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94" i="4" l="1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30" i="3"/>
  <c r="D127" i="3"/>
  <c r="D126" i="3"/>
  <c r="D124" i="3"/>
  <c r="D129" i="3"/>
  <c r="D132" i="3"/>
  <c r="D128" i="3"/>
  <c r="D131" i="3"/>
  <c r="D133" i="3"/>
  <c r="D125" i="3"/>
  <c r="D2" i="3"/>
  <c r="D3" i="3"/>
  <c r="D29" i="3"/>
  <c r="D75" i="3"/>
  <c r="D50" i="3"/>
  <c r="D113" i="3"/>
  <c r="D123" i="3"/>
  <c r="D74" i="3"/>
  <c r="D76" i="3"/>
  <c r="D53" i="3"/>
  <c r="D69" i="3"/>
  <c r="D12" i="3"/>
  <c r="D118" i="3"/>
  <c r="D52" i="3"/>
  <c r="D80" i="3"/>
  <c r="D20" i="3"/>
  <c r="D65" i="3"/>
  <c r="D79" i="3"/>
  <c r="D60" i="3"/>
  <c r="D21" i="3"/>
  <c r="D35" i="3"/>
  <c r="D55" i="3"/>
  <c r="D94" i="3"/>
  <c r="D7" i="3"/>
  <c r="D58" i="3"/>
  <c r="D64" i="3"/>
  <c r="D24" i="3"/>
  <c r="D17" i="3"/>
  <c r="D71" i="3"/>
  <c r="D49" i="3"/>
  <c r="D98" i="3"/>
  <c r="D73" i="3"/>
  <c r="D22" i="3"/>
  <c r="D87" i="3"/>
  <c r="D82" i="3"/>
  <c r="D96" i="3"/>
  <c r="D61" i="3"/>
  <c r="D84" i="3"/>
  <c r="D19" i="3"/>
  <c r="D101" i="3"/>
  <c r="D88" i="3"/>
  <c r="D109" i="3"/>
  <c r="D18" i="3"/>
  <c r="D34" i="3"/>
  <c r="D62" i="3"/>
  <c r="D105" i="3"/>
  <c r="D27" i="3"/>
  <c r="D99" i="3"/>
  <c r="D51" i="3"/>
  <c r="D67" i="3"/>
  <c r="D23" i="3"/>
  <c r="D70" i="3"/>
  <c r="D31" i="3"/>
  <c r="D8" i="3"/>
  <c r="D77" i="3"/>
  <c r="D66" i="3"/>
  <c r="D83" i="3"/>
  <c r="D30" i="3"/>
  <c r="D10" i="3"/>
  <c r="D25" i="3"/>
  <c r="D120" i="3"/>
  <c r="D45" i="3"/>
  <c r="D90" i="3"/>
  <c r="D93" i="3"/>
  <c r="D36" i="3"/>
  <c r="D119" i="3"/>
  <c r="D111" i="3"/>
  <c r="D108" i="3"/>
  <c r="D91" i="3"/>
  <c r="D11" i="3"/>
  <c r="D110" i="3"/>
  <c r="D13" i="3"/>
  <c r="D95" i="3"/>
  <c r="D15" i="3"/>
  <c r="D28" i="3"/>
  <c r="D56" i="3"/>
  <c r="D104" i="3"/>
  <c r="D5" i="3"/>
  <c r="D33" i="3"/>
  <c r="D81" i="3"/>
  <c r="D63" i="3"/>
  <c r="D85" i="3"/>
  <c r="D32" i="3"/>
  <c r="D68" i="3"/>
  <c r="D6" i="3"/>
  <c r="D117" i="3"/>
  <c r="D72" i="3"/>
  <c r="D37" i="3"/>
  <c r="D114" i="3"/>
  <c r="D102" i="3"/>
  <c r="D14" i="3"/>
  <c r="D106" i="3"/>
  <c r="D57" i="3"/>
  <c r="D121" i="3"/>
  <c r="D86" i="3"/>
  <c r="D59" i="3"/>
  <c r="D9" i="3"/>
  <c r="D116" i="3"/>
  <c r="D48" i="3"/>
  <c r="D100" i="3"/>
  <c r="D92" i="3"/>
  <c r="D107" i="3"/>
  <c r="D122" i="3"/>
  <c r="D54" i="3"/>
  <c r="D47" i="3"/>
  <c r="D26" i="3"/>
  <c r="D78" i="3"/>
  <c r="D46" i="3"/>
  <c r="D89" i="3"/>
  <c r="D40" i="3"/>
  <c r="D43" i="3"/>
  <c r="D103" i="3"/>
  <c r="D42" i="3"/>
  <c r="D41" i="3"/>
  <c r="D16" i="3"/>
  <c r="D112" i="3"/>
  <c r="D44" i="3"/>
  <c r="D97" i="3"/>
  <c r="D4" i="3"/>
  <c r="D115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<sst xmlns="http://schemas.openxmlformats.org/spreadsheetml/2006/main" count="266" uniqueCount="145">
  <si>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</si>
  <si>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</si>
  <si>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</si>
  <si>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</si>
  <si>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</si>
  <si>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</si>
  <si>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</si>
  <si>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</si>
  <si>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</si>
  <si>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</si>
  <si>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</si>
  <si>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</si>
  <si>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</si>
  <si>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</si>
  <si>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</si>
  <si>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</si>
  <si>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</si>
  <si>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</si>
  <si>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</si>
  <si>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</si>
  <si>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</si>
  <si>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</si>
  <si>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</si>
  <si>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</si>
  <si>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</si>
  <si>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</si>
  <si>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</si>
  <si>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</si>
  <si>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</si>
  <si>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</si>
  <si>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</si>
  <si>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</si>
  <si>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</si>
  <si>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</si>
  <si>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</si>
  <si>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</si>
  <si>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</si>
  <si>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</si>
  <si>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</si>
  <si>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</si>
  <si>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</si>
  <si>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</si>
  <si>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</si>
  <si>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</si>
  <si>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</si>
  <si>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</si>
  <si>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</si>
  <si>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</si>
  <si>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</si>
  <si>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</si>
  <si>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</si>
  <si>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</si>
  <si>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</si>
  <si>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</si>
  <si>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</si>
  <si>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</si>
  <si>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</si>
  <si>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</si>
  <si>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</si>
  <si>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</si>
  <si>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</si>
  <si>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</si>
  <si>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</si>
  <si>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</si>
  <si>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</si>
  <si>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</si>
  <si>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</si>
  <si>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</si>
  <si>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</si>
  <si>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</si>
  <si>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</si>
  <si>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</si>
  <si>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</si>
  <si>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</si>
  <si>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</si>
  <si>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</si>
  <si>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</si>
  <si>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</si>
  <si>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</si>
  <si>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</si>
  <si>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Boca Juniors</t>
  </si>
  <si>
    <t>Talleres Cordoba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</si>
  <si>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</si>
  <si>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</si>
  <si>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</si>
  <si>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</si>
  <si>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</si>
  <si>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</si>
  <si>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</si>
  <si>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Velez Sarsfield</t>
  </si>
  <si>
    <t>River Plate</t>
  </si>
  <si>
    <t>Patronato</t>
  </si>
  <si>
    <t>home</t>
  </si>
  <si>
    <t>away</t>
  </si>
  <si>
    <t>0-0</t>
  </si>
  <si>
    <t>Mazatlan FC</t>
  </si>
  <si>
    <t>Necaxa</t>
  </si>
  <si>
    <t>Juarez</t>
  </si>
  <si>
    <t>Toluca</t>
  </si>
  <si>
    <t>Santos Laguna</t>
  </si>
  <si>
    <t>Cruz Azul</t>
  </si>
  <si>
    <t>Club Tijuana</t>
  </si>
  <si>
    <t>Club America</t>
  </si>
  <si>
    <t>New York City</t>
  </si>
  <si>
    <t>New England Revolution</t>
  </si>
  <si>
    <t>Philadelphia Union</t>
  </si>
  <si>
    <t>Toronto FC</t>
  </si>
  <si>
    <t>Charlotte</t>
  </si>
  <si>
    <t>DC United</t>
  </si>
  <si>
    <t>Los Angeles FC</t>
  </si>
  <si>
    <t>FC Dallas</t>
  </si>
  <si>
    <t>Vancouver Whitecaps</t>
  </si>
  <si>
    <t>Pachuca</t>
  </si>
  <si>
    <t>Atlanta Utd</t>
  </si>
  <si>
    <t>MLS</t>
  </si>
  <si>
    <t>Monterrey</t>
  </si>
  <si>
    <t>Club Leon</t>
  </si>
  <si>
    <t>Guangzhou City</t>
  </si>
  <si>
    <t>Henan Songshan Longmen</t>
  </si>
  <si>
    <t>Meizhou Hakka</t>
  </si>
  <si>
    <t>New York Red Bulls</t>
  </si>
  <si>
    <t>Colorado Rapids</t>
  </si>
  <si>
    <t>Super League</t>
  </si>
  <si>
    <t>Puebla</t>
  </si>
  <si>
    <t>U.N.A.M.- Pumas</t>
  </si>
  <si>
    <t>Atlas</t>
  </si>
  <si>
    <t>Central Cordoba</t>
  </si>
  <si>
    <t>Colon Santa FE</t>
  </si>
  <si>
    <t>Godoy Cruz</t>
  </si>
  <si>
    <t>Shanghai Port</t>
  </si>
  <si>
    <t>Shenzhen</t>
  </si>
  <si>
    <t>Atl. Tucuman</t>
  </si>
  <si>
    <t>Arsenal Sarandi</t>
  </si>
  <si>
    <t>Shanghai Shenhua</t>
  </si>
  <si>
    <t>Chengdu Rongcheng</t>
  </si>
  <si>
    <t>Wuhan Three Towns</t>
  </si>
  <si>
    <t>Queretaro</t>
  </si>
  <si>
    <t>Aldosivi</t>
  </si>
  <si>
    <t>Dalian Pro</t>
  </si>
  <si>
    <t>Cangzhou</t>
  </si>
  <si>
    <t>Atl. San Luis</t>
  </si>
  <si>
    <t>16/08/2022</t>
  </si>
  <si>
    <t>17/08/2022</t>
  </si>
  <si>
    <t>18/08/2022</t>
  </si>
  <si>
    <t>19/08/2022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</si>
</sst>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1.0312912991615522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14.478689351465656</v>
      </c>
      <c r="I2" s="6">
        <f>IF('Log_working_3-way'!$D2="","",'True_Odds_Calculator_3-way'!O3/'True_Odds_Calculator_3-way'!B3-1)</f>
        <v>8.0472938535533238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3.3679250012533135E-2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1.0317333164259497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6.8532360371983012</v>
      </c>
      <c r="I3" s="6">
        <f>IF('Log_working_3-way'!$D3="","",'True_Odds_Calculator_3-way'!O4/'True_Odds_Calculator_3-way'!B4-1)</f>
        <v>7.3696066870144286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3.3563386504563031E-2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1.0311851502405149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16.376463044830473</v>
      </c>
      <c r="I4" s="6">
        <f>IF('Log_working_3-way'!$D4="","",'True_Odds_Calculator_3-way'!O5/'True_Odds_Calculator_3-way'!B5-1)</f>
        <v>9.8981519497418819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3.3271886097705927E-2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1.0643393325144661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51.329630418043109</v>
      </c>
      <c r="I5" s="6">
        <f>IF('Log_working_3-way'!$D5="","",'True_Odds_Calculator_3-way'!O6/'True_Odds_Calculator_3-way'!B6-1)</f>
        <v>2.4733826494989937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4.8539499724714608E-2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1.0300458066246316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11.806417533618639</v>
      </c>
      <c r="I6" s="6">
        <f>IF('Log_working_3-way'!$D6="","",'True_Odds_Calculator_3-way'!O7/'True_Odds_Calculator_3-way'!B7-1)</f>
        <v>9.7609480664434383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3.2540166768354695E-2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1.0345651578073172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25.484361339063661</v>
      </c>
      <c r="I7" s="6">
        <f>IF('Log_working_3-way'!$D7="","",'True_Odds_Calculator_3-way'!O8/'True_Odds_Calculator_3-way'!B8-1)</f>
        <v>6.8871509062071938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3.5008129449881853E-2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1.0335596286697701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20.494485524603856</v>
      </c>
      <c r="I8" s="6">
        <f>IF('Log_working_3-way'!$D8="","",'True_Odds_Calculator_3-way'!O9/'True_Odds_Calculator_3-way'!B9-1)</f>
        <v>7.8709656328539559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3.5145082904516789E-2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1.0375224155684364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1.7374702289485766</v>
      </c>
      <c r="I9" s="6">
        <f>IF('Log_working_3-way'!$D9="","",'True_Odds_Calculator_3-way'!O10/'True_Odds_Calculator_3-way'!B10-1)</f>
        <v>6.1322516370901772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3.5327394023046299E-2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1.007366961538958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17.593077894182159</v>
      </c>
      <c r="I10" s="6">
        <f>IF('Log_working_3-way'!$D10="","",'True_Odds_Calculator_3-way'!O11/'True_Odds_Calculator_3-way'!B11-1)</f>
        <v>6.8284404550518722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7.9169563637508933E-3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1.0547099175748675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1.7704398923902818</v>
      </c>
      <c r="I11" s="6">
        <f>IF('Log_working_3-way'!$D11="","",'True_Odds_Calculator_3-way'!O12/'True_Odds_Calculator_3-way'!B12-1)</f>
        <v>3.230948269389593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4.7550733733823458E-2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1.0912632133278697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63.796509140385524</v>
      </c>
      <c r="I12" s="6">
        <f>IF('Log_working_3-way'!$D12="","",'True_Odds_Calculator_3-way'!O13/'True_Odds_Calculator_3-way'!B13-1)</f>
        <v>1.2180271262341935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5.4089895314084258E-2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1.0276878187272287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22.360489233861482</v>
      </c>
      <c r="I13" s="6">
        <f>IF('Log_working_3-way'!$D13="","",'True_Odds_Calculator_3-way'!O14/'True_Odds_Calculator_3-way'!B14-1)</f>
        <v>8.3183114949475172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2.8626553596266868E-2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1.0244968257240861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16.795897236782505</v>
      </c>
      <c r="I14" s="6">
        <f>IF('Log_working_3-way'!$D14="","",'True_Odds_Calculator_3-way'!O15/'True_Odds_Calculator_3-way'!B15-1)</f>
        <v>7.5293945336058155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2.62387185464108E-2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1.0257303231066788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18.056551509073746</v>
      </c>
      <c r="I15" s="6">
        <f>IF('Log_working_3-way'!$D15="","",'True_Odds_Calculator_3-way'!O16/'True_Odds_Calculator_3-way'!B16-1)</f>
        <v>7.5704058755245747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2.7398219191050899E-2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1.0532721811884747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60.867477860220802</v>
      </c>
      <c r="I16" s="6">
        <f>IF('Log_working_3-way'!$D16="","",'True_Odds_Calculator_3-way'!O17/'True_Odds_Calculator_3-way'!B17-1)</f>
        <v>0.97846369853100978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3.4469194697047012E-2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1.0392734583262548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35.31360577703942</v>
      </c>
      <c r="I17" s="6">
        <f>IF('Log_working_3-way'!$D17="","",'True_Odds_Calculator_3-way'!O18/'True_Odds_Calculator_3-way'!B18-1)</f>
        <v>4.8821288943158692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3.6466850790420002E-2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1.0414030470524163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9.360577918657814</v>
      </c>
      <c r="I18" s="6">
        <f>IF('Log_working_3-way'!$D18="","",'True_Odds_Calculator_3-way'!O19/'True_Odds_Calculator_3-way'!B19-1)</f>
        <v>8.5282386025403838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4.4404781670264182E-2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1.0446229957208908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4.6065729083922413</v>
      </c>
      <c r="I19" s="6">
        <f>IF('Log_working_3-way'!$D19="","",'True_Odds_Calculator_3-way'!O20/'True_Odds_Calculator_3-way'!B20-1)</f>
        <v>7.5213413625444971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4.5688718342399071E-2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1.0455713667416759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27.57034744090549</v>
      </c>
      <c r="I20" s="6">
        <f>IF('Log_working_3-way'!$D20="","",'True_Odds_Calculator_3-way'!O21/'True_Odds_Calculator_3-way'!B21-1)</f>
        <v>6.9461864598865848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4.5158841261513372E-2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1.0426095867724303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18.776388310195394</v>
      </c>
      <c r="I21" s="6">
        <f>IF('Log_working_3-way'!$D21="","",'True_Odds_Calculator_3-way'!O22/'True_Odds_Calculator_3-way'!B22-1)</f>
        <v>9.4949036688462893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4.4738639872977437E-2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1.0439659855320784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10.128482447581797</v>
      </c>
      <c r="I22" s="6">
        <f>IF('Log_working_3-way'!$D22="","",'True_Odds_Calculator_3-way'!O23/'True_Odds_Calculator_3-way'!B23-1)</f>
        <v>6.5807902371946048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4.6715882732037528E-2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1.0259554620049978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5.8127707866047489</v>
      </c>
      <c r="I23" s="6">
        <f>IF('Log_working_3-way'!$D23="","",'True_Odds_Calculator_3-way'!O24/'True_Odds_Calculator_3-way'!B24-1)</f>
        <v>7.3714101278216813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2.7288964590191256E-2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1.0286750820471786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23.5272639447325</v>
      </c>
      <c r="I24" s="6">
        <f>IF('Log_working_3-way'!$D24="","",'True_Odds_Calculator_3-way'!O25/'True_Odds_Calculator_3-way'!B25-1)</f>
        <v>6.8838985030588384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2.9543598319682118E-2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1.028053624147673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22.348283714165625</v>
      </c>
      <c r="I25" s="6">
        <f>IF('Log_working_3-way'!$D25="","",'True_Odds_Calculator_3-way'!O26/'True_Odds_Calculator_3-way'!B26-1)</f>
        <v>6.5392197069290035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2.9164277131465521E-2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1.0278247774830387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18.532797578130577</v>
      </c>
      <c r="I26" s="6">
        <f>IF('Log_working_3-way'!$D26="","",'True_Odds_Calculator_3-way'!O27/'True_Odds_Calculator_3-way'!B27-1)</f>
        <v>6.0571013779531935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2.9498752000062689E-2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1.0284575624906926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24.034872123207982</v>
      </c>
      <c r="I27" s="6">
        <f>IF('Log_working_3-way'!$D27="","",'True_Odds_Calculator_3-way'!O28/'True_Odds_Calculator_3-way'!B28-1)</f>
        <v>4.9233552948000536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2.9253068170157714E-2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1.0372964783263123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42.053117812177241</v>
      </c>
      <c r="I28" s="6">
        <f>IF('Log_working_3-way'!$D28="","",'True_Odds_Calculator_3-way'!O29/'True_Odds_Calculator_3-way'!B29-1)</f>
        <v>3.2574579538168233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3.2316512786297658E-2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1.0252553402869922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16.33513392615723</v>
      </c>
      <c r="I29" s="6">
        <f>IF('Log_working_3-way'!$D29="","",'True_Odds_Calculator_3-way'!O30/'True_Odds_Calculator_3-way'!B30-1)</f>
        <v>6.1899894959410835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2.7013392038158113E-2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1.0257868952288318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14.444378462852629</v>
      </c>
      <c r="I30" s="6">
        <f>IF('Log_working_3-way'!$D30="","",'True_Odds_Calculator_3-way'!O31/'True_Odds_Calculator_3-way'!B31-1)</f>
        <v>6.6774656572574358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2.7737306655615468E-2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1.0427236228935728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19.323419222752772</v>
      </c>
      <c r="I31" s="6">
        <f>IF('Log_working_3-way'!$D31="","",'True_Odds_Calculator_3-way'!O32/'True_Odds_Calculator_3-way'!B32-1)</f>
        <v>7.4266788276748521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4.4921719971148466E-2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1.0412537833448594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7.1890291104385255</v>
      </c>
      <c r="I32" s="6">
        <f>IF('Log_working_3-way'!$D32="","",'True_Odds_Calculator_3-way'!O33/'True_Odds_Calculator_3-way'!B33-1)</f>
        <v>9.8585473236668761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4.403575685514971E-2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1.0254185421865722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19.119279053675569</v>
      </c>
      <c r="I33" s="6">
        <f>IF('Log_working_3-way'!$D33="","",'True_Odds_Calculator_3-way'!O34/'True_Odds_Calculator_3-way'!B34-1)</f>
        <v>6.7268248855219035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2.6933269809129579E-2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1.0250127050855851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14.83238053394607</v>
      </c>
      <c r="I34" s="6">
        <f>IF('Log_working_3-way'!$D34="","",'True_Odds_Calculator_3-way'!O35/'True_Odds_Calculator_3-way'!B35-1)</f>
        <v>7.5234649728635148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2.6952647076309955E-2</v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2.5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3.05</v>
      </c>
      <c r="D2" s="9">
        <f>(K2/(AR2+K2-(AR2*K2)))</f>
        <v>0.38795138306293542</v>
      </c>
      <c r="E2" s="9">
        <f>(L2/(AR2+L2-(AR2*L2)))</f>
        <v>0.29520303142015131</v>
      </c>
      <c r="F2" s="9">
        <f>(M2/(AR2+M2-(AR2*M2)))</f>
        <v>0.31684558551691355</v>
      </c>
      <c r="G2" s="9">
        <f>AR2</f>
        <v>1.0517617132072021</v>
      </c>
      <c r="H2" s="9">
        <f>IF(A2="","",1/D2)</f>
        <v>2.577642569810803</v>
      </c>
      <c r="I2" s="9">
        <f>IF(B2="","",1/E2)</f>
        <v>3.3874990889803493</v>
      </c>
      <c r="J2" s="9">
        <f>IF(C2="","",1/F2)</f>
        <v>3.156111512074764</v>
      </c>
      <c r="K2" s="11">
        <f>1/A2</f>
        <v>0.4</v>
      </c>
      <c r="L2" s="11">
        <f>1/B2</f>
        <v>0.3058103975535168</v>
      </c>
      <c r="M2" s="11">
        <f>1/C2</f>
        <v>0.32786885245901642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-0.27995187246202446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0.23341855918183185</v>
      </c>
      <c r="Q2" s="11">
        <f>2*'OddsRatio_working_3-way'!K2*'OddsRatio_working_3-way'!L2*'OddsRatio_working_3-way'!M2</f>
        <v>8.0212563292725733E-2</v>
      </c>
      <c r="R2" s="11">
        <f>O2/N2</f>
        <v>0</v>
      </c>
      <c r="S2" s="11">
        <f>P2/N2</f>
        <v>-0.83378102503491969</v>
      </c>
      <c r="T2" s="11">
        <f>Q2/N2</f>
        <v>-0.28652268901543632</v>
      </c>
      <c r="U2" s="11">
        <f>'OddsRatio_working_3-way'!S2-'OddsRatio_working_3-way'!R2^2/3</f>
        <v>-0.83378102503491969</v>
      </c>
      <c r="V2" s="11">
        <f>'OddsRatio_working_3-way'!S2*'OddsRatio_working_3-way'!R2/3-2*'OddsRatio_working_3-way'!R2^3/27-'OddsRatio_working_3-way'!T2</f>
        <v>0.28652268901543632</v>
      </c>
      <c r="W2" s="11">
        <f>'OddsRatio_working_3-way'!V2^2+4*'OddsRatio_working_3-way'!U2^3/27</f>
        <v>-3.7768814064827322E-3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0.14651973649232308</v>
      </c>
      <c r="Y2" s="11">
        <f>IF('OddsRatio_working_3-way'!W2&gt;=0,IF('OddsRatio_working_3-way'!V2+SQRT('OddsRatio_working_3-way'!W2)&gt;0,0,PI()),ACOS('OddsRatio_working_3-way'!V2/(2*'OddsRatio_working_3-way'!X2)))</f>
        <v>0.21128892850764336</v>
      </c>
      <c r="Z2" s="11">
        <f>'OddsRatio_working_3-way'!X2^(1/3)*COS('OddsRatio_working_3-way'!Y2/3)</f>
        <v>0.52588085660360118</v>
      </c>
      <c r="AA2" s="11">
        <f>'OddsRatio_working_3-way'!X2^(1/3)*COS(('OddsRatio_working_3-way'!Y2+2*PI())/3)</f>
        <v>-0.29506907209712624</v>
      </c>
      <c r="AB2" s="11">
        <f>'OddsRatio_working_3-way'!X2^(1/3)*COS(('OddsRatio_working_3-way'!Y2+4*PI())/3)</f>
        <v>-0.2308117845064751</v>
      </c>
      <c r="AC2" s="11">
        <f>'OddsRatio_working_3-way'!X2^(1/3)*SIN('OddsRatio_working_3-way'!Y2/3)</f>
        <v>3.7098962287857723E-2</v>
      </c>
      <c r="AD2" s="11">
        <f>'OddsRatio_working_3-way'!X2^(1/3)*SIN(('OddsRatio_working_3-way'!Y2+2*PI())/3)</f>
        <v>0.43687670003871137</v>
      </c>
      <c r="AE2" s="11">
        <f>'OddsRatio_working_3-way'!X2^(1/3)*SIN(('OddsRatio_working_3-way'!Y2+4*PI())/3)</f>
        <v>-0.47397566232656901</v>
      </c>
      <c r="AF2" s="11">
        <f>-'OddsRatio_working_3-way'!U2/(3*'OddsRatio_working_3-way'!X2^(1/3))*COS(('OddsRatio_working_3-way'!Y2)/3)</f>
        <v>0.52588085660360107</v>
      </c>
      <c r="AG2" s="11">
        <f>-'OddsRatio_working_3-way'!U2/(3*'OddsRatio_working_3-way'!X2^(1/3))*COS(('OddsRatio_working_3-way'!Y2+2*PI())/3)</f>
        <v>-0.29506907209712618</v>
      </c>
      <c r="AH2" s="11">
        <f>-'OddsRatio_working_3-way'!U2/(3*'OddsRatio_working_3-way'!X2^(1/3))*COS(('OddsRatio_working_3-way'!Y2+4*PI())/3)</f>
        <v>-0.23081178450647505</v>
      </c>
      <c r="AI2" s="11">
        <f>'OddsRatio_working_3-way'!U2/(3*'OddsRatio_working_3-way'!X2^(1/3))*SIN(('OddsRatio_working_3-way'!Y2)/3)</f>
        <v>-3.7098962287857716E-2</v>
      </c>
      <c r="AJ2" s="11">
        <f>'OddsRatio_working_3-way'!U2/(3*'OddsRatio_working_3-way'!X2^(1/3))*SIN(('OddsRatio_working_3-way'!Y2+2*PI())/3)</f>
        <v>-0.43687670003871132</v>
      </c>
      <c r="AK2" s="11">
        <f>'OddsRatio_working_3-way'!U2/(3*'OddsRatio_working_3-way'!X2^(1/3))*SIN(('OddsRatio_working_3-way'!Y2+4*PI())/3)</f>
        <v>0.47397566232656896</v>
      </c>
      <c r="AL2" s="11">
        <f>'OddsRatio_working_3-way'!Z2+'OddsRatio_working_3-way'!AF2</f>
        <v>1.0517617132072021</v>
      </c>
      <c r="AM2" s="11">
        <f>'OddsRatio_working_3-way'!AA2+'OddsRatio_working_3-way'!AG2</f>
        <v>-0.59013814419425237</v>
      </c>
      <c r="AN2" s="11">
        <f>'OddsRatio_working_3-way'!AB2+'OddsRatio_working_3-way'!AH2</f>
        <v>-0.46162356901295015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1.0517617132072021</v>
      </c>
      <c r="AS2" s="11">
        <f>IF(('OddsRatio_working_3-way'!X2=0),IF(Q2&gt;0,-Q2^(1/3),(-Q2)^(1/3)),'OddsRatio_working_3-way'!AM2-'OddsRatio_working_3-way'!R2/3)</f>
        <v>-0.59013814419425237</v>
      </c>
      <c r="AT2" s="11">
        <f>IF(('OddsRatio_working_3-way'!X2=0),IF(Q2&gt;0,-Q2^(1/3),(-Q2)^(1/3)),'OddsRatio_working_3-way'!AN2-'OddsRatio_working_3-way'!R2/3)</f>
        <v>-0.46162356901295015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3.51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2.2000000000000002</v>
      </c>
      <c r="D3" s="9">
        <f t="shared" ref="D3" si="0">(K3/(AR3+K3-(AR3*K3)))</f>
        <v>0.27456370291476601</v>
      </c>
      <c r="E3" s="9">
        <f t="shared" ref="E3" si="1">(L3/(AR3+L3-(AR3*L3)))</f>
        <v>0.28357926305718023</v>
      </c>
      <c r="F3" s="9">
        <f t="shared" ref="F3" si="2">(M3/(AR3+M3-(AR3*M3)))</f>
        <v>0.4418570340280536</v>
      </c>
      <c r="G3" s="9">
        <f t="shared" ref="G3" si="3">AR3</f>
        <v>1.0526462237566752</v>
      </c>
      <c r="H3" s="9">
        <f t="shared" ref="H3" si="4">IF(A3="","",1/D3)</f>
        <v>3.642142021629255</v>
      </c>
      <c r="I3" s="9">
        <f t="shared" ref="I3" si="5">IF(B3="","",1/E3)</f>
        <v>3.5263509370160202</v>
      </c>
      <c r="J3" s="9">
        <f t="shared" ref="J3" si="6">IF(C3="","",1/F3)</f>
        <v>2.2631754685080101</v>
      </c>
      <c r="K3" s="11">
        <f t="shared" ref="K3" si="7">1/A3</f>
        <v>0.28490028490028491</v>
      </c>
      <c r="L3" s="11">
        <f t="shared" ref="L3" si="8">1/B3</f>
        <v>0.29411764705882354</v>
      </c>
      <c r="M3" s="11">
        <f t="shared" ref="M3" si="9">1/C3</f>
        <v>0.45454545454545453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-0.27533251062662811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0.23271935036640917</v>
      </c>
      <c r="Q3" s="11">
        <f>2*'OddsRatio_working_3-way'!K3*'OddsRatio_working_3-way'!L3*'OddsRatio_working_3-way'!M3</f>
        <v>7.6176546764782055E-2</v>
      </c>
      <c r="R3" s="11">
        <f t="shared" ref="R3" si="10">O3/N3</f>
        <v>0</v>
      </c>
      <c r="S3" s="11">
        <f t="shared" ref="S3" si="11">P3/N3</f>
        <v>-0.8452301903497127</v>
      </c>
      <c r="T3" s="11">
        <f t="shared" ref="T3" si="12">Q3/N3</f>
        <v>-0.27667109340416129</v>
      </c>
      <c r="U3" s="11">
        <f>'OddsRatio_working_3-way'!S3-'OddsRatio_working_3-way'!R3^2/3</f>
        <v>-0.8452301903497127</v>
      </c>
      <c r="V3" s="11">
        <f>'OddsRatio_working_3-way'!S3*'OddsRatio_working_3-way'!R3/3-2*'OddsRatio_working_3-way'!R3^3/27-'OddsRatio_working_3-way'!T3</f>
        <v>0.27667109340416129</v>
      </c>
      <c r="W3" s="11">
        <f>'OddsRatio_working_3-way'!V3^2+4*'OddsRatio_working_3-way'!U3^3/27</f>
        <v>-1.291152745663722E-2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0.1495480034822359</v>
      </c>
      <c r="Y3" s="11">
        <f>IF('OddsRatio_working_3-way'!W3&gt;=0,IF('OddsRatio_working_3-way'!V3+SQRT('OddsRatio_working_3-way'!W3)&gt;0,0,PI()),ACOS('OddsRatio_working_3-way'!V3/(2*'OddsRatio_working_3-way'!X3)))</f>
        <v>0.38969660832695219</v>
      </c>
      <c r="Z3" s="11">
        <f>'OddsRatio_working_3-way'!X3^(1/3)*COS('OddsRatio_working_3-way'!Y3/3)</f>
        <v>0.52632311187833758</v>
      </c>
      <c r="AA3" s="11">
        <f>'OddsRatio_working_3-way'!X3^(1/3)*COS(('OddsRatio_working_3-way'!Y3+2*PI())/3)</f>
        <v>-0.32270594286569093</v>
      </c>
      <c r="AB3" s="11">
        <f>'OddsRatio_working_3-way'!X3^(1/3)*COS(('OddsRatio_working_3-way'!Y3+4*PI())/3)</f>
        <v>-0.20361716901264656</v>
      </c>
      <c r="AC3" s="11">
        <f>'OddsRatio_working_3-way'!X3^(1/3)*SIN('OddsRatio_working_3-way'!Y3/3)</f>
        <v>6.8755935641517635E-2</v>
      </c>
      <c r="AD3" s="11">
        <f>'OddsRatio_working_3-way'!X3^(1/3)*SIN(('OddsRatio_working_3-way'!Y3+2*PI())/3)</f>
        <v>0.42143121766476077</v>
      </c>
      <c r="AE3" s="11">
        <f>'OddsRatio_working_3-way'!X3^(1/3)*SIN(('OddsRatio_working_3-way'!Y3+4*PI())/3)</f>
        <v>-0.49018715330627843</v>
      </c>
      <c r="AF3" s="11">
        <f>-'OddsRatio_working_3-way'!U3/(3*'OddsRatio_working_3-way'!X3^(1/3))*COS(('OddsRatio_working_3-way'!Y3)/3)</f>
        <v>0.52632311187833758</v>
      </c>
      <c r="AG3" s="11">
        <f>-'OddsRatio_working_3-way'!U3/(3*'OddsRatio_working_3-way'!X3^(1/3))*COS(('OddsRatio_working_3-way'!Y3+2*PI())/3)</f>
        <v>-0.32270594286569093</v>
      </c>
      <c r="AH3" s="11">
        <f>-'OddsRatio_working_3-way'!U3/(3*'OddsRatio_working_3-way'!X3^(1/3))*COS(('OddsRatio_working_3-way'!Y3+4*PI())/3)</f>
        <v>-0.20361716901264656</v>
      </c>
      <c r="AI3" s="11">
        <f>'OddsRatio_working_3-way'!U3/(3*'OddsRatio_working_3-way'!X3^(1/3))*SIN(('OddsRatio_working_3-way'!Y3)/3)</f>
        <v>-6.8755935641517635E-2</v>
      </c>
      <c r="AJ3" s="11">
        <f>'OddsRatio_working_3-way'!U3/(3*'OddsRatio_working_3-way'!X3^(1/3))*SIN(('OddsRatio_working_3-way'!Y3+2*PI())/3)</f>
        <v>-0.42143121766476077</v>
      </c>
      <c r="AK3" s="11">
        <f>'OddsRatio_working_3-way'!U3/(3*'OddsRatio_working_3-way'!X3^(1/3))*SIN(('OddsRatio_working_3-way'!Y3+4*PI())/3)</f>
        <v>0.49018715330627843</v>
      </c>
      <c r="AL3" s="11">
        <f>'OddsRatio_working_3-way'!Z3+'OddsRatio_working_3-way'!AF3</f>
        <v>1.0526462237566752</v>
      </c>
      <c r="AM3" s="11">
        <f>'OddsRatio_working_3-way'!AA3+'OddsRatio_working_3-way'!AG3</f>
        <v>-0.64541188573138186</v>
      </c>
      <c r="AN3" s="11">
        <f>'OddsRatio_working_3-way'!AB3+'OddsRatio_working_3-way'!AH3</f>
        <v>-0.40723433802529313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1.0526462237566752</v>
      </c>
      <c r="AS3" s="11">
        <f>IF(('OddsRatio_working_3-way'!X3=0),IF(Q3&gt;0,-Q3^(1/3),(-Q3)^(1/3)),'OddsRatio_working_3-way'!AM3-'OddsRatio_working_3-way'!R3/3)</f>
        <v>-0.64541188573138186</v>
      </c>
      <c r="AT3" s="11">
        <f>IF(('OddsRatio_working_3-way'!X3=0),IF(Q3&gt;0,-Q3^(1/3),(-Q3)^(1/3)),'OddsRatio_working_3-way'!AN3-'OddsRatio_working_3-way'!R3/3)</f>
        <v>-0.40723433802529313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2.36</v>
      </c>
      <c r="B4" s="4">
        <f>IF('True_Odds_Calculator_3-way'!B5="","",'True_Odds_Calculator_3-way'!B5)</f>
        <v>2.98</v>
      </c>
      <c r="C4" s="4">
        <f>IF('True_Odds_Calculator_3-way'!C5="","",'True_Odds_Calculator_3-way'!C5)</f>
        <v>3.65</v>
      </c>
      <c r="D4" s="9">
        <f t="shared" ref="D4:D67" si="13">(K4/(AR4+K4-(AR4*K4)))</f>
        <v>0.41148574979093638</v>
      </c>
      <c r="E4" s="9">
        <f t="shared" ref="E4:E67" si="14">(L4/(AR4+L4-(AR4*L4)))</f>
        <v>0.32444053942700246</v>
      </c>
      <c r="F4" s="9">
        <f t="shared" ref="F4:F67" si="15">(M4/(AR4+M4-(AR4*M4)))</f>
        <v>0.26407371078206099</v>
      </c>
      <c r="G4" s="9">
        <f t="shared" ref="G4:G67" si="16">AR4</f>
        <v>1.0516307467513801</v>
      </c>
      <c r="H4" s="9">
        <f t="shared" ref="H4:H67" si="17">IF(A4="","",1/D4)</f>
        <v>2.4302178155818766</v>
      </c>
      <c r="I4" s="9">
        <f t="shared" ref="I4:I67" si="18">IF(B4="","",1/E4)</f>
        <v>3.0822288785677325</v>
      </c>
      <c r="J4" s="9">
        <f t="shared" ref="J4:J67" si="19">IF(C4="","",1/F4)</f>
        <v>3.7868214788911576</v>
      </c>
      <c r="K4" s="11">
        <f t="shared" ref="K4:K67" si="20">1/A4</f>
        <v>0.42372881355932207</v>
      </c>
      <c r="L4" s="11">
        <f t="shared" ref="L4:L67" si="21">1/B4</f>
        <v>0.33557046979865773</v>
      </c>
      <c r="M4" s="11">
        <f t="shared" ref="M4:M67" si="22">1/C4</f>
        <v>0.27397260273972601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-0.27798978718895251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0.23334886395332716</v>
      </c>
      <c r="Q4" s="11">
        <f>2*'OddsRatio_working_3-way'!K4*'OddsRatio_working_3-way'!L4*'OddsRatio_working_3-way'!M4</f>
        <v>7.7912809333331265E-2</v>
      </c>
      <c r="R4" s="11">
        <f t="shared" ref="R4:R67" si="23">O4/N4</f>
        <v>0</v>
      </c>
      <c r="S4" s="11">
        <f t="shared" ref="S4:S67" si="24">P4/N4</f>
        <v>-0.83941524008116719</v>
      </c>
      <c r="T4" s="11">
        <f t="shared" ref="T4:T67" si="25">Q4/N4</f>
        <v>-0.28027220036099071</v>
      </c>
      <c r="U4" s="11">
        <f>'OddsRatio_working_3-way'!S4-'OddsRatio_working_3-way'!R4^2/3</f>
        <v>-0.83941524008116719</v>
      </c>
      <c r="V4" s="11">
        <f>'OddsRatio_working_3-way'!S4*'OddsRatio_working_3-way'!R4/3-2*'OddsRatio_working_3-way'!R4^3/27-'OddsRatio_working_3-way'!T4</f>
        <v>0.28027220036099071</v>
      </c>
      <c r="W4" s="11">
        <f>'OddsRatio_working_3-way'!V4^2+4*'OddsRatio_working_3-way'!U4^3/27</f>
        <v>-9.0722406237937758E-3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0.14800738741612282</v>
      </c>
      <c r="Y4" s="11">
        <f>IF('OddsRatio_working_3-way'!W4&gt;=0,IF('OddsRatio_working_3-way'!V4+SQRT('OddsRatio_working_3-way'!W4)&gt;0,0,PI()),ACOS('OddsRatio_working_3-way'!V4/(2*'OddsRatio_working_3-way'!X4)))</f>
        <v>0.32759701681154629</v>
      </c>
      <c r="Z4" s="11">
        <f>'OddsRatio_working_3-way'!X4^(1/3)*COS('OddsRatio_working_3-way'!Y4/3)</f>
        <v>0.52581537337568995</v>
      </c>
      <c r="AA4" s="11">
        <f>'OddsRatio_working_3-way'!X4^(1/3)*COS(('OddsRatio_working_3-way'!Y4+2*PI())/3)</f>
        <v>-0.31283217828895815</v>
      </c>
      <c r="AB4" s="11">
        <f>'OddsRatio_working_3-way'!X4^(1/3)*COS(('OddsRatio_working_3-way'!Y4+4*PI())/3)</f>
        <v>-0.21298319508673189</v>
      </c>
      <c r="AC4" s="11">
        <f>'OddsRatio_working_3-way'!X4^(1/3)*SIN('OddsRatio_working_3-way'!Y4/3)</f>
        <v>5.7647837330115699E-2</v>
      </c>
      <c r="AD4" s="11">
        <f>'OddsRatio_working_3-way'!X4^(1/3)*SIN(('OddsRatio_working_3-way'!Y4+2*PI())/3)</f>
        <v>0.42654555237868935</v>
      </c>
      <c r="AE4" s="11">
        <f>'OddsRatio_working_3-way'!X4^(1/3)*SIN(('OddsRatio_working_3-way'!Y4+4*PI())/3)</f>
        <v>-0.4841933897088051</v>
      </c>
      <c r="AF4" s="11">
        <f>-'OddsRatio_working_3-way'!U4/(3*'OddsRatio_working_3-way'!X4^(1/3))*COS(('OddsRatio_working_3-way'!Y4)/3)</f>
        <v>0.52581537337569006</v>
      </c>
      <c r="AG4" s="11">
        <f>-'OddsRatio_working_3-way'!U4/(3*'OddsRatio_working_3-way'!X4^(1/3))*COS(('OddsRatio_working_3-way'!Y4+2*PI())/3)</f>
        <v>-0.31283217828895821</v>
      </c>
      <c r="AH4" s="11">
        <f>-'OddsRatio_working_3-way'!U4/(3*'OddsRatio_working_3-way'!X4^(1/3))*COS(('OddsRatio_working_3-way'!Y4+4*PI())/3)</f>
        <v>-0.21298319508673194</v>
      </c>
      <c r="AI4" s="11">
        <f>'OddsRatio_working_3-way'!U4/(3*'OddsRatio_working_3-way'!X4^(1/3))*SIN(('OddsRatio_working_3-way'!Y4)/3)</f>
        <v>-5.7647837330115713E-2</v>
      </c>
      <c r="AJ4" s="11">
        <f>'OddsRatio_working_3-way'!U4/(3*'OddsRatio_working_3-way'!X4^(1/3))*SIN(('OddsRatio_working_3-way'!Y4+2*PI())/3)</f>
        <v>-0.42654555237868941</v>
      </c>
      <c r="AK4" s="11">
        <f>'OddsRatio_working_3-way'!U4/(3*'OddsRatio_working_3-way'!X4^(1/3))*SIN(('OddsRatio_working_3-way'!Y4+4*PI())/3)</f>
        <v>0.48419338970880516</v>
      </c>
      <c r="AL4" s="11">
        <f>'OddsRatio_working_3-way'!Z4+'OddsRatio_working_3-way'!AF4</f>
        <v>1.0516307467513801</v>
      </c>
      <c r="AM4" s="11">
        <f>'OddsRatio_working_3-way'!AA4+'OddsRatio_working_3-way'!AG4</f>
        <v>-0.6256643565779163</v>
      </c>
      <c r="AN4" s="11">
        <f>'OddsRatio_working_3-way'!AB4+'OddsRatio_working_3-way'!AH4</f>
        <v>-0.42596639017346383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1.0516307467513801</v>
      </c>
      <c r="AS4" s="11">
        <f>IF(('OddsRatio_working_3-way'!X4=0),IF(Q4&gt;0,-Q4^(1/3),(-Q4)^(1/3)),'OddsRatio_working_3-way'!AM4-'OddsRatio_working_3-way'!R4/3)</f>
        <v>-0.6256643565779163</v>
      </c>
      <c r="AT4" s="11">
        <f>IF(('OddsRatio_working_3-way'!X4=0),IF(Q4&gt;0,-Q4^(1/3),(-Q4)^(1/3)),'OddsRatio_working_3-way'!AN4-'OddsRatio_working_3-way'!R4/3)</f>
        <v>-0.42596639017346383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1.35</v>
      </c>
      <c r="B5" s="4">
        <f>IF('True_Odds_Calculator_3-way'!B6="","",'True_Odds_Calculator_3-way'!B6)</f>
        <v>5.24</v>
      </c>
      <c r="C5" s="4">
        <f>IF('True_Odds_Calculator_3-way'!C6="","",'True_Odds_Calculator_3-way'!C6)</f>
        <v>8.5500000000000007</v>
      </c>
      <c r="D5" s="9">
        <f t="shared" si="13"/>
        <v>0.71926526656498824</v>
      </c>
      <c r="E5" s="9">
        <f t="shared" si="14"/>
        <v>0.17457191289134147</v>
      </c>
      <c r="F5" s="9">
        <f t="shared" si="15"/>
        <v>0.10616282054367035</v>
      </c>
      <c r="G5" s="9">
        <f t="shared" si="16"/>
        <v>1.115164704416149</v>
      </c>
      <c r="H5" s="9">
        <f t="shared" si="17"/>
        <v>1.3903076465456523</v>
      </c>
      <c r="I5" s="9">
        <f t="shared" si="18"/>
        <v>5.7282983467244728</v>
      </c>
      <c r="J5" s="9">
        <f t="shared" si="19"/>
        <v>9.4194935183419268</v>
      </c>
      <c r="K5" s="11">
        <f t="shared" si="20"/>
        <v>0.7407407407407407</v>
      </c>
      <c r="L5" s="11">
        <f t="shared" si="21"/>
        <v>0.19083969465648853</v>
      </c>
      <c r="M5" s="11">
        <f t="shared" si="22"/>
        <v>0.11695906432748537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-0.18524635970285719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0.20071855257784457</v>
      </c>
      <c r="Q5" s="11">
        <f>2*'OddsRatio_working_3-way'!K5*'OddsRatio_working_3-way'!L5*'OddsRatio_working_3-way'!M5</f>
        <v>3.3067306849727272E-2</v>
      </c>
      <c r="R5" s="11">
        <f t="shared" si="23"/>
        <v>0</v>
      </c>
      <c r="S5" s="11">
        <f t="shared" si="24"/>
        <v>-1.0835222505846021</v>
      </c>
      <c r="T5" s="11">
        <f t="shared" si="25"/>
        <v>-0.17850448938790808</v>
      </c>
      <c r="U5" s="11">
        <f>'OddsRatio_working_3-way'!S5-'OddsRatio_working_3-way'!R5^2/3</f>
        <v>-1.0835222505846021</v>
      </c>
      <c r="V5" s="11">
        <f>'OddsRatio_working_3-way'!S5*'OddsRatio_working_3-way'!R5/3-2*'OddsRatio_working_3-way'!R5^3/27-'OddsRatio_working_3-way'!T5</f>
        <v>0.17850448938790808</v>
      </c>
      <c r="W5" s="11">
        <f>'OddsRatio_working_3-way'!V5^2+4*'OddsRatio_working_3-way'!U5^3/27</f>
        <v>-0.15659204344479238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0.21705753625273538</v>
      </c>
      <c r="Y5" s="11">
        <f>IF('OddsRatio_working_3-way'!W5&gt;=0,IF('OddsRatio_working_3-way'!V5+SQRT('OddsRatio_working_3-way'!W5)&gt;0,0,PI()),ACOS('OddsRatio_working_3-way'!V5/(2*'OddsRatio_working_3-way'!X5)))</f>
        <v>1.147035378107798</v>
      </c>
      <c r="Z5" s="11">
        <f>'OddsRatio_working_3-way'!X5^(1/3)*COS('OddsRatio_working_3-way'!Y5/3)</f>
        <v>0.55758235220807462</v>
      </c>
      <c r="AA5" s="11">
        <f>'OddsRatio_working_3-way'!X5^(1/3)*COS(('OddsRatio_working_3-way'!Y5+2*PI())/3)</f>
        <v>-0.47297408736487262</v>
      </c>
      <c r="AB5" s="11">
        <f>'OddsRatio_working_3-way'!X5^(1/3)*COS(('OddsRatio_working_3-way'!Y5+4*PI())/3)</f>
        <v>-8.4608264843202219E-2</v>
      </c>
      <c r="AC5" s="11">
        <f>'OddsRatio_working_3-way'!X5^(1/3)*SIN('OddsRatio_working_3-way'!Y5/3)</f>
        <v>0.224223112176937</v>
      </c>
      <c r="AD5" s="11">
        <f>'OddsRatio_working_3-way'!X5^(1/3)*SIN(('OddsRatio_working_3-way'!Y5+2*PI())/3)</f>
        <v>0.37076892562560654</v>
      </c>
      <c r="AE5" s="11">
        <f>'OddsRatio_working_3-way'!X5^(1/3)*SIN(('OddsRatio_working_3-way'!Y5+4*PI())/3)</f>
        <v>-0.59499203780254339</v>
      </c>
      <c r="AF5" s="11">
        <f>-'OddsRatio_working_3-way'!U5/(3*'OddsRatio_working_3-way'!X5^(1/3))*COS(('OddsRatio_working_3-way'!Y5)/3)</f>
        <v>0.55758235220807451</v>
      </c>
      <c r="AG5" s="11">
        <f>-'OddsRatio_working_3-way'!U5/(3*'OddsRatio_working_3-way'!X5^(1/3))*COS(('OddsRatio_working_3-way'!Y5+2*PI())/3)</f>
        <v>-0.47297408736487251</v>
      </c>
      <c r="AH5" s="11">
        <f>-'OddsRatio_working_3-way'!U5/(3*'OddsRatio_working_3-way'!X5^(1/3))*COS(('OddsRatio_working_3-way'!Y5+4*PI())/3)</f>
        <v>-8.4608264843202205E-2</v>
      </c>
      <c r="AI5" s="11">
        <f>'OddsRatio_working_3-way'!U5/(3*'OddsRatio_working_3-way'!X5^(1/3))*SIN(('OddsRatio_working_3-way'!Y5)/3)</f>
        <v>-0.22422311217693697</v>
      </c>
      <c r="AJ5" s="11">
        <f>'OddsRatio_working_3-way'!U5/(3*'OddsRatio_working_3-way'!X5^(1/3))*SIN(('OddsRatio_working_3-way'!Y5+2*PI())/3)</f>
        <v>-0.37076892562560648</v>
      </c>
      <c r="AK5" s="11">
        <f>'OddsRatio_working_3-way'!U5/(3*'OddsRatio_working_3-way'!X5^(1/3))*SIN(('OddsRatio_working_3-way'!Y5+4*PI())/3)</f>
        <v>0.59499203780254328</v>
      </c>
      <c r="AL5" s="11">
        <f>'OddsRatio_working_3-way'!Z5+'OddsRatio_working_3-way'!AF5</f>
        <v>1.115164704416149</v>
      </c>
      <c r="AM5" s="11">
        <f>'OddsRatio_working_3-way'!AA5+'OddsRatio_working_3-way'!AG5</f>
        <v>-0.94594817472974513</v>
      </c>
      <c r="AN5" s="11">
        <f>'OddsRatio_working_3-way'!AB5+'OddsRatio_working_3-way'!AH5</f>
        <v>-0.16921652968640444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1.115164704416149</v>
      </c>
      <c r="AS5" s="11">
        <f>IF(('OddsRatio_working_3-way'!X5=0),IF(Q5&gt;0,-Q5^(1/3),(-Q5)^(1/3)),'OddsRatio_working_3-way'!AM5-'OddsRatio_working_3-way'!R5/3)</f>
        <v>-0.94594817472974513</v>
      </c>
      <c r="AT5" s="11">
        <f>IF(('OddsRatio_working_3-way'!X5=0),IF(Q5&gt;0,-Q5^(1/3),(-Q5)^(1/3)),'OddsRatio_working_3-way'!AN5-'OddsRatio_working_3-way'!R5/3)</f>
        <v>-0.16921652968640444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2.75</v>
      </c>
      <c r="B6" s="4">
        <f>IF('True_Odds_Calculator_3-way'!B7="","",'True_Odds_Calculator_3-way'!B7)</f>
        <v>3</v>
      </c>
      <c r="C6" s="4">
        <f>IF('True_Odds_Calculator_3-way'!C7="","",'True_Odds_Calculator_3-way'!C7)</f>
        <v>2.98</v>
      </c>
      <c r="D6" s="9">
        <f t="shared" si="13"/>
        <v>0.35249680845889053</v>
      </c>
      <c r="E6" s="9">
        <f t="shared" si="14"/>
        <v>0.32265140627093902</v>
      </c>
      <c r="F6" s="9">
        <f t="shared" si="15"/>
        <v>0.32485178527017033</v>
      </c>
      <c r="G6" s="9">
        <f t="shared" si="16"/>
        <v>1.0496600674355547</v>
      </c>
      <c r="H6" s="9">
        <f t="shared" si="17"/>
        <v>2.8369051180122207</v>
      </c>
      <c r="I6" s="9">
        <f t="shared" si="18"/>
        <v>3.0993201348711099</v>
      </c>
      <c r="J6" s="9">
        <f t="shared" si="19"/>
        <v>3.0783269335223982</v>
      </c>
      <c r="K6" s="11">
        <f t="shared" si="20"/>
        <v>0.36363636363636365</v>
      </c>
      <c r="L6" s="11">
        <f t="shared" si="21"/>
        <v>0.33333333333333331</v>
      </c>
      <c r="M6" s="11">
        <f t="shared" si="22"/>
        <v>0.33557046979865773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-0.28187919463087252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0.23306894447834053</v>
      </c>
      <c r="Q6" s="11">
        <f>2*'OddsRatio_working_3-way'!K6*'OddsRatio_working_3-way'!L6*'OddsRatio_working_3-way'!M6</f>
        <v>8.1350416920886723E-2</v>
      </c>
      <c r="R6" s="11">
        <f t="shared" si="23"/>
        <v>0</v>
      </c>
      <c r="S6" s="11">
        <f t="shared" si="24"/>
        <v>-0.82683982683982704</v>
      </c>
      <c r="T6" s="11">
        <f t="shared" si="25"/>
        <v>-0.28860028860028858</v>
      </c>
      <c r="U6" s="11">
        <f>'OddsRatio_working_3-way'!S6-'OddsRatio_working_3-way'!R6^2/3</f>
        <v>-0.82683982683982704</v>
      </c>
      <c r="V6" s="11">
        <f>'OddsRatio_working_3-way'!S6*'OddsRatio_working_3-way'!R6/3-2*'OddsRatio_working_3-way'!R6^3/27-'OddsRatio_working_3-way'!T6</f>
        <v>0.28860028860028858</v>
      </c>
      <c r="W6" s="11">
        <f>'OddsRatio_working_3-way'!V6^2+4*'OddsRatio_working_3-way'!U6^3/27</f>
        <v>-4.5516311453362712E-4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0.14469389214364189</v>
      </c>
      <c r="Y6" s="11">
        <f>IF('OddsRatio_working_3-way'!W6&gt;=0,IF('OddsRatio_working_3-way'!V6+SQRT('OddsRatio_working_3-way'!W6)&gt;0,0,PI()),ACOS('OddsRatio_working_3-way'!V6/(2*'OddsRatio_working_3-way'!X6)))</f>
        <v>7.3790002806267685E-2</v>
      </c>
      <c r="Z6" s="11">
        <f>'OddsRatio_working_3-way'!X6^(1/3)*COS('OddsRatio_working_3-way'!Y6/3)</f>
        <v>0.52483003371777748</v>
      </c>
      <c r="AA6" s="11">
        <f>'OddsRatio_working_3-way'!X6^(1/3)*COS(('OddsRatio_working_3-way'!Y6+2*PI())/3)</f>
        <v>-0.27359685440037951</v>
      </c>
      <c r="AB6" s="11">
        <f>'OddsRatio_working_3-way'!X6^(1/3)*COS(('OddsRatio_working_3-way'!Y6+4*PI())/3)</f>
        <v>-0.2512331793173978</v>
      </c>
      <c r="AC6" s="11">
        <f>'OddsRatio_working_3-way'!X6^(1/3)*SIN('OddsRatio_working_3-way'!Y6/3)</f>
        <v>1.291167382922879E-2</v>
      </c>
      <c r="AD6" s="11">
        <f>'OddsRatio_working_3-way'!X6^(1/3)*SIN(('OddsRatio_working_3-way'!Y6+2*PI())/3)</f>
        <v>0.44806030495402432</v>
      </c>
      <c r="AE6" s="11">
        <f>'OddsRatio_working_3-way'!X6^(1/3)*SIN(('OddsRatio_working_3-way'!Y6+4*PI())/3)</f>
        <v>-0.46097197878325319</v>
      </c>
      <c r="AF6" s="11">
        <f>-'OddsRatio_working_3-way'!U6/(3*'OddsRatio_working_3-way'!X6^(1/3))*COS(('OddsRatio_working_3-way'!Y6)/3)</f>
        <v>0.52483003371777726</v>
      </c>
      <c r="AG6" s="11">
        <f>-'OddsRatio_working_3-way'!U6/(3*'OddsRatio_working_3-way'!X6^(1/3))*COS(('OddsRatio_working_3-way'!Y6+2*PI())/3)</f>
        <v>-0.2735968544003794</v>
      </c>
      <c r="AH6" s="11">
        <f>-'OddsRatio_working_3-way'!U6/(3*'OddsRatio_working_3-way'!X6^(1/3))*COS(('OddsRatio_working_3-way'!Y6+4*PI())/3)</f>
        <v>-0.25123317931739769</v>
      </c>
      <c r="AI6" s="11">
        <f>'OddsRatio_working_3-way'!U6/(3*'OddsRatio_working_3-way'!X6^(1/3))*SIN(('OddsRatio_working_3-way'!Y6)/3)</f>
        <v>-1.2911673829228785E-2</v>
      </c>
      <c r="AJ6" s="11">
        <f>'OddsRatio_working_3-way'!U6/(3*'OddsRatio_working_3-way'!X6^(1/3))*SIN(('OddsRatio_working_3-way'!Y6+2*PI())/3)</f>
        <v>-0.44806030495402416</v>
      </c>
      <c r="AK6" s="11">
        <f>'OddsRatio_working_3-way'!U6/(3*'OddsRatio_working_3-way'!X6^(1/3))*SIN(('OddsRatio_working_3-way'!Y6+4*PI())/3)</f>
        <v>0.46097197878325302</v>
      </c>
      <c r="AL6" s="11">
        <f>'OddsRatio_working_3-way'!Z6+'OddsRatio_working_3-way'!AF6</f>
        <v>1.0496600674355547</v>
      </c>
      <c r="AM6" s="11">
        <f>'OddsRatio_working_3-way'!AA6+'OddsRatio_working_3-way'!AG6</f>
        <v>-0.5471937088007589</v>
      </c>
      <c r="AN6" s="11">
        <f>'OddsRatio_working_3-way'!AB6+'OddsRatio_working_3-way'!AH6</f>
        <v>-0.5024663586347955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1.0496600674355547</v>
      </c>
      <c r="AS6" s="11">
        <f>IF(('OddsRatio_working_3-way'!X6=0),IF(Q6&gt;0,-Q6^(1/3),(-Q6)^(1/3)),'OddsRatio_working_3-way'!AM6-'OddsRatio_working_3-way'!R6/3)</f>
        <v>-0.5471937088007589</v>
      </c>
      <c r="AT6" s="11">
        <f>IF(('OddsRatio_working_3-way'!X6=0),IF(Q6&gt;0,-Q6^(1/3),(-Q6)^(1/3)),'OddsRatio_working_3-way'!AN6-'OddsRatio_working_3-way'!R6/3)</f>
        <v>-0.5024663586347955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1.91</v>
      </c>
      <c r="B7" s="4">
        <f>IF('True_Odds_Calculator_3-way'!B8="","",'True_Odds_Calculator_3-way'!B8)</f>
        <v>3.5</v>
      </c>
      <c r="C7" s="4">
        <f>IF('True_Odds_Calculator_3-way'!C8="","",'True_Odds_Calculator_3-way'!C8)</f>
        <v>4.43</v>
      </c>
      <c r="D7" s="9">
        <f t="shared" si="13"/>
        <v>0.50953719989288226</v>
      </c>
      <c r="E7" s="9">
        <f t="shared" si="14"/>
        <v>0.27439283603019982</v>
      </c>
      <c r="F7" s="9">
        <f t="shared" si="15"/>
        <v>0.21606996407691781</v>
      </c>
      <c r="G7" s="9">
        <f t="shared" si="16"/>
        <v>1.0577640064771068</v>
      </c>
      <c r="H7" s="9">
        <f t="shared" si="17"/>
        <v>1.9625652458941674</v>
      </c>
      <c r="I7" s="9">
        <f t="shared" si="18"/>
        <v>3.6444100161927677</v>
      </c>
      <c r="J7" s="9">
        <f t="shared" si="19"/>
        <v>4.6281305422164758</v>
      </c>
      <c r="K7" s="11">
        <f t="shared" si="20"/>
        <v>0.52356020942408377</v>
      </c>
      <c r="L7" s="11">
        <f t="shared" si="21"/>
        <v>0.2857142857142857</v>
      </c>
      <c r="M7" s="11">
        <f t="shared" si="22"/>
        <v>0.22573363431151244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-0.26349378937042767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0.23096754804648387</v>
      </c>
      <c r="Q7" s="11">
        <f>2*'OddsRatio_working_3-way'!K7*'OddsRatio_working_3-way'!L7*'OddsRatio_working_3-way'!M7</f>
        <v>6.7534370773825708E-2</v>
      </c>
      <c r="R7" s="11">
        <f t="shared" si="23"/>
        <v>0</v>
      </c>
      <c r="S7" s="11">
        <f t="shared" si="24"/>
        <v>-0.87655784448787366</v>
      </c>
      <c r="T7" s="11">
        <f t="shared" si="25"/>
        <v>-0.25630346330054793</v>
      </c>
      <c r="U7" s="11">
        <f>'OddsRatio_working_3-way'!S7-'OddsRatio_working_3-way'!R7^2/3</f>
        <v>-0.87655784448787366</v>
      </c>
      <c r="V7" s="11">
        <f>'OddsRatio_working_3-way'!S7*'OddsRatio_working_3-way'!R7/3-2*'OddsRatio_working_3-way'!R7^3/27-'OddsRatio_working_3-way'!T7</f>
        <v>0.25630346330054793</v>
      </c>
      <c r="W7" s="11">
        <f>'OddsRatio_working_3-way'!V7^2+4*'OddsRatio_working_3-way'!U7^3/27</f>
        <v>-3.4087264092342834E-2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0.15793885635919219</v>
      </c>
      <c r="Y7" s="11">
        <f>IF('OddsRatio_working_3-way'!W7&gt;=0,IF('OddsRatio_working_3-way'!V7+SQRT('OddsRatio_working_3-way'!W7)&gt;0,0,PI()),ACOS('OddsRatio_working_3-way'!V7/(2*'OddsRatio_working_3-way'!X7)))</f>
        <v>0.62425137747587944</v>
      </c>
      <c r="Z7" s="11">
        <f>'OddsRatio_working_3-way'!X7^(1/3)*COS('OddsRatio_working_3-way'!Y7/3)</f>
        <v>0.52888200323855339</v>
      </c>
      <c r="AA7" s="11">
        <f>'OddsRatio_working_3-way'!X7^(1/3)*COS(('OddsRatio_working_3-way'!Y7+2*PI())/3)</f>
        <v>-0.36114845277868585</v>
      </c>
      <c r="AB7" s="11">
        <f>'OddsRatio_working_3-way'!X7^(1/3)*COS(('OddsRatio_working_3-way'!Y7+4*PI())/3)</f>
        <v>-0.16773355045986743</v>
      </c>
      <c r="AC7" s="11">
        <f>'OddsRatio_working_3-way'!X7^(1/3)*SIN('OddsRatio_working_3-way'!Y7/3)</f>
        <v>0.11166814591905501</v>
      </c>
      <c r="AD7" s="11">
        <f>'OddsRatio_working_3-way'!X7^(1/3)*SIN(('OddsRatio_working_3-way'!Y7+2*PI())/3)</f>
        <v>0.40219117744946353</v>
      </c>
      <c r="AE7" s="11">
        <f>'OddsRatio_working_3-way'!X7^(1/3)*SIN(('OddsRatio_working_3-way'!Y7+4*PI())/3)</f>
        <v>-0.51385932336851847</v>
      </c>
      <c r="AF7" s="11">
        <f>-'OddsRatio_working_3-way'!U7/(3*'OddsRatio_working_3-way'!X7^(1/3))*COS(('OddsRatio_working_3-way'!Y7)/3)</f>
        <v>0.52888200323855339</v>
      </c>
      <c r="AG7" s="11">
        <f>-'OddsRatio_working_3-way'!U7/(3*'OddsRatio_working_3-way'!X7^(1/3))*COS(('OddsRatio_working_3-way'!Y7+2*PI())/3)</f>
        <v>-0.36114845277868585</v>
      </c>
      <c r="AH7" s="11">
        <f>-'OddsRatio_working_3-way'!U7/(3*'OddsRatio_working_3-way'!X7^(1/3))*COS(('OddsRatio_working_3-way'!Y7+4*PI())/3)</f>
        <v>-0.16773355045986743</v>
      </c>
      <c r="AI7" s="11">
        <f>'OddsRatio_working_3-way'!U7/(3*'OddsRatio_working_3-way'!X7^(1/3))*SIN(('OddsRatio_working_3-way'!Y7)/3)</f>
        <v>-0.11166814591905501</v>
      </c>
      <c r="AJ7" s="11">
        <f>'OddsRatio_working_3-way'!U7/(3*'OddsRatio_working_3-way'!X7^(1/3))*SIN(('OddsRatio_working_3-way'!Y7+2*PI())/3)</f>
        <v>-0.40219117744946353</v>
      </c>
      <c r="AK7" s="11">
        <f>'OddsRatio_working_3-way'!U7/(3*'OddsRatio_working_3-way'!X7^(1/3))*SIN(('OddsRatio_working_3-way'!Y7+4*PI())/3)</f>
        <v>0.51385932336851847</v>
      </c>
      <c r="AL7" s="11">
        <f>'OddsRatio_working_3-way'!Z7+'OddsRatio_working_3-way'!AF7</f>
        <v>1.0577640064771068</v>
      </c>
      <c r="AM7" s="11">
        <f>'OddsRatio_working_3-way'!AA7+'OddsRatio_working_3-way'!AG7</f>
        <v>-0.72229690555737169</v>
      </c>
      <c r="AN7" s="11">
        <f>'OddsRatio_working_3-way'!AB7+'OddsRatio_working_3-way'!AH7</f>
        <v>-0.33546710091973486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1.0577640064771068</v>
      </c>
      <c r="AS7" s="11">
        <f>IF(('OddsRatio_working_3-way'!X7=0),IF(Q7&gt;0,-Q7^(1/3),(-Q7)^(1/3)),'OddsRatio_working_3-way'!AM7-'OddsRatio_working_3-way'!R7/3)</f>
        <v>-0.72229690555737169</v>
      </c>
      <c r="AT7" s="11">
        <f>IF(('OddsRatio_working_3-way'!X7=0),IF(Q7&gt;0,-Q7^(1/3),(-Q7)^(1/3)),'OddsRatio_working_3-way'!AN7-'OddsRatio_working_3-way'!R7/3)</f>
        <v>-0.33546710091973486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2.12</v>
      </c>
      <c r="B8" s="4">
        <f>IF('True_Odds_Calculator_3-way'!B9="","",'True_Odds_Calculator_3-way'!B9)</f>
        <v>3.3</v>
      </c>
      <c r="C8" s="4">
        <f>IF('True_Odds_Calculator_3-way'!C9="","",'True_Odds_Calculator_3-way'!C9)</f>
        <v>3.84</v>
      </c>
      <c r="D8" s="9">
        <f t="shared" si="13"/>
        <v>0.45820146865447942</v>
      </c>
      <c r="E8" s="9">
        <f t="shared" si="14"/>
        <v>0.29169507742983664</v>
      </c>
      <c r="F8" s="9">
        <f t="shared" si="15"/>
        <v>0.25010345391568417</v>
      </c>
      <c r="G8" s="9">
        <f t="shared" si="16"/>
        <v>1.0557554302955385</v>
      </c>
      <c r="H8" s="9">
        <f t="shared" si="17"/>
        <v>2.1824460819310034</v>
      </c>
      <c r="I8" s="9">
        <f t="shared" si="18"/>
        <v>3.4282374896797383</v>
      </c>
      <c r="J8" s="9">
        <f t="shared" si="19"/>
        <v>3.9983454220393284</v>
      </c>
      <c r="K8" s="11">
        <f t="shared" si="20"/>
        <v>0.47169811320754712</v>
      </c>
      <c r="L8" s="11">
        <f t="shared" si="21"/>
        <v>0.30303030303030304</v>
      </c>
      <c r="M8" s="11">
        <f t="shared" si="22"/>
        <v>0.26041666666666669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-0.27232227939775122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0.23302005908137988</v>
      </c>
      <c r="Q8" s="11">
        <f>2*'OddsRatio_working_3-way'!K8*'OddsRatio_working_3-way'!L8*'OddsRatio_working_3-way'!M8</f>
        <v>7.4447303220888134E-2</v>
      </c>
      <c r="R8" s="11">
        <f t="shared" si="23"/>
        <v>0</v>
      </c>
      <c r="S8" s="11">
        <f t="shared" si="24"/>
        <v>-0.85567754352200132</v>
      </c>
      <c r="T8" s="11">
        <f t="shared" si="25"/>
        <v>-0.27337940687603873</v>
      </c>
      <c r="U8" s="11">
        <f>'OddsRatio_working_3-way'!S8-'OddsRatio_working_3-way'!R8^2/3</f>
        <v>-0.85567754352200132</v>
      </c>
      <c r="V8" s="11">
        <f>'OddsRatio_working_3-way'!S8*'OddsRatio_working_3-way'!R8/3-2*'OddsRatio_working_3-way'!R8^3/27-'OddsRatio_working_3-way'!T8</f>
        <v>0.27337940687603873</v>
      </c>
      <c r="W8" s="11">
        <f>'OddsRatio_working_3-way'!V8^2+4*'OddsRatio_working_3-way'!U8^3/27</f>
        <v>-1.808050827726819E-2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0.1523292555463025</v>
      </c>
      <c r="Y8" s="11">
        <f>IF('OddsRatio_working_3-way'!W8&gt;=0,IF('OddsRatio_working_3-way'!V8+SQRT('OddsRatio_working_3-way'!W8)&gt;0,0,PI()),ACOS('OddsRatio_working_3-way'!V8/(2*'OddsRatio_working_3-way'!X8)))</f>
        <v>0.45711261961798599</v>
      </c>
      <c r="Z8" s="11">
        <f>'OddsRatio_working_3-way'!X8^(1/3)*COS('OddsRatio_working_3-way'!Y8/3)</f>
        <v>0.52787771514776927</v>
      </c>
      <c r="AA8" s="11">
        <f>'OddsRatio_working_3-way'!X8^(1/3)*COS(('OddsRatio_working_3-way'!Y8+2*PI())/3)</f>
        <v>-0.33414017001374008</v>
      </c>
      <c r="AB8" s="11">
        <f>'OddsRatio_working_3-way'!X8^(1/3)*COS(('OddsRatio_working_3-way'!Y8+4*PI())/3)</f>
        <v>-0.1937375451340291</v>
      </c>
      <c r="AC8" s="11">
        <f>'OddsRatio_working_3-way'!X8^(1/3)*SIN('OddsRatio_working_3-way'!Y8/3)</f>
        <v>8.1061493269231219E-2</v>
      </c>
      <c r="AD8" s="11">
        <f>'OddsRatio_working_3-way'!X8^(1/3)*SIN(('OddsRatio_working_3-way'!Y8+2*PI())/3)</f>
        <v>0.41662476477503824</v>
      </c>
      <c r="AE8" s="11">
        <f>'OddsRatio_working_3-way'!X8^(1/3)*SIN(('OddsRatio_working_3-way'!Y8+4*PI())/3)</f>
        <v>-0.49768625804426941</v>
      </c>
      <c r="AF8" s="11">
        <f>-'OddsRatio_working_3-way'!U8/(3*'OddsRatio_working_3-way'!X8^(1/3))*COS(('OddsRatio_working_3-way'!Y8)/3)</f>
        <v>0.52787771514776927</v>
      </c>
      <c r="AG8" s="11">
        <f>-'OddsRatio_working_3-way'!U8/(3*'OddsRatio_working_3-way'!X8^(1/3))*COS(('OddsRatio_working_3-way'!Y8+2*PI())/3)</f>
        <v>-0.33414017001374008</v>
      </c>
      <c r="AH8" s="11">
        <f>-'OddsRatio_working_3-way'!U8/(3*'OddsRatio_working_3-way'!X8^(1/3))*COS(('OddsRatio_working_3-way'!Y8+4*PI())/3)</f>
        <v>-0.1937375451340291</v>
      </c>
      <c r="AI8" s="11">
        <f>'OddsRatio_working_3-way'!U8/(3*'OddsRatio_working_3-way'!X8^(1/3))*SIN(('OddsRatio_working_3-way'!Y8)/3)</f>
        <v>-8.1061493269231219E-2</v>
      </c>
      <c r="AJ8" s="11">
        <f>'OddsRatio_working_3-way'!U8/(3*'OddsRatio_working_3-way'!X8^(1/3))*SIN(('OddsRatio_working_3-way'!Y8+2*PI())/3)</f>
        <v>-0.41662476477503824</v>
      </c>
      <c r="AK8" s="11">
        <f>'OddsRatio_working_3-way'!U8/(3*'OddsRatio_working_3-way'!X8^(1/3))*SIN(('OddsRatio_working_3-way'!Y8+4*PI())/3)</f>
        <v>0.49768625804426941</v>
      </c>
      <c r="AL8" s="11">
        <f>'OddsRatio_working_3-way'!Z8+'OddsRatio_working_3-way'!AF8</f>
        <v>1.0557554302955385</v>
      </c>
      <c r="AM8" s="11">
        <f>'OddsRatio_working_3-way'!AA8+'OddsRatio_working_3-way'!AG8</f>
        <v>-0.66828034002748016</v>
      </c>
      <c r="AN8" s="11">
        <f>'OddsRatio_working_3-way'!AB8+'OddsRatio_working_3-way'!AH8</f>
        <v>-0.38747509026805821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1.0557554302955385</v>
      </c>
      <c r="AS8" s="11">
        <f>IF(('OddsRatio_working_3-way'!X8=0),IF(Q8&gt;0,-Q8^(1/3),(-Q8)^(1/3)),'OddsRatio_working_3-way'!AM8-'OddsRatio_working_3-way'!R8/3)</f>
        <v>-0.66828034002748016</v>
      </c>
      <c r="AT8" s="11">
        <f>IF(('OddsRatio_working_3-way'!X8=0),IF(Q8&gt;0,-Q8^(1/3),(-Q8)^(1/3)),'OddsRatio_working_3-way'!AN8-'OddsRatio_working_3-way'!R8/3)</f>
        <v>-0.38747509026805821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5.94</v>
      </c>
      <c r="B9" s="4">
        <f>IF('True_Odds_Calculator_3-way'!B10="","",'True_Odds_Calculator_3-way'!B10)</f>
        <v>3.68</v>
      </c>
      <c r="C9" s="4">
        <f>IF('True_Odds_Calculator_3-way'!C10="","",'True_Odds_Calculator_3-way'!C10)</f>
        <v>1.68</v>
      </c>
      <c r="D9" s="9">
        <f t="shared" si="13"/>
        <v>0.15991592697403578</v>
      </c>
      <c r="E9" s="9">
        <f t="shared" si="14"/>
        <v>0.25974290890096957</v>
      </c>
      <c r="F9" s="9">
        <f t="shared" si="15"/>
        <v>0.5803411641249947</v>
      </c>
      <c r="G9" s="9">
        <f t="shared" si="16"/>
        <v>1.0634181840357726</v>
      </c>
      <c r="H9" s="9">
        <f t="shared" si="17"/>
        <v>6.2532858291367166</v>
      </c>
      <c r="I9" s="9">
        <f t="shared" si="18"/>
        <v>3.849960733215871</v>
      </c>
      <c r="J9" s="9">
        <f t="shared" si="19"/>
        <v>1.7231243651443249</v>
      </c>
      <c r="K9" s="11">
        <f t="shared" si="20"/>
        <v>0.16835016835016833</v>
      </c>
      <c r="L9" s="11">
        <f t="shared" si="21"/>
        <v>0.27173913043478259</v>
      </c>
      <c r="M9" s="11">
        <f t="shared" si="22"/>
        <v>0.59523809523809523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-0.2451472976835295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0.22601358652083284</v>
      </c>
      <c r="Q9" s="11">
        <f>2*'OddsRatio_working_3-way'!K9*'OddsRatio_working_3-way'!L9*'OddsRatio_working_3-way'!M9</f>
        <v>5.4461105185742854E-2</v>
      </c>
      <c r="R9" s="11">
        <f t="shared" si="23"/>
        <v>0</v>
      </c>
      <c r="S9" s="11">
        <f t="shared" si="24"/>
        <v>-0.92195014449069257</v>
      </c>
      <c r="T9" s="11">
        <f t="shared" si="25"/>
        <v>-0.22215666132305845</v>
      </c>
      <c r="U9" s="11">
        <f>'OddsRatio_working_3-way'!S9-'OddsRatio_working_3-way'!R9^2/3</f>
        <v>-0.92195014449069257</v>
      </c>
      <c r="V9" s="11">
        <f>'OddsRatio_working_3-way'!S9*'OddsRatio_working_3-way'!R9/3-2*'OddsRatio_working_3-way'!R9^3/27-'OddsRatio_working_3-way'!T9</f>
        <v>0.22215666132305845</v>
      </c>
      <c r="W9" s="11">
        <f>'OddsRatio_working_3-way'!V9^2+4*'OddsRatio_working_3-way'!U9^3/27</f>
        <v>-6.6742760164998624E-2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0.17036456669096917</v>
      </c>
      <c r="Y9" s="11">
        <f>IF('OddsRatio_working_3-way'!W9&gt;=0,IF('OddsRatio_working_3-way'!V9+SQRT('OddsRatio_working_3-way'!W9)&gt;0,0,PI()),ACOS('OddsRatio_working_3-way'!V9/(2*'OddsRatio_working_3-way'!X9)))</f>
        <v>0.86057220956572533</v>
      </c>
      <c r="Z9" s="11">
        <f>'OddsRatio_working_3-way'!X9^(1/3)*COS('OddsRatio_working_3-way'!Y9/3)</f>
        <v>0.53170909201788641</v>
      </c>
      <c r="AA9" s="11">
        <f>'OddsRatio_working_3-way'!X9^(1/3)*COS(('OddsRatio_working_3-way'!Y9+2*PI())/3)</f>
        <v>-0.401691276026304</v>
      </c>
      <c r="AB9" s="11">
        <f>'OddsRatio_working_3-way'!X9^(1/3)*COS(('OddsRatio_working_3-way'!Y9+4*PI())/3)</f>
        <v>-0.13001781599158255</v>
      </c>
      <c r="AC9" s="11">
        <f>'OddsRatio_working_3-way'!X9^(1/3)*SIN('OddsRatio_working_3-way'!Y9/3)</f>
        <v>0.1568507452827235</v>
      </c>
      <c r="AD9" s="11">
        <f>'OddsRatio_working_3-way'!X9^(1/3)*SIN(('OddsRatio_working_3-way'!Y9+2*PI())/3)</f>
        <v>0.3820482084692855</v>
      </c>
      <c r="AE9" s="11">
        <f>'OddsRatio_working_3-way'!X9^(1/3)*SIN(('OddsRatio_working_3-way'!Y9+4*PI())/3)</f>
        <v>-0.53889895375200902</v>
      </c>
      <c r="AF9" s="11">
        <f>-'OddsRatio_working_3-way'!U9/(3*'OddsRatio_working_3-way'!X9^(1/3))*COS(('OddsRatio_working_3-way'!Y9)/3)</f>
        <v>0.53170909201788619</v>
      </c>
      <c r="AG9" s="11">
        <f>-'OddsRatio_working_3-way'!U9/(3*'OddsRatio_working_3-way'!X9^(1/3))*COS(('OddsRatio_working_3-way'!Y9+2*PI())/3)</f>
        <v>-0.40169127602630383</v>
      </c>
      <c r="AH9" s="11">
        <f>-'OddsRatio_working_3-way'!U9/(3*'OddsRatio_working_3-way'!X9^(1/3))*COS(('OddsRatio_working_3-way'!Y9+4*PI())/3)</f>
        <v>-0.13001781599158249</v>
      </c>
      <c r="AI9" s="11">
        <f>'OddsRatio_working_3-way'!U9/(3*'OddsRatio_working_3-way'!X9^(1/3))*SIN(('OddsRatio_working_3-way'!Y9)/3)</f>
        <v>-0.15685074528272344</v>
      </c>
      <c r="AJ9" s="11">
        <f>'OddsRatio_working_3-way'!U9/(3*'OddsRatio_working_3-way'!X9^(1/3))*SIN(('OddsRatio_working_3-way'!Y9+2*PI())/3)</f>
        <v>-0.38204820846928533</v>
      </c>
      <c r="AK9" s="11">
        <f>'OddsRatio_working_3-way'!U9/(3*'OddsRatio_working_3-way'!X9^(1/3))*SIN(('OddsRatio_working_3-way'!Y9+4*PI())/3)</f>
        <v>0.5388989537520088</v>
      </c>
      <c r="AL9" s="11">
        <f>'OddsRatio_working_3-way'!Z9+'OddsRatio_working_3-way'!AF9</f>
        <v>1.0634181840357726</v>
      </c>
      <c r="AM9" s="11">
        <f>'OddsRatio_working_3-way'!AA9+'OddsRatio_working_3-way'!AG9</f>
        <v>-0.80338255205260789</v>
      </c>
      <c r="AN9" s="11">
        <f>'OddsRatio_working_3-way'!AB9+'OddsRatio_working_3-way'!AH9</f>
        <v>-0.26003563198316504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1.0634181840357726</v>
      </c>
      <c r="AS9" s="11">
        <f>IF(('OddsRatio_working_3-way'!X9=0),IF(Q9&gt;0,-Q9^(1/3),(-Q9)^(1/3)),'OddsRatio_working_3-way'!AM9-'OddsRatio_working_3-way'!R9/3)</f>
        <v>-0.80338255205260789</v>
      </c>
      <c r="AT9" s="11">
        <f>IF(('OddsRatio_working_3-way'!X9=0),IF(Q9&gt;0,-Q9^(1/3),(-Q9)^(1/3)),'OddsRatio_working_3-way'!AN9-'OddsRatio_working_3-way'!R9/3)</f>
        <v>-0.26003563198316504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2.31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3.4</v>
      </c>
      <c r="D10" s="9">
        <f t="shared" si="13"/>
        <v>0.42993032946226101</v>
      </c>
      <c r="E10" s="9">
        <f t="shared" si="14"/>
        <v>0.2784595703636859</v>
      </c>
      <c r="F10" s="9">
        <f t="shared" si="15"/>
        <v>0.29161010017405303</v>
      </c>
      <c r="G10" s="9">
        <f t="shared" si="16"/>
        <v>1.0121818760208852</v>
      </c>
      <c r="H10" s="9">
        <f t="shared" si="17"/>
        <v>2.3259582575873594</v>
      </c>
      <c r="I10" s="9">
        <f t="shared" si="18"/>
        <v>3.5911856026134652</v>
      </c>
      <c r="J10" s="9">
        <f t="shared" si="19"/>
        <v>3.4292365024501241</v>
      </c>
      <c r="K10" s="11">
        <f t="shared" si="20"/>
        <v>0.4329004329004329</v>
      </c>
      <c r="L10" s="11">
        <f t="shared" si="21"/>
        <v>0.2808988764044944</v>
      </c>
      <c r="M10" s="11">
        <f t="shared" si="22"/>
        <v>0.29411764705882354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-0.28786019004128716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0.22424700217165516</v>
      </c>
      <c r="Q10" s="11">
        <f>2*'OddsRatio_working_3-way'!K10*'OddsRatio_working_3-way'!L10*'OddsRatio_working_3-way'!M10</f>
        <v>7.1530144233382845E-2</v>
      </c>
      <c r="R10" s="11">
        <f t="shared" si="23"/>
        <v>0</v>
      </c>
      <c r="S10" s="11">
        <f t="shared" si="24"/>
        <v>-0.77901359732824438</v>
      </c>
      <c r="T10" s="11">
        <f t="shared" si="25"/>
        <v>-0.24848918575063622</v>
      </c>
      <c r="U10" s="11">
        <f>'OddsRatio_working_3-way'!S10-'OddsRatio_working_3-way'!R10^2/3</f>
        <v>-0.77901359732824438</v>
      </c>
      <c r="V10" s="11">
        <f>'OddsRatio_working_3-way'!S10*'OddsRatio_working_3-way'!R10/3-2*'OddsRatio_working_3-way'!R10^3/27-'OddsRatio_working_3-way'!T10</f>
        <v>0.24848918575063622</v>
      </c>
      <c r="W10" s="11">
        <f>'OddsRatio_working_3-way'!V10^2+4*'OddsRatio_working_3-way'!U10^3/27</f>
        <v>-8.2907384436364182E-3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0.13232310255455262</v>
      </c>
      <c r="Y10" s="11">
        <f>IF('OddsRatio_working_3-way'!W10&gt;=0,IF('OddsRatio_working_3-way'!V10+SQRT('OddsRatio_working_3-way'!W10)&gt;0,0,PI()),ACOS('OddsRatio_working_3-way'!V10/(2*'OddsRatio_working_3-way'!X10)))</f>
        <v>0.35123473942937333</v>
      </c>
      <c r="Z10" s="11">
        <f>'OddsRatio_working_3-way'!X10^(1/3)*COS('OddsRatio_working_3-way'!Y10/3)</f>
        <v>0.50609093801044258</v>
      </c>
      <c r="AA10" s="11">
        <f>'OddsRatio_working_3-way'!X10^(1/3)*COS(('OddsRatio_working_3-way'!Y10+2*PI())/3)</f>
        <v>-0.30459516522007712</v>
      </c>
      <c r="AB10" s="11">
        <f>'OddsRatio_working_3-way'!X10^(1/3)*COS(('OddsRatio_working_3-way'!Y10+4*PI())/3)</f>
        <v>-0.20149577279036554</v>
      </c>
      <c r="AC10" s="11">
        <f>'OddsRatio_working_3-way'!X10^(1/3)*SIN('OddsRatio_working_3-way'!Y10/3)</f>
        <v>5.9524461972580836E-2</v>
      </c>
      <c r="AD10" s="11">
        <f>'OddsRatio_working_3-way'!X10^(1/3)*SIN(('OddsRatio_working_3-way'!Y10+2*PI())/3)</f>
        <v>0.40852537795584837</v>
      </c>
      <c r="AE10" s="11">
        <f>'OddsRatio_working_3-way'!X10^(1/3)*SIN(('OddsRatio_working_3-way'!Y10+4*PI())/3)</f>
        <v>-0.46804983992842925</v>
      </c>
      <c r="AF10" s="11">
        <f>-'OddsRatio_working_3-way'!U10/(3*'OddsRatio_working_3-way'!X10^(1/3))*COS(('OddsRatio_working_3-way'!Y10)/3)</f>
        <v>0.50609093801044258</v>
      </c>
      <c r="AG10" s="11">
        <f>-'OddsRatio_working_3-way'!U10/(3*'OddsRatio_working_3-way'!X10^(1/3))*COS(('OddsRatio_working_3-way'!Y10+2*PI())/3)</f>
        <v>-0.30459516522007712</v>
      </c>
      <c r="AH10" s="11">
        <f>-'OddsRatio_working_3-way'!U10/(3*'OddsRatio_working_3-way'!X10^(1/3))*COS(('OddsRatio_working_3-way'!Y10+4*PI())/3)</f>
        <v>-0.20149577279036554</v>
      </c>
      <c r="AI10" s="11">
        <f>'OddsRatio_working_3-way'!U10/(3*'OddsRatio_working_3-way'!X10^(1/3))*SIN(('OddsRatio_working_3-way'!Y10)/3)</f>
        <v>-5.9524461972580836E-2</v>
      </c>
      <c r="AJ10" s="11">
        <f>'OddsRatio_working_3-way'!U10/(3*'OddsRatio_working_3-way'!X10^(1/3))*SIN(('OddsRatio_working_3-way'!Y10+2*PI())/3)</f>
        <v>-0.40852537795584837</v>
      </c>
      <c r="AK10" s="11">
        <f>'OddsRatio_working_3-way'!U10/(3*'OddsRatio_working_3-way'!X10^(1/3))*SIN(('OddsRatio_working_3-way'!Y10+4*PI())/3)</f>
        <v>0.46804983992842925</v>
      </c>
      <c r="AL10" s="11">
        <f>'OddsRatio_working_3-way'!Z10+'OddsRatio_working_3-way'!AF10</f>
        <v>1.0121818760208852</v>
      </c>
      <c r="AM10" s="11">
        <f>'OddsRatio_working_3-way'!AA10+'OddsRatio_working_3-way'!AG10</f>
        <v>-0.60919033044015425</v>
      </c>
      <c r="AN10" s="11">
        <f>'OddsRatio_working_3-way'!AB10+'OddsRatio_working_3-way'!AH10</f>
        <v>-0.40299154558073108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1.0121818760208852</v>
      </c>
      <c r="AS10" s="11">
        <f>IF(('OddsRatio_working_3-way'!X10=0),IF(Q10&gt;0,-Q10^(1/3),(-Q10)^(1/3)),'OddsRatio_working_3-way'!AM10-'OddsRatio_working_3-way'!R10/3)</f>
        <v>-0.60919033044015425</v>
      </c>
      <c r="AT10" s="11">
        <f>IF(('OddsRatio_working_3-way'!X10=0),IF(Q10&gt;0,-Q10^(1/3),(-Q10)^(1/3)),'OddsRatio_working_3-way'!AN10-'OddsRatio_working_3-way'!R10/3)</f>
        <v>-0.40299154558073108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5.87</v>
      </c>
      <c r="B11" s="4">
        <f>IF('True_Odds_Calculator_3-way'!B12="","",'True_Odds_Calculator_3-way'!B12)</f>
        <v>4.75</v>
      </c>
      <c r="C11" s="4">
        <f>IF('True_Odds_Calculator_3-way'!C12="","",'True_Odds_Calculator_3-way'!C12)</f>
        <v>1.5</v>
      </c>
      <c r="D11" s="9">
        <f t="shared" si="13"/>
        <v>0.1579236198179679</v>
      </c>
      <c r="E11" s="9">
        <f t="shared" si="14"/>
        <v>0.19585246166749293</v>
      </c>
      <c r="F11" s="9">
        <f t="shared" si="15"/>
        <v>0.64622391851453898</v>
      </c>
      <c r="G11" s="9">
        <f t="shared" si="16"/>
        <v>1.0949024675492618</v>
      </c>
      <c r="H11" s="9">
        <f t="shared" si="17"/>
        <v>6.3321750169649045</v>
      </c>
      <c r="I11" s="9">
        <f t="shared" si="18"/>
        <v>5.1058842533097319</v>
      </c>
      <c r="J11" s="9">
        <f t="shared" si="19"/>
        <v>1.5474512337746311</v>
      </c>
      <c r="K11" s="11">
        <f t="shared" si="20"/>
        <v>0.17035775127768313</v>
      </c>
      <c r="L11" s="11">
        <f t="shared" si="21"/>
        <v>0.21052631578947367</v>
      </c>
      <c r="M11" s="11">
        <f t="shared" si="22"/>
        <v>0.66666666666666663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-0.21832690755850437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0.21805792163543442</v>
      </c>
      <c r="Q11" s="11">
        <f>2*'OddsRatio_working_3-way'!K11*'OddsRatio_working_3-way'!L11*'OddsRatio_working_3-way'!M11</f>
        <v>4.7819719656893502E-2</v>
      </c>
      <c r="R11" s="11">
        <f t="shared" si="23"/>
        <v>0</v>
      </c>
      <c r="S11" s="11">
        <f t="shared" si="24"/>
        <v>-0.99876796714579086</v>
      </c>
      <c r="T11" s="11">
        <f t="shared" si="25"/>
        <v>-0.21902806297056812</v>
      </c>
      <c r="U11" s="11">
        <f>'OddsRatio_working_3-way'!S11-'OddsRatio_working_3-way'!R11^2/3</f>
        <v>-0.99876796714579086</v>
      </c>
      <c r="V11" s="11">
        <f>'OddsRatio_working_3-way'!S11*'OddsRatio_working_3-way'!R11/3-2*'OddsRatio_working_3-way'!R11^3/27-'OddsRatio_working_3-way'!T11</f>
        <v>0.21902806297056812</v>
      </c>
      <c r="W11" s="11">
        <f>'OddsRatio_working_3-way'!V11^2+4*'OddsRatio_working_3-way'!U11^3/27</f>
        <v>-9.9627959969453506E-2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0.19209454204771972</v>
      </c>
      <c r="Y11" s="11">
        <f>IF('OddsRatio_working_3-way'!W11&gt;=0,IF('OddsRatio_working_3-way'!V11+SQRT('OddsRatio_working_3-way'!W11)&gt;0,0,PI()),ACOS('OddsRatio_working_3-way'!V11/(2*'OddsRatio_working_3-way'!X11)))</f>
        <v>0.96416284712405165</v>
      </c>
      <c r="Z11" s="11">
        <f>'OddsRatio_working_3-way'!X11^(1/3)*COS('OddsRatio_working_3-way'!Y11/3)</f>
        <v>0.5474512337746309</v>
      </c>
      <c r="AA11" s="11">
        <f>'OddsRatio_working_3-way'!X11^(1/3)*COS(('OddsRatio_working_3-way'!Y11+2*PI())/3)</f>
        <v>-0.43157000787230926</v>
      </c>
      <c r="AB11" s="11">
        <f>'OddsRatio_working_3-way'!X11^(1/3)*COS(('OddsRatio_working_3-way'!Y11+4*PI())/3)</f>
        <v>-0.11588122590232168</v>
      </c>
      <c r="AC11" s="11">
        <f>'OddsRatio_working_3-way'!X11^(1/3)*SIN('OddsRatio_working_3-way'!Y11/3)</f>
        <v>0.18226300325051745</v>
      </c>
      <c r="AD11" s="11">
        <f>'OddsRatio_working_3-way'!X11^(1/3)*SIN(('OddsRatio_working_3-way'!Y11+2*PI())/3)</f>
        <v>0.38297517415670507</v>
      </c>
      <c r="AE11" s="11">
        <f>'OddsRatio_working_3-way'!X11^(1/3)*SIN(('OddsRatio_working_3-way'!Y11+4*PI())/3)</f>
        <v>-0.56523817740722249</v>
      </c>
      <c r="AF11" s="11">
        <f>-'OddsRatio_working_3-way'!U11/(3*'OddsRatio_working_3-way'!X11^(1/3))*COS(('OddsRatio_working_3-way'!Y11)/3)</f>
        <v>0.54745123377463079</v>
      </c>
      <c r="AG11" s="11">
        <f>-'OddsRatio_working_3-way'!U11/(3*'OddsRatio_working_3-way'!X11^(1/3))*COS(('OddsRatio_working_3-way'!Y11+2*PI())/3)</f>
        <v>-0.4315700078723092</v>
      </c>
      <c r="AH11" s="11">
        <f>-'OddsRatio_working_3-way'!U11/(3*'OddsRatio_working_3-way'!X11^(1/3))*COS(('OddsRatio_working_3-way'!Y11+4*PI())/3)</f>
        <v>-0.11588122590232165</v>
      </c>
      <c r="AI11" s="11">
        <f>'OddsRatio_working_3-way'!U11/(3*'OddsRatio_working_3-way'!X11^(1/3))*SIN(('OddsRatio_working_3-way'!Y11)/3)</f>
        <v>-0.18226300325051742</v>
      </c>
      <c r="AJ11" s="11">
        <f>'OddsRatio_working_3-way'!U11/(3*'OddsRatio_working_3-way'!X11^(1/3))*SIN(('OddsRatio_working_3-way'!Y11+2*PI())/3)</f>
        <v>-0.38297517415670496</v>
      </c>
      <c r="AK11" s="11">
        <f>'OddsRatio_working_3-way'!U11/(3*'OddsRatio_working_3-way'!X11^(1/3))*SIN(('OddsRatio_working_3-way'!Y11+4*PI())/3)</f>
        <v>0.56523817740722238</v>
      </c>
      <c r="AL11" s="11">
        <f>'OddsRatio_working_3-way'!Z11+'OddsRatio_working_3-way'!AF11</f>
        <v>1.0949024675492618</v>
      </c>
      <c r="AM11" s="11">
        <f>'OddsRatio_working_3-way'!AA11+'OddsRatio_working_3-way'!AG11</f>
        <v>-0.86314001574461852</v>
      </c>
      <c r="AN11" s="11">
        <f>'OddsRatio_working_3-way'!AB11+'OddsRatio_working_3-way'!AH11</f>
        <v>-0.23176245180464333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1.0949024675492618</v>
      </c>
      <c r="AS11" s="11">
        <f>IF(('OddsRatio_working_3-way'!X11=0),IF(Q11&gt;0,-Q11^(1/3),(-Q11)^(1/3)),'OddsRatio_working_3-way'!AM11-'OddsRatio_working_3-way'!R11/3)</f>
        <v>-0.86314001574461852</v>
      </c>
      <c r="AT11" s="11">
        <f>IF(('OddsRatio_working_3-way'!X11=0),IF(Q11&gt;0,-Q11^(1/3),(-Q11)^(1/3)),'OddsRatio_working_3-way'!AN11-'OddsRatio_working_3-way'!R11/3)</f>
        <v>-0.23176245180464333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1.21</v>
      </c>
      <c r="B12" s="4">
        <f>IF('True_Odds_Calculator_3-way'!B13="","",'True_Odds_Calculator_3-way'!B13)</f>
        <v>6.54</v>
      </c>
      <c r="C12" s="4">
        <f>IF('True_Odds_Calculator_3-way'!C13="","",'True_Odds_Calculator_3-way'!C13)</f>
        <v>13.38</v>
      </c>
      <c r="D12" s="9">
        <f t="shared" si="13"/>
        <v>0.80228794022341676</v>
      </c>
      <c r="E12" s="9">
        <f t="shared" si="14"/>
        <v>0.13331204600785435</v>
      </c>
      <c r="F12" s="9">
        <f t="shared" si="15"/>
        <v>6.4400013768729003E-2</v>
      </c>
      <c r="G12" s="9">
        <f t="shared" si="16"/>
        <v>1.1735013724298682</v>
      </c>
      <c r="H12" s="9">
        <f t="shared" si="17"/>
        <v>1.2464352882102721</v>
      </c>
      <c r="I12" s="9">
        <f t="shared" si="18"/>
        <v>7.5011976032614713</v>
      </c>
      <c r="J12" s="9">
        <f t="shared" si="19"/>
        <v>15.52794699068177</v>
      </c>
      <c r="K12" s="11">
        <f t="shared" si="20"/>
        <v>0.82644628099173556</v>
      </c>
      <c r="L12" s="11">
        <f t="shared" si="21"/>
        <v>0.1529051987767584</v>
      </c>
      <c r="M12" s="11">
        <f t="shared" si="22"/>
        <v>7.4738415545590423E-2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-0.13602867634067028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0.17122949349730263</v>
      </c>
      <c r="Q12" s="11">
        <f>2*'OddsRatio_working_3-way'!K12*'OddsRatio_working_3-way'!L12*'OddsRatio_working_3-way'!M12</f>
        <v>1.888907815745202E-2</v>
      </c>
      <c r="R12" s="11">
        <f t="shared" si="23"/>
        <v>0</v>
      </c>
      <c r="S12" s="11">
        <f t="shared" si="24"/>
        <v>-1.258774973803872</v>
      </c>
      <c r="T12" s="11">
        <f t="shared" si="25"/>
        <v>-0.13886100097119378</v>
      </c>
      <c r="U12" s="11">
        <f>'OddsRatio_working_3-way'!S12-'OddsRatio_working_3-way'!R12^2/3</f>
        <v>-1.258774973803872</v>
      </c>
      <c r="V12" s="11">
        <f>'OddsRatio_working_3-way'!S12*'OddsRatio_working_3-way'!R12/3-2*'OddsRatio_working_3-way'!R12^3/27-'OddsRatio_working_3-way'!T12</f>
        <v>0.13886100097119378</v>
      </c>
      <c r="W12" s="11">
        <f>'OddsRatio_working_3-way'!V12^2+4*'OddsRatio_working_3-way'!U12^3/27</f>
        <v>-0.27620608403887859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0.2717942519763803</v>
      </c>
      <c r="Y12" s="11">
        <f>IF('OddsRatio_working_3-way'!W12&gt;=0,IF('OddsRatio_working_3-way'!V12+SQRT('OddsRatio_working_3-way'!W12)&gt;0,0,PI()),ACOS('OddsRatio_working_3-way'!V12/(2*'OddsRatio_working_3-way'!X12)))</f>
        <v>1.3124807027247907</v>
      </c>
      <c r="Z12" s="11">
        <f>'OddsRatio_working_3-way'!X12^(1/3)*COS('OddsRatio_working_3-way'!Y12/3)</f>
        <v>0.58675068621493409</v>
      </c>
      <c r="AA12" s="11">
        <f>'OddsRatio_working_3-way'!X12^(1/3)*COS(('OddsRatio_working_3-way'!Y12+2*PI())/3)</f>
        <v>-0.53104416230909479</v>
      </c>
      <c r="AB12" s="11">
        <f>'OddsRatio_working_3-way'!X12^(1/3)*COS(('OddsRatio_working_3-way'!Y12+4*PI())/3)</f>
        <v>-5.5706523905839071E-2</v>
      </c>
      <c r="AC12" s="11">
        <f>'OddsRatio_working_3-way'!X12^(1/3)*SIN('OddsRatio_working_3-way'!Y12/3)</f>
        <v>0.27443631348808056</v>
      </c>
      <c r="AD12" s="11">
        <f>'OddsRatio_working_3-way'!X12^(1/3)*SIN(('OddsRatio_working_3-way'!Y12+2*PI())/3)</f>
        <v>0.37092284320604441</v>
      </c>
      <c r="AE12" s="11">
        <f>'OddsRatio_working_3-way'!X12^(1/3)*SIN(('OddsRatio_working_3-way'!Y12+4*PI())/3)</f>
        <v>-0.64535915669412502</v>
      </c>
      <c r="AF12" s="11">
        <f>-'OddsRatio_working_3-way'!U12/(3*'OddsRatio_working_3-way'!X12^(1/3))*COS(('OddsRatio_working_3-way'!Y12)/3)</f>
        <v>0.58675068621493409</v>
      </c>
      <c r="AG12" s="11">
        <f>-'OddsRatio_working_3-way'!U12/(3*'OddsRatio_working_3-way'!X12^(1/3))*COS(('OddsRatio_working_3-way'!Y12+2*PI())/3)</f>
        <v>-0.53104416230909479</v>
      </c>
      <c r="AH12" s="11">
        <f>-'OddsRatio_working_3-way'!U12/(3*'OddsRatio_working_3-way'!X12^(1/3))*COS(('OddsRatio_working_3-way'!Y12+4*PI())/3)</f>
        <v>-5.5706523905839071E-2</v>
      </c>
      <c r="AI12" s="11">
        <f>'OddsRatio_working_3-way'!U12/(3*'OddsRatio_working_3-way'!X12^(1/3))*SIN(('OddsRatio_working_3-way'!Y12)/3)</f>
        <v>-0.27443631348808056</v>
      </c>
      <c r="AJ12" s="11">
        <f>'OddsRatio_working_3-way'!U12/(3*'OddsRatio_working_3-way'!X12^(1/3))*SIN(('OddsRatio_working_3-way'!Y12+2*PI())/3)</f>
        <v>-0.37092284320604441</v>
      </c>
      <c r="AK12" s="11">
        <f>'OddsRatio_working_3-way'!U12/(3*'OddsRatio_working_3-way'!X12^(1/3))*SIN(('OddsRatio_working_3-way'!Y12+4*PI())/3)</f>
        <v>0.64535915669412502</v>
      </c>
      <c r="AL12" s="11">
        <f>'OddsRatio_working_3-way'!Z12+'OddsRatio_working_3-way'!AF12</f>
        <v>1.1735013724298682</v>
      </c>
      <c r="AM12" s="11">
        <f>'OddsRatio_working_3-way'!AA12+'OddsRatio_working_3-way'!AG12</f>
        <v>-1.0620883246181896</v>
      </c>
      <c r="AN12" s="11">
        <f>'OddsRatio_working_3-way'!AB12+'OddsRatio_working_3-way'!AH12</f>
        <v>-0.11141304781167814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1.1735013724298682</v>
      </c>
      <c r="AS12" s="11">
        <f>IF(('OddsRatio_working_3-way'!X12=0),IF(Q12&gt;0,-Q12^(1/3),(-Q12)^(1/3)),'OddsRatio_working_3-way'!AM12-'OddsRatio_working_3-way'!R12/3)</f>
        <v>-1.0620883246181896</v>
      </c>
      <c r="AT12" s="11">
        <f>IF(('OddsRatio_working_3-way'!X12=0),IF(Q12&gt;0,-Q12^(1/3),(-Q12)^(1/3)),'OddsRatio_working_3-way'!AN12-'OddsRatio_working_3-way'!R12/3)</f>
        <v>-0.11141304781167814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2.04</v>
      </c>
      <c r="B13" s="4">
        <f>IF('True_Odds_Calculator_3-way'!B14="","",'True_Odds_Calculator_3-way'!B14)</f>
        <v>3.23</v>
      </c>
      <c r="C13" s="4">
        <f>IF('True_Odds_Calculator_3-way'!C14="","",'True_Odds_Calculator_3-way'!C14)</f>
        <v>4.37</v>
      </c>
      <c r="D13" s="9">
        <f t="shared" si="13"/>
        <v>0.47895394292625437</v>
      </c>
      <c r="E13" s="9">
        <f t="shared" si="14"/>
        <v>0.3000594310873459</v>
      </c>
      <c r="F13" s="9">
        <f t="shared" si="15"/>
        <v>0.22098662598639976</v>
      </c>
      <c r="G13" s="9">
        <f t="shared" si="16"/>
        <v>1.0460417572687397</v>
      </c>
      <c r="H13" s="9">
        <f t="shared" si="17"/>
        <v>2.0878834275594893</v>
      </c>
      <c r="I13" s="9">
        <f t="shared" si="18"/>
        <v>3.3326731187092888</v>
      </c>
      <c r="J13" s="9">
        <f t="shared" si="19"/>
        <v>4.5251607219956531</v>
      </c>
      <c r="K13" s="11">
        <f t="shared" si="20"/>
        <v>0.49019607843137253</v>
      </c>
      <c r="L13" s="11">
        <f t="shared" si="21"/>
        <v>0.30959752321981426</v>
      </c>
      <c r="M13" s="11">
        <f t="shared" si="22"/>
        <v>0.22883295194508008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-0.27142758117054733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0.23059715912634793</v>
      </c>
      <c r="Q13" s="11">
        <f>2*'OddsRatio_working_3-way'!K13*'OddsRatio_working_3-way'!L13*'OddsRatio_working_3-way'!M13</f>
        <v>6.945697564046624E-2</v>
      </c>
      <c r="R13" s="11">
        <f t="shared" si="23"/>
        <v>0</v>
      </c>
      <c r="S13" s="11">
        <f t="shared" si="24"/>
        <v>-0.84957158049997783</v>
      </c>
      <c r="T13" s="11">
        <f t="shared" si="25"/>
        <v>-0.25589505436746318</v>
      </c>
      <c r="U13" s="11">
        <f>'OddsRatio_working_3-way'!S13-'OddsRatio_working_3-way'!R13^2/3</f>
        <v>-0.84957158049997783</v>
      </c>
      <c r="V13" s="11">
        <f>'OddsRatio_working_3-way'!S13*'OddsRatio_working_3-way'!R13/3-2*'OddsRatio_working_3-way'!R13^3/27-'OddsRatio_working_3-way'!T13</f>
        <v>0.25589505436746318</v>
      </c>
      <c r="W13" s="11">
        <f>'OddsRatio_working_3-way'!V13^2+4*'OddsRatio_working_3-way'!U13^3/27</f>
        <v>-2.5361701696999264E-2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0.15070167595843634</v>
      </c>
      <c r="Y13" s="11">
        <f>IF('OddsRatio_working_3-way'!W13&gt;=0,IF('OddsRatio_working_3-way'!V13+SQRT('OddsRatio_working_3-way'!W13)&gt;0,0,PI()),ACOS('OddsRatio_working_3-way'!V13/(2*'OddsRatio_working_3-way'!X13)))</f>
        <v>0.55668379265985979</v>
      </c>
      <c r="Z13" s="11">
        <f>'OddsRatio_working_3-way'!X13^(1/3)*COS('OddsRatio_working_3-way'!Y13/3)</f>
        <v>0.52302087863436986</v>
      </c>
      <c r="AA13" s="11">
        <f>'OddsRatio_working_3-way'!X13^(1/3)*COS(('OddsRatio_working_3-way'!Y13+2*PI())/3)</f>
        <v>-0.34653846710445818</v>
      </c>
      <c r="AB13" s="11">
        <f>'OddsRatio_working_3-way'!X13^(1/3)*COS(('OddsRatio_working_3-way'!Y13+4*PI())/3)</f>
        <v>-0.1764824115299117</v>
      </c>
      <c r="AC13" s="11">
        <f>'OddsRatio_working_3-way'!X13^(1/3)*SIN('OddsRatio_working_3-way'!Y13/3)</f>
        <v>9.8181909463290501E-2</v>
      </c>
      <c r="AD13" s="11">
        <f>'OddsRatio_working_3-way'!X13^(1/3)*SIN(('OddsRatio_working_3-way'!Y13+2*PI())/3)</f>
        <v>0.40385841287537672</v>
      </c>
      <c r="AE13" s="11">
        <f>'OddsRatio_working_3-way'!X13^(1/3)*SIN(('OddsRatio_working_3-way'!Y13+4*PI())/3)</f>
        <v>-0.50204032233866713</v>
      </c>
      <c r="AF13" s="11">
        <f>-'OddsRatio_working_3-way'!U13/(3*'OddsRatio_working_3-way'!X13^(1/3))*COS(('OddsRatio_working_3-way'!Y13)/3)</f>
        <v>0.52302087863436986</v>
      </c>
      <c r="AG13" s="11">
        <f>-'OddsRatio_working_3-way'!U13/(3*'OddsRatio_working_3-way'!X13^(1/3))*COS(('OddsRatio_working_3-way'!Y13+2*PI())/3)</f>
        <v>-0.34653846710445818</v>
      </c>
      <c r="AH13" s="11">
        <f>-'OddsRatio_working_3-way'!U13/(3*'OddsRatio_working_3-way'!X13^(1/3))*COS(('OddsRatio_working_3-way'!Y13+4*PI())/3)</f>
        <v>-0.1764824115299117</v>
      </c>
      <c r="AI13" s="11">
        <f>'OddsRatio_working_3-way'!U13/(3*'OddsRatio_working_3-way'!X13^(1/3))*SIN(('OddsRatio_working_3-way'!Y13)/3)</f>
        <v>-9.8181909463290501E-2</v>
      </c>
      <c r="AJ13" s="11">
        <f>'OddsRatio_working_3-way'!U13/(3*'OddsRatio_working_3-way'!X13^(1/3))*SIN(('OddsRatio_working_3-way'!Y13+2*PI())/3)</f>
        <v>-0.40385841287537672</v>
      </c>
      <c r="AK13" s="11">
        <f>'OddsRatio_working_3-way'!U13/(3*'OddsRatio_working_3-way'!X13^(1/3))*SIN(('OddsRatio_working_3-way'!Y13+4*PI())/3)</f>
        <v>0.50204032233866713</v>
      </c>
      <c r="AL13" s="11">
        <f>'OddsRatio_working_3-way'!Z13+'OddsRatio_working_3-way'!AF13</f>
        <v>1.0460417572687397</v>
      </c>
      <c r="AM13" s="11">
        <f>'OddsRatio_working_3-way'!AA13+'OddsRatio_working_3-way'!AG13</f>
        <v>-0.69307693420891636</v>
      </c>
      <c r="AN13" s="11">
        <f>'OddsRatio_working_3-way'!AB13+'OddsRatio_working_3-way'!AH13</f>
        <v>-0.35296482305982341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1.0460417572687397</v>
      </c>
      <c r="AS13" s="11">
        <f>IF(('OddsRatio_working_3-way'!X13=0),IF(Q13&gt;0,-Q13^(1/3),(-Q13)^(1/3)),'OddsRatio_working_3-way'!AM13-'OddsRatio_working_3-way'!R13/3)</f>
        <v>-0.69307693420891636</v>
      </c>
      <c r="AT13" s="11">
        <f>IF(('OddsRatio_working_3-way'!X13=0),IF(Q13&gt;0,-Q13^(1/3),(-Q13)^(1/3)),'OddsRatio_working_3-way'!AN13-'OddsRatio_working_3-way'!R13/3)</f>
        <v>-0.35296482305982341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3.3</v>
      </c>
      <c r="D14" s="9">
        <f t="shared" si="13"/>
        <v>0.41765272881228788</v>
      </c>
      <c r="E14" s="9">
        <f t="shared" si="14"/>
        <v>0.28764536211962333</v>
      </c>
      <c r="F14" s="9">
        <f t="shared" si="15"/>
        <v>0.29470190906808896</v>
      </c>
      <c r="G14" s="9">
        <f t="shared" si="16"/>
        <v>1.0405475310734746</v>
      </c>
      <c r="H14" s="9">
        <f t="shared" si="17"/>
        <v>2.3943336916384554</v>
      </c>
      <c r="I14" s="9">
        <f t="shared" si="18"/>
        <v>3.4765031239548687</v>
      </c>
      <c r="J14" s="9">
        <f t="shared" si="19"/>
        <v>3.3932593214689915</v>
      </c>
      <c r="K14" s="11">
        <f t="shared" si="20"/>
        <v>0.42735042735042739</v>
      </c>
      <c r="L14" s="11">
        <f t="shared" si="21"/>
        <v>0.29585798816568049</v>
      </c>
      <c r="M14" s="11">
        <f t="shared" si="22"/>
        <v>0.30303030303030304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-0.28103673665803841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0.2306481596422425</v>
      </c>
      <c r="Q14" s="11">
        <f>2*'OddsRatio_working_3-way'!K14*'OddsRatio_working_3-way'!L14*'OddsRatio_working_3-way'!M14</f>
        <v>7.6627295562206821E-2</v>
      </c>
      <c r="R14" s="11">
        <f t="shared" si="23"/>
        <v>0</v>
      </c>
      <c r="S14" s="11">
        <f t="shared" si="24"/>
        <v>-0.82070466083902749</v>
      </c>
      <c r="T14" s="11">
        <f t="shared" si="25"/>
        <v>-0.27265935576047429</v>
      </c>
      <c r="U14" s="11">
        <f>'OddsRatio_working_3-way'!S14-'OddsRatio_working_3-way'!R14^2/3</f>
        <v>-0.82070466083902749</v>
      </c>
      <c r="V14" s="11">
        <f>'OddsRatio_working_3-way'!S14*'OddsRatio_working_3-way'!R14/3-2*'OddsRatio_working_3-way'!R14^3/27-'OddsRatio_working_3-way'!T14</f>
        <v>0.27265935576047429</v>
      </c>
      <c r="W14" s="11">
        <f>'OddsRatio_working_3-way'!V14^2+4*'OddsRatio_working_3-way'!U14^3/27</f>
        <v>-7.5517888569872071E-3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0.14308643641231694</v>
      </c>
      <c r="Y14" s="11">
        <f>IF('OddsRatio_working_3-way'!W14&gt;=0,IF('OddsRatio_working_3-way'!V14+SQRT('OddsRatio_working_3-way'!W14)&gt;0,0,PI()),ACOS('OddsRatio_working_3-way'!V14/(2*'OddsRatio_working_3-way'!X14)))</f>
        <v>0.30853821165438933</v>
      </c>
      <c r="Z14" s="11">
        <f>'OddsRatio_working_3-way'!X14^(1/3)*COS('OddsRatio_working_3-way'!Y14/3)</f>
        <v>0.52027376553673732</v>
      </c>
      <c r="AA14" s="11">
        <f>'OddsRatio_working_3-way'!X14^(1/3)*COS(('OddsRatio_working_3-way'!Y14+2*PI())/3)</f>
        <v>-0.30664034371940846</v>
      </c>
      <c r="AB14" s="11">
        <f>'OddsRatio_working_3-way'!X14^(1/3)*COS(('OddsRatio_working_3-way'!Y14+4*PI())/3)</f>
        <v>-0.21363342181732922</v>
      </c>
      <c r="AC14" s="11">
        <f>'OddsRatio_working_3-way'!X14^(1/3)*SIN('OddsRatio_working_3-way'!Y14/3)</f>
        <v>5.3697571396664125E-2</v>
      </c>
      <c r="AD14" s="11">
        <f>'OddsRatio_working_3-way'!X14^(1/3)*SIN(('OddsRatio_working_3-way'!Y14+2*PI())/3)</f>
        <v>0.42372151217907128</v>
      </c>
      <c r="AE14" s="11">
        <f>'OddsRatio_working_3-way'!X14^(1/3)*SIN(('OddsRatio_working_3-way'!Y14+4*PI())/3)</f>
        <v>-0.47741908357573526</v>
      </c>
      <c r="AF14" s="11">
        <f>-'OddsRatio_working_3-way'!U14/(3*'OddsRatio_working_3-way'!X14^(1/3))*COS(('OddsRatio_working_3-way'!Y14)/3)</f>
        <v>0.52027376553673732</v>
      </c>
      <c r="AG14" s="11">
        <f>-'OddsRatio_working_3-way'!U14/(3*'OddsRatio_working_3-way'!X14^(1/3))*COS(('OddsRatio_working_3-way'!Y14+2*PI())/3)</f>
        <v>-0.30664034371940846</v>
      </c>
      <c r="AH14" s="11">
        <f>-'OddsRatio_working_3-way'!U14/(3*'OddsRatio_working_3-way'!X14^(1/3))*COS(('OddsRatio_working_3-way'!Y14+4*PI())/3)</f>
        <v>-0.21363342181732922</v>
      </c>
      <c r="AI14" s="11">
        <f>'OddsRatio_working_3-way'!U14/(3*'OddsRatio_working_3-way'!X14^(1/3))*SIN(('OddsRatio_working_3-way'!Y14)/3)</f>
        <v>-5.3697571396664125E-2</v>
      </c>
      <c r="AJ14" s="11">
        <f>'OddsRatio_working_3-way'!U14/(3*'OddsRatio_working_3-way'!X14^(1/3))*SIN(('OddsRatio_working_3-way'!Y14+2*PI())/3)</f>
        <v>-0.42372151217907128</v>
      </c>
      <c r="AK14" s="11">
        <f>'OddsRatio_working_3-way'!U14/(3*'OddsRatio_working_3-way'!X14^(1/3))*SIN(('OddsRatio_working_3-way'!Y14+4*PI())/3)</f>
        <v>0.47741908357573526</v>
      </c>
      <c r="AL14" s="11">
        <f>'OddsRatio_working_3-way'!Z14+'OddsRatio_working_3-way'!AF14</f>
        <v>1.0405475310734746</v>
      </c>
      <c r="AM14" s="11">
        <f>'OddsRatio_working_3-way'!AA14+'OddsRatio_working_3-way'!AG14</f>
        <v>-0.61328068743881692</v>
      </c>
      <c r="AN14" s="11">
        <f>'OddsRatio_working_3-way'!AB14+'OddsRatio_working_3-way'!AH14</f>
        <v>-0.42726684363465844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1.0405475310734746</v>
      </c>
      <c r="AS14" s="11">
        <f>IF(('OddsRatio_working_3-way'!X14=0),IF(Q14&gt;0,-Q14^(1/3),(-Q14)^(1/3)),'OddsRatio_working_3-way'!AM14-'OddsRatio_working_3-way'!R14/3)</f>
        <v>-0.61328068743881692</v>
      </c>
      <c r="AT14" s="11">
        <f>IF(('OddsRatio_working_3-way'!X14=0),IF(Q14&gt;0,-Q14^(1/3),(-Q14)^(1/3)),'OddsRatio_working_3-way'!AN14-'OddsRatio_working_3-way'!R14/3)</f>
        <v>-0.42726684363465844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2.2599999999999998</v>
      </c>
      <c r="B15" s="4">
        <f>IF('True_Odds_Calculator_3-way'!B16="","",'True_Odds_Calculator_3-way'!B16)</f>
        <v>3.37</v>
      </c>
      <c r="C15" s="4">
        <f>IF('True_Odds_Calculator_3-way'!C16="","",'True_Odds_Calculator_3-way'!C16)</f>
        <v>3.47</v>
      </c>
      <c r="D15" s="9">
        <f t="shared" si="13"/>
        <v>0.43220506479317244</v>
      </c>
      <c r="E15" s="9">
        <f t="shared" si="14"/>
        <v>0.28809823913178578</v>
      </c>
      <c r="F15" s="9">
        <f t="shared" si="15"/>
        <v>0.27969669607504138</v>
      </c>
      <c r="G15" s="9">
        <f t="shared" si="16"/>
        <v>1.0426321615954333</v>
      </c>
      <c r="H15" s="9">
        <f t="shared" si="17"/>
        <v>2.3137165236102457</v>
      </c>
      <c r="I15" s="9">
        <f t="shared" si="18"/>
        <v>3.4710382229811771</v>
      </c>
      <c r="J15" s="9">
        <f t="shared" si="19"/>
        <v>3.5753014391407199</v>
      </c>
      <c r="K15" s="11">
        <f t="shared" si="20"/>
        <v>0.44247787610619471</v>
      </c>
      <c r="L15" s="11">
        <f t="shared" si="21"/>
        <v>0.29673590504451036</v>
      </c>
      <c r="M15" s="11">
        <f t="shared" si="22"/>
        <v>0.28818443804034583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-0.27909241237413907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0.2308139324132914</v>
      </c>
      <c r="Q15" s="11">
        <f>2*'OddsRatio_working_3-way'!K15*'OddsRatio_working_3-way'!L15*'OddsRatio_working_3-way'!M15</f>
        <v>7.5676699151898799E-2</v>
      </c>
      <c r="R15" s="11">
        <f t="shared" si="23"/>
        <v>0</v>
      </c>
      <c r="S15" s="11">
        <f t="shared" si="24"/>
        <v>-0.82701615013407226</v>
      </c>
      <c r="T15" s="11">
        <f t="shared" si="25"/>
        <v>-0.27115283610953184</v>
      </c>
      <c r="U15" s="11">
        <f>'OddsRatio_working_3-way'!S15-'OddsRatio_working_3-way'!R15^2/3</f>
        <v>-0.82701615013407226</v>
      </c>
      <c r="V15" s="11">
        <f>'OddsRatio_working_3-way'!S15*'OddsRatio_working_3-way'!R15/3-2*'OddsRatio_working_3-way'!R15^3/27-'OddsRatio_working_3-way'!T15</f>
        <v>0.27115283610953184</v>
      </c>
      <c r="W15" s="11">
        <f>'OddsRatio_working_3-way'!V15^2+4*'OddsRatio_working_3-way'!U15^3/27</f>
        <v>-1.0275016548609711E-2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0.14474017849136805</v>
      </c>
      <c r="Y15" s="11">
        <f>IF('OddsRatio_working_3-way'!W15&gt;=0,IF('OddsRatio_working_3-way'!V15+SQRT('OddsRatio_working_3-way'!W15)&gt;0,0,PI()),ACOS('OddsRatio_working_3-way'!V15/(2*'OddsRatio_working_3-way'!X15)))</f>
        <v>0.35774676024178187</v>
      </c>
      <c r="Z15" s="11">
        <f>'OddsRatio_working_3-way'!X15^(1/3)*COS('OddsRatio_working_3-way'!Y15/3)</f>
        <v>0.52131608079771663</v>
      </c>
      <c r="AA15" s="11">
        <f>'OddsRatio_working_3-way'!X15^(1/3)*COS(('OddsRatio_working_3-way'!Y15+2*PI())/3)</f>
        <v>-0.31475236043155297</v>
      </c>
      <c r="AB15" s="11">
        <f>'OddsRatio_working_3-way'!X15^(1/3)*COS(('OddsRatio_working_3-way'!Y15+4*PI())/3)</f>
        <v>-0.20656372036616399</v>
      </c>
      <c r="AC15" s="11">
        <f>'OddsRatio_working_3-way'!X15^(1/3)*SIN('OddsRatio_working_3-way'!Y15/3)</f>
        <v>6.2462740465012025E-2</v>
      </c>
      <c r="AD15" s="11">
        <f>'OddsRatio_working_3-way'!X15^(1/3)*SIN(('OddsRatio_working_3-way'!Y15+2*PI())/3)</f>
        <v>0.42024159913965753</v>
      </c>
      <c r="AE15" s="11">
        <f>'OddsRatio_working_3-way'!X15^(1/3)*SIN(('OddsRatio_working_3-way'!Y15+4*PI())/3)</f>
        <v>-0.48270433960466941</v>
      </c>
      <c r="AF15" s="11">
        <f>-'OddsRatio_working_3-way'!U15/(3*'OddsRatio_working_3-way'!X15^(1/3))*COS(('OddsRatio_working_3-way'!Y15)/3)</f>
        <v>0.52131608079771652</v>
      </c>
      <c r="AG15" s="11">
        <f>-'OddsRatio_working_3-way'!U15/(3*'OddsRatio_working_3-way'!X15^(1/3))*COS(('OddsRatio_working_3-way'!Y15+2*PI())/3)</f>
        <v>-0.31475236043155286</v>
      </c>
      <c r="AH15" s="11">
        <f>-'OddsRatio_working_3-way'!U15/(3*'OddsRatio_working_3-way'!X15^(1/3))*COS(('OddsRatio_working_3-way'!Y15+4*PI())/3)</f>
        <v>-0.20656372036616394</v>
      </c>
      <c r="AI15" s="11">
        <f>'OddsRatio_working_3-way'!U15/(3*'OddsRatio_working_3-way'!X15^(1/3))*SIN(('OddsRatio_working_3-way'!Y15)/3)</f>
        <v>-6.2462740465012011E-2</v>
      </c>
      <c r="AJ15" s="11">
        <f>'OddsRatio_working_3-way'!U15/(3*'OddsRatio_working_3-way'!X15^(1/3))*SIN(('OddsRatio_working_3-way'!Y15+2*PI())/3)</f>
        <v>-0.42024159913965742</v>
      </c>
      <c r="AK15" s="11">
        <f>'OddsRatio_working_3-way'!U15/(3*'OddsRatio_working_3-way'!X15^(1/3))*SIN(('OddsRatio_working_3-way'!Y15+4*PI())/3)</f>
        <v>0.4827043396046693</v>
      </c>
      <c r="AL15" s="11">
        <f>'OddsRatio_working_3-way'!Z15+'OddsRatio_working_3-way'!AF15</f>
        <v>1.0426321615954333</v>
      </c>
      <c r="AM15" s="11">
        <f>'OddsRatio_working_3-way'!AA15+'OddsRatio_working_3-way'!AG15</f>
        <v>-0.62950472086310583</v>
      </c>
      <c r="AN15" s="11">
        <f>'OddsRatio_working_3-way'!AB15+'OddsRatio_working_3-way'!AH15</f>
        <v>-0.41312744073232793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1.0426321615954333</v>
      </c>
      <c r="AS15" s="11">
        <f>IF(('OddsRatio_working_3-way'!X15=0),IF(Q15&gt;0,-Q15^(1/3),(-Q15)^(1/3)),'OddsRatio_working_3-way'!AM15-'OddsRatio_working_3-way'!R15/3)</f>
        <v>-0.62950472086310583</v>
      </c>
      <c r="AT15" s="11">
        <f>IF(('OddsRatio_working_3-way'!X15=0),IF(Q15&gt;0,-Q15^(1/3),(-Q15)^(1/3)),'OddsRatio_working_3-way'!AN15-'OddsRatio_working_3-way'!R15/3)</f>
        <v>-0.41312744073232793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1.25</v>
      </c>
      <c r="B16" s="4">
        <f>IF('True_Odds_Calculator_3-way'!B17="","",'True_Odds_Calculator_3-way'!B17)</f>
        <v>6.99</v>
      </c>
      <c r="C16" s="4">
        <f>IF('True_Odds_Calculator_3-way'!C17="","",'True_Odds_Calculator_3-way'!C17)</f>
        <v>10.94</v>
      </c>
      <c r="D16" s="9">
        <f t="shared" si="13"/>
        <v>0.78437118285390062</v>
      </c>
      <c r="E16" s="9">
        <f t="shared" si="14"/>
        <v>0.13180853353498559</v>
      </c>
      <c r="F16" s="9">
        <f t="shared" si="15"/>
        <v>8.3820283611113697E-2</v>
      </c>
      <c r="G16" s="9">
        <f t="shared" si="16"/>
        <v>1.0996264108609568</v>
      </c>
      <c r="H16" s="9">
        <f t="shared" si="17"/>
        <v>1.2749066027152391</v>
      </c>
      <c r="I16" s="9">
        <f t="shared" si="18"/>
        <v>7.5867622010571312</v>
      </c>
      <c r="J16" s="9">
        <f t="shared" si="19"/>
        <v>11.930286523957912</v>
      </c>
      <c r="K16" s="11">
        <f t="shared" si="20"/>
        <v>0.8</v>
      </c>
      <c r="L16" s="11">
        <f t="shared" si="21"/>
        <v>0.14306151645207438</v>
      </c>
      <c r="M16" s="11">
        <f t="shared" si="22"/>
        <v>9.1407678244972576E-2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-0.15572154527360826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0.16926766626651285</v>
      </c>
      <c r="Q16" s="11">
        <f>2*'OddsRatio_working_3-way'!K16*'OddsRatio_working_3-way'!L16*'OddsRatio_working_3-way'!M16</f>
        <v>2.0923073704142505E-2</v>
      </c>
      <c r="R16" s="11">
        <f t="shared" si="23"/>
        <v>0</v>
      </c>
      <c r="S16" s="11">
        <f t="shared" si="24"/>
        <v>-1.0869893820351164</v>
      </c>
      <c r="T16" s="11">
        <f t="shared" si="25"/>
        <v>-0.13436209913907496</v>
      </c>
      <c r="U16" s="11">
        <f>'OddsRatio_working_3-way'!S16-'OddsRatio_working_3-way'!R16^2/3</f>
        <v>-1.0869893820351164</v>
      </c>
      <c r="V16" s="11">
        <f>'OddsRatio_working_3-way'!S16*'OddsRatio_working_3-way'!R16/3-2*'OddsRatio_working_3-way'!R16^3/27-'OddsRatio_working_3-way'!T16</f>
        <v>0.13436209913907496</v>
      </c>
      <c r="W16" s="11">
        <f>'OddsRatio_working_3-way'!V16^2+4*'OddsRatio_working_3-way'!U16^3/27</f>
        <v>-0.17221762124726719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0.2181002034228337</v>
      </c>
      <c r="Y16" s="11">
        <f>IF('OddsRatio_working_3-way'!W16&gt;=0,IF('OddsRatio_working_3-way'!V16+SQRT('OddsRatio_working_3-way'!W16)&gt;0,0,PI()),ACOS('OddsRatio_working_3-way'!V16/(2*'OddsRatio_working_3-way'!X16)))</f>
        <v>1.2576763901496384</v>
      </c>
      <c r="Z16" s="11">
        <f>'OddsRatio_working_3-way'!X16^(1/3)*COS('OddsRatio_working_3-way'!Y16/3)</f>
        <v>0.5498132054304784</v>
      </c>
      <c r="AA16" s="11">
        <f>'OddsRatio_working_3-way'!X16^(1/3)*COS(('OddsRatio_working_3-way'!Y16+2*PI())/3)</f>
        <v>-0.48710091192139127</v>
      </c>
      <c r="AB16" s="11">
        <f>'OddsRatio_working_3-way'!X16^(1/3)*COS(('OddsRatio_working_3-way'!Y16+4*PI())/3)</f>
        <v>-6.2712293509086983E-2</v>
      </c>
      <c r="AC16" s="11">
        <f>'OddsRatio_working_3-way'!X16^(1/3)*SIN('OddsRatio_working_3-way'!Y16/3)</f>
        <v>0.24502088308135714</v>
      </c>
      <c r="AD16" s="11">
        <f>'OddsRatio_working_3-way'!X16^(1/3)*SIN(('OddsRatio_working_3-way'!Y16+2*PI())/3)</f>
        <v>0.35364176169826794</v>
      </c>
      <c r="AE16" s="11">
        <f>'OddsRatio_working_3-way'!X16^(1/3)*SIN(('OddsRatio_working_3-way'!Y16+4*PI())/3)</f>
        <v>-0.59866264477962516</v>
      </c>
      <c r="AF16" s="11">
        <f>-'OddsRatio_working_3-way'!U16/(3*'OddsRatio_working_3-way'!X16^(1/3))*COS(('OddsRatio_working_3-way'!Y16)/3)</f>
        <v>0.5498132054304784</v>
      </c>
      <c r="AG16" s="11">
        <f>-'OddsRatio_working_3-way'!U16/(3*'OddsRatio_working_3-way'!X16^(1/3))*COS(('OddsRatio_working_3-way'!Y16+2*PI())/3)</f>
        <v>-0.48710091192139127</v>
      </c>
      <c r="AH16" s="11">
        <f>-'OddsRatio_working_3-way'!U16/(3*'OddsRatio_working_3-way'!X16^(1/3))*COS(('OddsRatio_working_3-way'!Y16+4*PI())/3)</f>
        <v>-6.2712293509086983E-2</v>
      </c>
      <c r="AI16" s="11">
        <f>'OddsRatio_working_3-way'!U16/(3*'OddsRatio_working_3-way'!X16^(1/3))*SIN(('OddsRatio_working_3-way'!Y16)/3)</f>
        <v>-0.24502088308135714</v>
      </c>
      <c r="AJ16" s="11">
        <f>'OddsRatio_working_3-way'!U16/(3*'OddsRatio_working_3-way'!X16^(1/3))*SIN(('OddsRatio_working_3-way'!Y16+2*PI())/3)</f>
        <v>-0.35364176169826794</v>
      </c>
      <c r="AK16" s="11">
        <f>'OddsRatio_working_3-way'!U16/(3*'OddsRatio_working_3-way'!X16^(1/3))*SIN(('OddsRatio_working_3-way'!Y16+4*PI())/3)</f>
        <v>0.59866264477962516</v>
      </c>
      <c r="AL16" s="11">
        <f>'OddsRatio_working_3-way'!Z16+'OddsRatio_working_3-way'!AF16</f>
        <v>1.0996264108609568</v>
      </c>
      <c r="AM16" s="11">
        <f>'OddsRatio_working_3-way'!AA16+'OddsRatio_working_3-way'!AG16</f>
        <v>-0.97420182384278253</v>
      </c>
      <c r="AN16" s="11">
        <f>'OddsRatio_working_3-way'!AB16+'OddsRatio_working_3-way'!AH16</f>
        <v>-0.12542458701817397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1.0996264108609568</v>
      </c>
      <c r="AS16" s="11">
        <f>IF(('OddsRatio_working_3-way'!X16=0),IF(Q16&gt;0,-Q16^(1/3),(-Q16)^(1/3)),'OddsRatio_working_3-way'!AM16-'OddsRatio_working_3-way'!R16/3)</f>
        <v>-0.97420182384278253</v>
      </c>
      <c r="AT16" s="11">
        <f>IF(('OddsRatio_working_3-way'!X16=0),IF(Q16&gt;0,-Q16^(1/3),(-Q16)^(1/3)),'OddsRatio_working_3-way'!AN16-'OddsRatio_working_3-way'!R16/3)</f>
        <v>-0.12542458701817397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1.63</v>
      </c>
      <c r="B17" s="4">
        <f>IF('True_Odds_Calculator_3-way'!B18="","",'True_Odds_Calculator_3-way'!B18)</f>
        <v>4.05</v>
      </c>
      <c r="C17" s="4">
        <f>IF('True_Odds_Calculator_3-way'!C18="","",'True_Odds_Calculator_3-way'!C18)</f>
        <v>5.68</v>
      </c>
      <c r="D17" s="9">
        <f t="shared" si="13"/>
        <v>0.59804957610365617</v>
      </c>
      <c r="E17" s="9">
        <f t="shared" si="14"/>
        <v>0.23508237675534407</v>
      </c>
      <c r="F17" s="9">
        <f t="shared" si="15"/>
        <v>0.16686804714099973</v>
      </c>
      <c r="G17" s="9">
        <f t="shared" si="16"/>
        <v>1.0668288572729108</v>
      </c>
      <c r="H17" s="9">
        <f t="shared" si="17"/>
        <v>1.672102180081934</v>
      </c>
      <c r="I17" s="9">
        <f t="shared" si="18"/>
        <v>4.2538280146823775</v>
      </c>
      <c r="J17" s="9">
        <f t="shared" si="19"/>
        <v>5.992759052037222</v>
      </c>
      <c r="K17" s="11">
        <f t="shared" si="20"/>
        <v>0.61349693251533743</v>
      </c>
      <c r="L17" s="11">
        <f t="shared" si="21"/>
        <v>0.24691358024691359</v>
      </c>
      <c r="M17" s="11">
        <f t="shared" si="22"/>
        <v>0.17605633802816903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-0.23982545580229853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0.22295402346671103</v>
      </c>
      <c r="Q17" s="11">
        <f>2*'OddsRatio_working_3-way'!K17*'OddsRatio_working_3-way'!L17*'OddsRatio_working_3-way'!M17</f>
        <v>5.3338283126007434E-2</v>
      </c>
      <c r="R17" s="11">
        <f t="shared" si="23"/>
        <v>0</v>
      </c>
      <c r="S17" s="11">
        <f t="shared" si="24"/>
        <v>-0.92965120287524627</v>
      </c>
      <c r="T17" s="11">
        <f t="shared" si="25"/>
        <v>-0.22240459398929341</v>
      </c>
      <c r="U17" s="11">
        <f>'OddsRatio_working_3-way'!S17-'OddsRatio_working_3-way'!R17^2/3</f>
        <v>-0.92965120287524627</v>
      </c>
      <c r="V17" s="11">
        <f>'OddsRatio_working_3-way'!S17*'OddsRatio_working_3-way'!R17/3-2*'OddsRatio_working_3-way'!R17^3/27-'OddsRatio_working_3-way'!T17</f>
        <v>0.22240459398929341</v>
      </c>
      <c r="W17" s="11">
        <f>'OddsRatio_working_3-way'!V17^2+4*'OddsRatio_working_3-way'!U17^3/27</f>
        <v>-6.9566169237315123E-2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0.17250360334269657</v>
      </c>
      <c r="Y17" s="11">
        <f>IF('OddsRatio_working_3-way'!W17&gt;=0,IF('OddsRatio_working_3-way'!V17+SQRT('OddsRatio_working_3-way'!W17)&gt;0,0,PI()),ACOS('OddsRatio_working_3-way'!V17/(2*'OddsRatio_working_3-way'!X17)))</f>
        <v>0.87024727083568287</v>
      </c>
      <c r="Z17" s="11">
        <f>'OddsRatio_working_3-way'!X17^(1/3)*COS('OddsRatio_working_3-way'!Y17/3)</f>
        <v>0.53341442863645538</v>
      </c>
      <c r="AA17" s="11">
        <f>'OddsRatio_working_3-way'!X17^(1/3)*COS(('OddsRatio_working_3-way'!Y17+2*PI())/3)</f>
        <v>-0.40460060143539317</v>
      </c>
      <c r="AB17" s="11">
        <f>'OddsRatio_working_3-way'!X17^(1/3)*COS(('OddsRatio_working_3-way'!Y17+4*PI())/3)</f>
        <v>-0.12881382720106205</v>
      </c>
      <c r="AC17" s="11">
        <f>'OddsRatio_working_3-way'!X17^(1/3)*SIN('OddsRatio_working_3-way'!Y17/3)</f>
        <v>0.15922556834312959</v>
      </c>
      <c r="AD17" s="11">
        <f>'OddsRatio_working_3-way'!X17^(1/3)*SIN(('OddsRatio_working_3-way'!Y17+2*PI())/3)</f>
        <v>0.38233766177276712</v>
      </c>
      <c r="AE17" s="11">
        <f>'OddsRatio_working_3-way'!X17^(1/3)*SIN(('OddsRatio_working_3-way'!Y17+4*PI())/3)</f>
        <v>-0.54156323011589669</v>
      </c>
      <c r="AF17" s="11">
        <f>-'OddsRatio_working_3-way'!U17/(3*'OddsRatio_working_3-way'!X17^(1/3))*COS(('OddsRatio_working_3-way'!Y17)/3)</f>
        <v>0.53341442863645538</v>
      </c>
      <c r="AG17" s="11">
        <f>-'OddsRatio_working_3-way'!U17/(3*'OddsRatio_working_3-way'!X17^(1/3))*COS(('OddsRatio_working_3-way'!Y17+2*PI())/3)</f>
        <v>-0.40460060143539317</v>
      </c>
      <c r="AH17" s="11">
        <f>-'OddsRatio_working_3-way'!U17/(3*'OddsRatio_working_3-way'!X17^(1/3))*COS(('OddsRatio_working_3-way'!Y17+4*PI())/3)</f>
        <v>-0.12881382720106205</v>
      </c>
      <c r="AI17" s="11">
        <f>'OddsRatio_working_3-way'!U17/(3*'OddsRatio_working_3-way'!X17^(1/3))*SIN(('OddsRatio_working_3-way'!Y17)/3)</f>
        <v>-0.15922556834312959</v>
      </c>
      <c r="AJ17" s="11">
        <f>'OddsRatio_working_3-way'!U17/(3*'OddsRatio_working_3-way'!X17^(1/3))*SIN(('OddsRatio_working_3-way'!Y17+2*PI())/3)</f>
        <v>-0.38233766177276712</v>
      </c>
      <c r="AK17" s="11">
        <f>'OddsRatio_working_3-way'!U17/(3*'OddsRatio_working_3-way'!X17^(1/3))*SIN(('OddsRatio_working_3-way'!Y17+4*PI())/3)</f>
        <v>0.54156323011589669</v>
      </c>
      <c r="AL17" s="11">
        <f>'OddsRatio_working_3-way'!Z17+'OddsRatio_working_3-way'!AF17</f>
        <v>1.0668288572729108</v>
      </c>
      <c r="AM17" s="11">
        <f>'OddsRatio_working_3-way'!AA17+'OddsRatio_working_3-way'!AG17</f>
        <v>-0.80920120287078634</v>
      </c>
      <c r="AN17" s="11">
        <f>'OddsRatio_working_3-way'!AB17+'OddsRatio_working_3-way'!AH17</f>
        <v>-0.2576276544021241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1.0668288572729108</v>
      </c>
      <c r="AS17" s="11">
        <f>IF(('OddsRatio_working_3-way'!X17=0),IF(Q17&gt;0,-Q17^(1/3),(-Q17)^(1/3)),'OddsRatio_working_3-way'!AM17-'OddsRatio_working_3-way'!R17/3)</f>
        <v>-0.80920120287078634</v>
      </c>
      <c r="AT17" s="11">
        <f>IF(('OddsRatio_working_3-way'!X17=0),IF(Q17&gt;0,-Q17^(1/3),(-Q17)^(1/3)),'OddsRatio_working_3-way'!AN17-'OddsRatio_working_3-way'!R17/3)</f>
        <v>-0.2576276544021241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3.04</v>
      </c>
      <c r="B18" s="4">
        <f>IF('True_Odds_Calculator_3-way'!B19="","",'True_Odds_Calculator_3-way'!B19)</f>
        <v>3.17</v>
      </c>
      <c r="C18" s="4">
        <f>IF('True_Odds_Calculator_3-way'!C19="","",'True_Odds_Calculator_3-way'!C19)</f>
        <v>2.5</v>
      </c>
      <c r="D18" s="9">
        <f t="shared" si="13"/>
        <v>0.31448203514355144</v>
      </c>
      <c r="E18" s="9">
        <f t="shared" si="14"/>
        <v>0.30131892733984733</v>
      </c>
      <c r="F18" s="9">
        <f t="shared" si="15"/>
        <v>0.38419903751660084</v>
      </c>
      <c r="G18" s="9">
        <f t="shared" si="16"/>
        <v>1.068545037599669</v>
      </c>
      <c r="H18" s="9">
        <f t="shared" si="17"/>
        <v>3.1798318767033242</v>
      </c>
      <c r="I18" s="9">
        <f t="shared" si="18"/>
        <v>3.3187427315912821</v>
      </c>
      <c r="J18" s="9">
        <f t="shared" si="19"/>
        <v>2.6028175563995029</v>
      </c>
      <c r="K18" s="11">
        <f t="shared" si="20"/>
        <v>0.32894736842105265</v>
      </c>
      <c r="L18" s="11">
        <f t="shared" si="21"/>
        <v>0.31545741324921134</v>
      </c>
      <c r="M18" s="11">
        <f t="shared" si="22"/>
        <v>0.4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-0.27561846256018563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0.23700813548065752</v>
      </c>
      <c r="Q18" s="11">
        <f>2*'OddsRatio_working_3-way'!K18*'OddsRatio_working_3-way'!L18*'OddsRatio_working_3-way'!M18</f>
        <v>8.3015108749792468E-2</v>
      </c>
      <c r="R18" s="11">
        <f t="shared" si="23"/>
        <v>0</v>
      </c>
      <c r="S18" s="11">
        <f t="shared" si="24"/>
        <v>-0.85991385801632603</v>
      </c>
      <c r="T18" s="11">
        <f t="shared" si="25"/>
        <v>-0.30119574711605107</v>
      </c>
      <c r="U18" s="11">
        <f>'OddsRatio_working_3-way'!S18-'OddsRatio_working_3-way'!R18^2/3</f>
        <v>-0.85991385801632603</v>
      </c>
      <c r="V18" s="11">
        <f>'OddsRatio_working_3-way'!S18*'OddsRatio_working_3-way'!R18/3-2*'OddsRatio_working_3-way'!R18^3/27-'OddsRatio_working_3-way'!T18</f>
        <v>0.30119574711605107</v>
      </c>
      <c r="W18" s="11">
        <f>'OddsRatio_working_3-way'!V18^2+4*'OddsRatio_working_3-way'!U18^3/27</f>
        <v>-3.4833274467184205E-3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0.1534618890209509</v>
      </c>
      <c r="Y18" s="11">
        <f>IF('OddsRatio_working_3-way'!W18&gt;=0,IF('OddsRatio_working_3-way'!V18+SQRT('OddsRatio_working_3-way'!W18)&gt;0,0,PI()),ACOS('OddsRatio_working_3-way'!V18/(2*'OddsRatio_working_3-way'!X18)))</f>
        <v>0.19349963771732592</v>
      </c>
      <c r="Z18" s="11">
        <f>'OddsRatio_working_3-way'!X18^(1/3)*COS('OddsRatio_working_3-way'!Y18/3)</f>
        <v>0.53427251879983451</v>
      </c>
      <c r="AA18" s="11">
        <f>'OddsRatio_working_3-way'!X18^(1/3)*COS(('OddsRatio_working_3-way'!Y18+2*PI())/3)</f>
        <v>-0.29702139358970958</v>
      </c>
      <c r="AB18" s="11">
        <f>'OddsRatio_working_3-way'!X18^(1/3)*COS(('OddsRatio_working_3-way'!Y18+4*PI())/3)</f>
        <v>-0.23725112521012504</v>
      </c>
      <c r="AC18" s="11">
        <f>'OddsRatio_working_3-way'!X18^(1/3)*SIN('OddsRatio_working_3-way'!Y18/3)</f>
        <v>3.4508380538489473E-2</v>
      </c>
      <c r="AD18" s="11">
        <f>'OddsRatio_working_3-way'!X18^(1/3)*SIN(('OddsRatio_working_3-way'!Y18+2*PI())/3)</f>
        <v>0.4454393835553111</v>
      </c>
      <c r="AE18" s="11">
        <f>'OddsRatio_working_3-way'!X18^(1/3)*SIN(('OddsRatio_working_3-way'!Y18+4*PI())/3)</f>
        <v>-0.47994776409380041</v>
      </c>
      <c r="AF18" s="11">
        <f>-'OddsRatio_working_3-way'!U18/(3*'OddsRatio_working_3-way'!X18^(1/3))*COS(('OddsRatio_working_3-way'!Y18)/3)</f>
        <v>0.53427251879983451</v>
      </c>
      <c r="AG18" s="11">
        <f>-'OddsRatio_working_3-way'!U18/(3*'OddsRatio_working_3-way'!X18^(1/3))*COS(('OddsRatio_working_3-way'!Y18+2*PI())/3)</f>
        <v>-0.29702139358970958</v>
      </c>
      <c r="AH18" s="11">
        <f>-'OddsRatio_working_3-way'!U18/(3*'OddsRatio_working_3-way'!X18^(1/3))*COS(('OddsRatio_working_3-way'!Y18+4*PI())/3)</f>
        <v>-0.23725112521012504</v>
      </c>
      <c r="AI18" s="11">
        <f>'OddsRatio_working_3-way'!U18/(3*'OddsRatio_working_3-way'!X18^(1/3))*SIN(('OddsRatio_working_3-way'!Y18)/3)</f>
        <v>-3.4508380538489473E-2</v>
      </c>
      <c r="AJ18" s="11">
        <f>'OddsRatio_working_3-way'!U18/(3*'OddsRatio_working_3-way'!X18^(1/3))*SIN(('OddsRatio_working_3-way'!Y18+2*PI())/3)</f>
        <v>-0.4454393835553111</v>
      </c>
      <c r="AK18" s="11">
        <f>'OddsRatio_working_3-way'!U18/(3*'OddsRatio_working_3-way'!X18^(1/3))*SIN(('OddsRatio_working_3-way'!Y18+4*PI())/3)</f>
        <v>0.47994776409380041</v>
      </c>
      <c r="AL18" s="11">
        <f>'OddsRatio_working_3-way'!Z18+'OddsRatio_working_3-way'!AF18</f>
        <v>1.068545037599669</v>
      </c>
      <c r="AM18" s="11">
        <f>'OddsRatio_working_3-way'!AA18+'OddsRatio_working_3-way'!AG18</f>
        <v>-0.59404278717941916</v>
      </c>
      <c r="AN18" s="11">
        <f>'OddsRatio_working_3-way'!AB18+'OddsRatio_working_3-way'!AH18</f>
        <v>-0.47450225042025007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1.068545037599669</v>
      </c>
      <c r="AS18" s="11">
        <f>IF(('OddsRatio_working_3-way'!X18=0),IF(Q18&gt;0,-Q18^(1/3),(-Q18)^(1/3)),'OddsRatio_working_3-way'!AM18-'OddsRatio_working_3-way'!R18/3)</f>
        <v>-0.59404278717941916</v>
      </c>
      <c r="AT18" s="11">
        <f>IF(('OddsRatio_working_3-way'!X18=0),IF(Q18&gt;0,-Q18^(1/3),(-Q18)^(1/3)),'OddsRatio_working_3-way'!AN18-'OddsRatio_working_3-way'!R18/3)</f>
        <v>-0.47450225042025007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4.13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1.98</v>
      </c>
      <c r="D19" s="9">
        <f t="shared" si="13"/>
        <v>0.22920104321859691</v>
      </c>
      <c r="E19" s="9">
        <f t="shared" si="14"/>
        <v>0.28369418027902571</v>
      </c>
      <c r="F19" s="9">
        <f t="shared" si="15"/>
        <v>0.48710477650237727</v>
      </c>
      <c r="G19" s="9">
        <f t="shared" si="16"/>
        <v>1.0744351076060608</v>
      </c>
      <c r="H19" s="9">
        <f t="shared" si="17"/>
        <v>4.3629818868069705</v>
      </c>
      <c r="I19" s="9">
        <f t="shared" si="18"/>
        <v>3.5249225028742428</v>
      </c>
      <c r="J19" s="9">
        <f t="shared" si="19"/>
        <v>2.0529464054539397</v>
      </c>
      <c r="K19" s="11">
        <f t="shared" si="20"/>
        <v>0.24213075060532688</v>
      </c>
      <c r="L19" s="11">
        <f t="shared" si="21"/>
        <v>0.29850746268656714</v>
      </c>
      <c r="M19" s="11">
        <f t="shared" si="22"/>
        <v>0.50505050505050508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-0.26313476275530412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0.23581556594458186</v>
      </c>
      <c r="Q19" s="11">
        <f>2*'OddsRatio_working_3-way'!K19*'OddsRatio_working_3-way'!L19*'OddsRatio_working_3-way'!M19</f>
        <v>7.3007915153121314E-2</v>
      </c>
      <c r="R19" s="11">
        <f t="shared" si="23"/>
        <v>0</v>
      </c>
      <c r="S19" s="11">
        <f t="shared" si="24"/>
        <v>-0.89617792600011925</v>
      </c>
      <c r="T19" s="11">
        <f t="shared" si="25"/>
        <v>-0.27745446625390685</v>
      </c>
      <c r="U19" s="11">
        <f>'OddsRatio_working_3-way'!S19-'OddsRatio_working_3-way'!R19^2/3</f>
        <v>-0.89617792600011925</v>
      </c>
      <c r="V19" s="11">
        <f>'OddsRatio_working_3-way'!S19*'OddsRatio_working_3-way'!R19/3-2*'OddsRatio_working_3-way'!R19^3/27-'OddsRatio_working_3-way'!T19</f>
        <v>0.27745446625390685</v>
      </c>
      <c r="W19" s="11">
        <f>'OddsRatio_working_3-way'!V19^2+4*'OddsRatio_working_3-way'!U19^3/27</f>
        <v>-2.9648907543991077E-2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0.16327116125347382</v>
      </c>
      <c r="Y19" s="11">
        <f>IF('OddsRatio_working_3-way'!W19&gt;=0,IF('OddsRatio_working_3-way'!V19+SQRT('OddsRatio_working_3-way'!W19)&gt;0,0,PI()),ACOS('OddsRatio_working_3-way'!V19/(2*'OddsRatio_working_3-way'!X19)))</f>
        <v>0.55542989524249231</v>
      </c>
      <c r="Z19" s="11">
        <f>'OddsRatio_working_3-way'!X19^(1/3)*COS('OddsRatio_working_3-way'!Y19/3)</f>
        <v>0.53721755380303038</v>
      </c>
      <c r="AA19" s="11">
        <f>'OddsRatio_working_3-way'!X19^(1/3)*COS(('OddsRatio_working_3-way'!Y19+2*PI())/3)</f>
        <v>-0.3557434796005316</v>
      </c>
      <c r="AB19" s="11">
        <f>'OddsRatio_working_3-way'!X19^(1/3)*COS(('OddsRatio_working_3-way'!Y19+4*PI())/3)</f>
        <v>-0.18147407420249864</v>
      </c>
      <c r="AC19" s="11">
        <f>'OddsRatio_working_3-way'!X19^(1/3)*SIN('OddsRatio_working_3-way'!Y19/3)</f>
        <v>0.10061448811807042</v>
      </c>
      <c r="AD19" s="11">
        <f>'OddsRatio_working_3-way'!X19^(1/3)*SIN(('OddsRatio_working_3-way'!Y19+2*PI())/3)</f>
        <v>0.41493680489332263</v>
      </c>
      <c r="AE19" s="11">
        <f>'OddsRatio_working_3-way'!X19^(1/3)*SIN(('OddsRatio_working_3-way'!Y19+4*PI())/3)</f>
        <v>-0.51555129301139302</v>
      </c>
      <c r="AF19" s="11">
        <f>-'OddsRatio_working_3-way'!U19/(3*'OddsRatio_working_3-way'!X19^(1/3))*COS(('OddsRatio_working_3-way'!Y19)/3)</f>
        <v>0.53721755380303027</v>
      </c>
      <c r="AG19" s="11">
        <f>-'OddsRatio_working_3-way'!U19/(3*'OddsRatio_working_3-way'!X19^(1/3))*COS(('OddsRatio_working_3-way'!Y19+2*PI())/3)</f>
        <v>-0.35574347960053154</v>
      </c>
      <c r="AH19" s="11">
        <f>-'OddsRatio_working_3-way'!U19/(3*'OddsRatio_working_3-way'!X19^(1/3))*COS(('OddsRatio_working_3-way'!Y19+4*PI())/3)</f>
        <v>-0.18147407420249861</v>
      </c>
      <c r="AI19" s="11">
        <f>'OddsRatio_working_3-way'!U19/(3*'OddsRatio_working_3-way'!X19^(1/3))*SIN(('OddsRatio_working_3-way'!Y19)/3)</f>
        <v>-0.1006144881180704</v>
      </c>
      <c r="AJ19" s="11">
        <f>'OddsRatio_working_3-way'!U19/(3*'OddsRatio_working_3-way'!X19^(1/3))*SIN(('OddsRatio_working_3-way'!Y19+2*PI())/3)</f>
        <v>-0.41493680489332257</v>
      </c>
      <c r="AK19" s="11">
        <f>'OddsRatio_working_3-way'!U19/(3*'OddsRatio_working_3-way'!X19^(1/3))*SIN(('OddsRatio_working_3-way'!Y19+4*PI())/3)</f>
        <v>0.51555129301139291</v>
      </c>
      <c r="AL19" s="11">
        <f>'OddsRatio_working_3-way'!Z19+'OddsRatio_working_3-way'!AF19</f>
        <v>1.0744351076060608</v>
      </c>
      <c r="AM19" s="11">
        <f>'OddsRatio_working_3-way'!AA19+'OddsRatio_working_3-way'!AG19</f>
        <v>-0.71148695920106308</v>
      </c>
      <c r="AN19" s="11">
        <f>'OddsRatio_working_3-way'!AB19+'OddsRatio_working_3-way'!AH19</f>
        <v>-0.36294814840499723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1.0744351076060608</v>
      </c>
      <c r="AS19" s="11">
        <f>IF(('OddsRatio_working_3-way'!X19=0),IF(Q19&gt;0,-Q19^(1/3),(-Q19)^(1/3)),'OddsRatio_working_3-way'!AM19-'OddsRatio_working_3-way'!R19/3)</f>
        <v>-0.71148695920106308</v>
      </c>
      <c r="AT19" s="11">
        <f>IF(('OddsRatio_working_3-way'!X19=0),IF(Q19&gt;0,-Q19^(1/3),(-Q19)^(1/3)),'OddsRatio_working_3-way'!AN19-'OddsRatio_working_3-way'!R19/3)</f>
        <v>-0.36294814840499723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1.83</v>
      </c>
      <c r="B20" s="4">
        <f>IF('True_Odds_Calculator_3-way'!B21="","",'True_Odds_Calculator_3-way'!B21)</f>
        <v>3.47</v>
      </c>
      <c r="C20" s="4">
        <f>IF('True_Odds_Calculator_3-way'!C21="","",'True_Odds_Calculator_3-way'!C21)</f>
        <v>4.75</v>
      </c>
      <c r="D20" s="9">
        <f t="shared" si="13"/>
        <v>0.52813960620272327</v>
      </c>
      <c r="E20" s="9">
        <f t="shared" si="14"/>
        <v>0.27331457886233035</v>
      </c>
      <c r="F20" s="9">
        <f t="shared" si="15"/>
        <v>0.19854581493494647</v>
      </c>
      <c r="G20" s="9">
        <f t="shared" si="16"/>
        <v>1.0764322385106595</v>
      </c>
      <c r="H20" s="9">
        <f t="shared" si="17"/>
        <v>1.8934387579638476</v>
      </c>
      <c r="I20" s="9">
        <f t="shared" si="18"/>
        <v>3.6587876291213286</v>
      </c>
      <c r="J20" s="9">
        <f t="shared" si="19"/>
        <v>5.0366208944149742</v>
      </c>
      <c r="K20" s="11">
        <f t="shared" si="20"/>
        <v>0.54644808743169393</v>
      </c>
      <c r="L20" s="11">
        <f t="shared" si="21"/>
        <v>0.28818443804034583</v>
      </c>
      <c r="M20" s="11">
        <f t="shared" si="22"/>
        <v>0.21052631578947367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-0.25487787593896172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0.23373026036059108</v>
      </c>
      <c r="Q20" s="11">
        <f>2*'OddsRatio_working_3-way'!K20*'OddsRatio_working_3-way'!L20*'OddsRatio_working_3-way'!M20</f>
        <v>6.6306456839883982E-2</v>
      </c>
      <c r="R20" s="11">
        <f t="shared" si="23"/>
        <v>0</v>
      </c>
      <c r="S20" s="11">
        <f t="shared" si="24"/>
        <v>-0.91702843763718789</v>
      </c>
      <c r="T20" s="11">
        <f t="shared" si="25"/>
        <v>-0.26014991138643623</v>
      </c>
      <c r="U20" s="11">
        <f>'OddsRatio_working_3-way'!S20-'OddsRatio_working_3-way'!R20^2/3</f>
        <v>-0.91702843763718789</v>
      </c>
      <c r="V20" s="11">
        <f>'OddsRatio_working_3-way'!S20*'OddsRatio_working_3-way'!R20/3-2*'OddsRatio_working_3-way'!R20^3/27-'OddsRatio_working_3-way'!T20</f>
        <v>0.26014991138643623</v>
      </c>
      <c r="W20" s="11">
        <f>'OddsRatio_working_3-way'!V20^2+4*'OddsRatio_working_3-way'!U20^3/27</f>
        <v>-4.6568979740984409E-2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0.1690021864765032</v>
      </c>
      <c r="Y20" s="11">
        <f>IF('OddsRatio_working_3-way'!W20&gt;=0,IF('OddsRatio_working_3-way'!V20+SQRT('OddsRatio_working_3-way'!W20)&gt;0,0,PI()),ACOS('OddsRatio_working_3-way'!V20/(2*'OddsRatio_working_3-way'!X20)))</f>
        <v>0.69248109066949204</v>
      </c>
      <c r="Z20" s="11">
        <f>'OddsRatio_working_3-way'!X20^(1/3)*COS('OddsRatio_working_3-way'!Y20/3)</f>
        <v>0.53821611925532975</v>
      </c>
      <c r="AA20" s="11">
        <f>'OddsRatio_working_3-way'!X20^(1/3)*COS(('OddsRatio_working_3-way'!Y20+2*PI())/3)</f>
        <v>-0.37865104726081483</v>
      </c>
      <c r="AB20" s="11">
        <f>'OddsRatio_working_3-way'!X20^(1/3)*COS(('OddsRatio_working_3-way'!Y20+4*PI())/3)</f>
        <v>-0.159565071994515</v>
      </c>
      <c r="AC20" s="11">
        <f>'OddsRatio_working_3-way'!X20^(1/3)*SIN('OddsRatio_working_3-way'!Y20/3)</f>
        <v>0.12648934679567009</v>
      </c>
      <c r="AD20" s="11">
        <f>'OddsRatio_working_3-way'!X20^(1/3)*SIN(('OddsRatio_working_3-way'!Y20+2*PI())/3)</f>
        <v>0.40286415860355557</v>
      </c>
      <c r="AE20" s="11">
        <f>'OddsRatio_working_3-way'!X20^(1/3)*SIN(('OddsRatio_working_3-way'!Y20+4*PI())/3)</f>
        <v>-0.52935350539922554</v>
      </c>
      <c r="AF20" s="11">
        <f>-'OddsRatio_working_3-way'!U20/(3*'OddsRatio_working_3-way'!X20^(1/3))*COS(('OddsRatio_working_3-way'!Y20)/3)</f>
        <v>0.53821611925532975</v>
      </c>
      <c r="AG20" s="11">
        <f>-'OddsRatio_working_3-way'!U20/(3*'OddsRatio_working_3-way'!X20^(1/3))*COS(('OddsRatio_working_3-way'!Y20+2*PI())/3)</f>
        <v>-0.37865104726081483</v>
      </c>
      <c r="AH20" s="11">
        <f>-'OddsRatio_working_3-way'!U20/(3*'OddsRatio_working_3-way'!X20^(1/3))*COS(('OddsRatio_working_3-way'!Y20+4*PI())/3)</f>
        <v>-0.159565071994515</v>
      </c>
      <c r="AI20" s="11">
        <f>'OddsRatio_working_3-way'!U20/(3*'OddsRatio_working_3-way'!X20^(1/3))*SIN(('OddsRatio_working_3-way'!Y20)/3)</f>
        <v>-0.12648934679567009</v>
      </c>
      <c r="AJ20" s="11">
        <f>'OddsRatio_working_3-way'!U20/(3*'OddsRatio_working_3-way'!X20^(1/3))*SIN(('OddsRatio_working_3-way'!Y20+2*PI())/3)</f>
        <v>-0.40286415860355557</v>
      </c>
      <c r="AK20" s="11">
        <f>'OddsRatio_working_3-way'!U20/(3*'OddsRatio_working_3-way'!X20^(1/3))*SIN(('OddsRatio_working_3-way'!Y20+4*PI())/3)</f>
        <v>0.52935350539922554</v>
      </c>
      <c r="AL20" s="11">
        <f>'OddsRatio_working_3-way'!Z20+'OddsRatio_working_3-way'!AF20</f>
        <v>1.0764322385106595</v>
      </c>
      <c r="AM20" s="11">
        <f>'OddsRatio_working_3-way'!AA20+'OddsRatio_working_3-way'!AG20</f>
        <v>-0.75730209452162967</v>
      </c>
      <c r="AN20" s="11">
        <f>'OddsRatio_working_3-way'!AB20+'OddsRatio_working_3-way'!AH20</f>
        <v>-0.31913014398903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1.0764322385106595</v>
      </c>
      <c r="AS20" s="11">
        <f>IF(('OddsRatio_working_3-way'!X20=0),IF(Q20&gt;0,-Q20^(1/3),(-Q20)^(1/3)),'OddsRatio_working_3-way'!AM20-'OddsRatio_working_3-way'!R20/3)</f>
        <v>-0.75730209452162967</v>
      </c>
      <c r="AT20" s="11">
        <f>IF(('OddsRatio_working_3-way'!X20=0),IF(Q20&gt;0,-Q20^(1/3),(-Q20)^(1/3)),'OddsRatio_working_3-way'!AN20-'OddsRatio_working_3-way'!R20/3)</f>
        <v>-0.31913014398903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2.2000000000000002</v>
      </c>
      <c r="B21" s="4">
        <f>IF('True_Odds_Calculator_3-way'!B22="","",'True_Odds_Calculator_3-way'!B22)</f>
        <v>3.02</v>
      </c>
      <c r="C21" s="4">
        <f>IF('True_Odds_Calculator_3-way'!C22="","",'True_Odds_Calculator_3-way'!C22)</f>
        <v>3.86</v>
      </c>
      <c r="D21" s="9">
        <f t="shared" si="13"/>
        <v>0.43766229750539087</v>
      </c>
      <c r="E21" s="9">
        <f t="shared" si="14"/>
        <v>0.31616965183687179</v>
      </c>
      <c r="F21" s="9">
        <f t="shared" si="15"/>
        <v>0.2461680506577372</v>
      </c>
      <c r="G21" s="9">
        <f t="shared" si="16"/>
        <v>1.0707222320722491</v>
      </c>
      <c r="H21" s="9">
        <f t="shared" si="17"/>
        <v>2.2848666784866993</v>
      </c>
      <c r="I21" s="9">
        <f t="shared" si="18"/>
        <v>3.1628589087859433</v>
      </c>
      <c r="J21" s="9">
        <f t="shared" si="19"/>
        <v>4.0622655837266324</v>
      </c>
      <c r="K21" s="11">
        <f t="shared" si="20"/>
        <v>0.45454545454545453</v>
      </c>
      <c r="L21" s="11">
        <f t="shared" si="21"/>
        <v>0.33112582781456956</v>
      </c>
      <c r="M21" s="11">
        <f t="shared" si="22"/>
        <v>0.2590673575129534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-0.27032220430292009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0.23707548670661599</v>
      </c>
      <c r="Q21" s="11">
        <f>2*'OddsRatio_working_3-way'!K21*'OddsRatio_working_3-way'!L21*'OddsRatio_working_3-way'!M21</f>
        <v>7.7985357469281577E-2</v>
      </c>
      <c r="R21" s="11">
        <f t="shared" si="23"/>
        <v>0</v>
      </c>
      <c r="S21" s="11">
        <f t="shared" si="24"/>
        <v>-0.87701077800087712</v>
      </c>
      <c r="T21" s="11">
        <f t="shared" si="25"/>
        <v>-0.28849038750028855</v>
      </c>
      <c r="U21" s="11">
        <f>'OddsRatio_working_3-way'!S21-'OddsRatio_working_3-way'!R21^2/3</f>
        <v>-0.87701077800087712</v>
      </c>
      <c r="V21" s="11">
        <f>'OddsRatio_working_3-way'!S21*'OddsRatio_working_3-way'!R21/3-2*'OddsRatio_working_3-way'!R21^3/27-'OddsRatio_working_3-way'!T21</f>
        <v>0.28849038750028855</v>
      </c>
      <c r="W21" s="11">
        <f>'OddsRatio_working_3-way'!V21^2+4*'OddsRatio_working_3-way'!U21^3/27</f>
        <v>-1.6706778145821055E-2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0.15806128702649463</v>
      </c>
      <c r="Y21" s="11">
        <f>IF('OddsRatio_working_3-way'!W21&gt;=0,IF('OddsRatio_working_3-way'!V21+SQRT('OddsRatio_working_3-way'!W21)&gt;0,0,PI()),ACOS('OddsRatio_working_3-way'!V21/(2*'OddsRatio_working_3-way'!X21)))</f>
        <v>0.42122126178356001</v>
      </c>
      <c r="Z21" s="11">
        <f>'OddsRatio_working_3-way'!X21^(1/3)*COS('OddsRatio_working_3-way'!Y21/3)</f>
        <v>0.53536111603612457</v>
      </c>
      <c r="AA21" s="11">
        <f>'OddsRatio_working_3-way'!X21^(1/3)*COS(('OddsRatio_working_3-way'!Y21+2*PI())/3)</f>
        <v>-0.33320956745385094</v>
      </c>
      <c r="AB21" s="11">
        <f>'OddsRatio_working_3-way'!X21^(1/3)*COS(('OddsRatio_working_3-way'!Y21+4*PI())/3)</f>
        <v>-0.20215154858227397</v>
      </c>
      <c r="AC21" s="11">
        <f>'OddsRatio_working_3-way'!X21^(1/3)*SIN('OddsRatio_working_3-way'!Y21/3)</f>
        <v>7.5666382474964211E-2</v>
      </c>
      <c r="AD21" s="11">
        <f>'OddsRatio_working_3-way'!X21^(1/3)*SIN(('OddsRatio_working_3-way'!Y21+2*PI())/3)</f>
        <v>0.42580313544819043</v>
      </c>
      <c r="AE21" s="11">
        <f>'OddsRatio_working_3-way'!X21^(1/3)*SIN(('OddsRatio_working_3-way'!Y21+4*PI())/3)</f>
        <v>-0.50146951792315442</v>
      </c>
      <c r="AF21" s="11">
        <f>-'OddsRatio_working_3-way'!U21/(3*'OddsRatio_working_3-way'!X21^(1/3))*COS(('OddsRatio_working_3-way'!Y21)/3)</f>
        <v>0.53536111603612457</v>
      </c>
      <c r="AG21" s="11">
        <f>-'OddsRatio_working_3-way'!U21/(3*'OddsRatio_working_3-way'!X21^(1/3))*COS(('OddsRatio_working_3-way'!Y21+2*PI())/3)</f>
        <v>-0.33320956745385094</v>
      </c>
      <c r="AH21" s="11">
        <f>-'OddsRatio_working_3-way'!U21/(3*'OddsRatio_working_3-way'!X21^(1/3))*COS(('OddsRatio_working_3-way'!Y21+4*PI())/3)</f>
        <v>-0.20215154858227397</v>
      </c>
      <c r="AI21" s="11">
        <f>'OddsRatio_working_3-way'!U21/(3*'OddsRatio_working_3-way'!X21^(1/3))*SIN(('OddsRatio_working_3-way'!Y21)/3)</f>
        <v>-7.5666382474964211E-2</v>
      </c>
      <c r="AJ21" s="11">
        <f>'OddsRatio_working_3-way'!U21/(3*'OddsRatio_working_3-way'!X21^(1/3))*SIN(('OddsRatio_working_3-way'!Y21+2*PI())/3)</f>
        <v>-0.42580313544819043</v>
      </c>
      <c r="AK21" s="11">
        <f>'OddsRatio_working_3-way'!U21/(3*'OddsRatio_working_3-way'!X21^(1/3))*SIN(('OddsRatio_working_3-way'!Y21+4*PI())/3)</f>
        <v>0.50146951792315442</v>
      </c>
      <c r="AL21" s="11">
        <f>'OddsRatio_working_3-way'!Z21+'OddsRatio_working_3-way'!AF21</f>
        <v>1.0707222320722491</v>
      </c>
      <c r="AM21" s="11">
        <f>'OddsRatio_working_3-way'!AA21+'OddsRatio_working_3-way'!AG21</f>
        <v>-0.66641913490770188</v>
      </c>
      <c r="AN21" s="11">
        <f>'OddsRatio_working_3-way'!AB21+'OddsRatio_working_3-way'!AH21</f>
        <v>-0.40430309716454793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1.0707222320722491</v>
      </c>
      <c r="AS21" s="11">
        <f>IF(('OddsRatio_working_3-way'!X21=0),IF(Q21&gt;0,-Q21^(1/3),(-Q21)^(1/3)),'OddsRatio_working_3-way'!AM21-'OddsRatio_working_3-way'!R21/3)</f>
        <v>-0.66641913490770188</v>
      </c>
      <c r="AT21" s="11">
        <f>IF(('OddsRatio_working_3-way'!X21=0),IF(Q21&gt;0,-Q21^(1/3),(-Q21)^(1/3)),'OddsRatio_working_3-way'!AN21-'OddsRatio_working_3-way'!R21/3)</f>
        <v>-0.40430309716454793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2.93</v>
      </c>
      <c r="B22" s="4">
        <f>IF('True_Odds_Calculator_3-way'!B23="","",'True_Odds_Calculator_3-way'!B23)</f>
        <v>3.55</v>
      </c>
      <c r="C22" s="4">
        <f>IF('True_Odds_Calculator_3-way'!C23="","",'True_Odds_Calculator_3-way'!C23)</f>
        <v>2.36</v>
      </c>
      <c r="D22" s="9">
        <f t="shared" si="13"/>
        <v>0.32566631629989845</v>
      </c>
      <c r="E22" s="9">
        <f t="shared" si="14"/>
        <v>0.26768003976771126</v>
      </c>
      <c r="F22" s="9">
        <f t="shared" si="15"/>
        <v>0.40665364393239017</v>
      </c>
      <c r="G22" s="9">
        <f t="shared" si="16"/>
        <v>1.0728640745104623</v>
      </c>
      <c r="H22" s="9">
        <f t="shared" si="17"/>
        <v>3.0706276638051921</v>
      </c>
      <c r="I22" s="9">
        <f t="shared" si="18"/>
        <v>3.7358033900016792</v>
      </c>
      <c r="J22" s="9">
        <f t="shared" si="19"/>
        <v>2.4590951413342284</v>
      </c>
      <c r="K22" s="11">
        <f t="shared" si="20"/>
        <v>0.34129692832764502</v>
      </c>
      <c r="L22" s="11">
        <f t="shared" si="21"/>
        <v>0.28169014084507044</v>
      </c>
      <c r="M22" s="11">
        <f t="shared" si="22"/>
        <v>0.42372881355932207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-0.2726643891811561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0.23790571275166478</v>
      </c>
      <c r="Q22" s="11">
        <f>2*'OddsRatio_working_3-way'!K22*'OddsRatio_working_3-way'!L22*'OddsRatio_working_3-way'!M22</f>
        <v>8.1474559161529028E-2</v>
      </c>
      <c r="R22" s="11">
        <f t="shared" si="23"/>
        <v>0</v>
      </c>
      <c r="S22" s="11">
        <f t="shared" si="24"/>
        <v>-0.87252212680256558</v>
      </c>
      <c r="T22" s="11">
        <f t="shared" si="25"/>
        <v>-0.29880894753512521</v>
      </c>
      <c r="U22" s="11">
        <f>'OddsRatio_working_3-way'!S22-'OddsRatio_working_3-way'!R22^2/3</f>
        <v>-0.87252212680256558</v>
      </c>
      <c r="V22" s="11">
        <f>'OddsRatio_working_3-way'!S22*'OddsRatio_working_3-way'!R22/3-2*'OddsRatio_working_3-way'!R22^3/27-'OddsRatio_working_3-way'!T22</f>
        <v>0.29880894753512521</v>
      </c>
      <c r="W22" s="11">
        <f>'OddsRatio_working_3-way'!V22^2+4*'OddsRatio_working_3-way'!U22^3/27</f>
        <v>-9.1201183406194597E-3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0.15684937477375283</v>
      </c>
      <c r="Y22" s="11">
        <f>IF('OddsRatio_working_3-way'!W22&gt;=0,IF('OddsRatio_working_3-way'!V22+SQRT('OddsRatio_working_3-way'!W22)&gt;0,0,PI()),ACOS('OddsRatio_working_3-way'!V22/(2*'OddsRatio_working_3-way'!X22)))</f>
        <v>0.30933996981285206</v>
      </c>
      <c r="Z22" s="11">
        <f>'OddsRatio_working_3-way'!X22^(1/3)*COS('OddsRatio_working_3-way'!Y22/3)</f>
        <v>0.53643203725523125</v>
      </c>
      <c r="AA22" s="11">
        <f>'OddsRatio_working_3-way'!X22^(1/3)*COS(('OddsRatio_working_3-way'!Y22+2*PI())/3)</f>
        <v>-0.31628923107793028</v>
      </c>
      <c r="AB22" s="11">
        <f>'OddsRatio_working_3-way'!X22^(1/3)*COS(('OddsRatio_working_3-way'!Y22+4*PI())/3)</f>
        <v>-0.22014280617730114</v>
      </c>
      <c r="AC22" s="11">
        <f>'OddsRatio_working_3-way'!X22^(1/3)*SIN('OddsRatio_working_3-way'!Y22/3)</f>
        <v>5.5510164297998446E-2</v>
      </c>
      <c r="AD22" s="11">
        <f>'OddsRatio_working_3-way'!X22^(1/3)*SIN(('OddsRatio_working_3-way'!Y22+2*PI())/3)</f>
        <v>0.4368086895178715</v>
      </c>
      <c r="AE22" s="11">
        <f>'OddsRatio_working_3-way'!X22^(1/3)*SIN(('OddsRatio_working_3-way'!Y22+4*PI())/3)</f>
        <v>-0.49231885381586987</v>
      </c>
      <c r="AF22" s="11">
        <f>-'OddsRatio_working_3-way'!U22/(3*'OddsRatio_working_3-way'!X22^(1/3))*COS(('OddsRatio_working_3-way'!Y22)/3)</f>
        <v>0.53643203725523103</v>
      </c>
      <c r="AG22" s="11">
        <f>-'OddsRatio_working_3-way'!U22/(3*'OddsRatio_working_3-way'!X22^(1/3))*COS(('OddsRatio_working_3-way'!Y22+2*PI())/3)</f>
        <v>-0.31628923107793017</v>
      </c>
      <c r="AH22" s="11">
        <f>-'OddsRatio_working_3-way'!U22/(3*'OddsRatio_working_3-way'!X22^(1/3))*COS(('OddsRatio_working_3-way'!Y22+4*PI())/3)</f>
        <v>-0.22014280617730103</v>
      </c>
      <c r="AI22" s="11">
        <f>'OddsRatio_working_3-way'!U22/(3*'OddsRatio_working_3-way'!X22^(1/3))*SIN(('OddsRatio_working_3-way'!Y22)/3)</f>
        <v>-5.5510164297998425E-2</v>
      </c>
      <c r="AJ22" s="11">
        <f>'OddsRatio_working_3-way'!U22/(3*'OddsRatio_working_3-way'!X22^(1/3))*SIN(('OddsRatio_working_3-way'!Y22+2*PI())/3)</f>
        <v>-0.43680868951787127</v>
      </c>
      <c r="AK22" s="11">
        <f>'OddsRatio_working_3-way'!U22/(3*'OddsRatio_working_3-way'!X22^(1/3))*SIN(('OddsRatio_working_3-way'!Y22+4*PI())/3)</f>
        <v>0.49231885381586965</v>
      </c>
      <c r="AL22" s="11">
        <f>'OddsRatio_working_3-way'!Z22+'OddsRatio_working_3-way'!AF22</f>
        <v>1.0728640745104623</v>
      </c>
      <c r="AM22" s="11">
        <f>'OddsRatio_working_3-way'!AA22+'OddsRatio_working_3-way'!AG22</f>
        <v>-0.63257846215586044</v>
      </c>
      <c r="AN22" s="11">
        <f>'OddsRatio_working_3-way'!AB22+'OddsRatio_working_3-way'!AH22</f>
        <v>-0.44028561235460217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1.0728640745104623</v>
      </c>
      <c r="AS22" s="11">
        <f>IF(('OddsRatio_working_3-way'!X22=0),IF(Q22&gt;0,-Q22^(1/3),(-Q22)^(1/3)),'OddsRatio_working_3-way'!AM22-'OddsRatio_working_3-way'!R22/3)</f>
        <v>-0.63257846215586044</v>
      </c>
      <c r="AT22" s="11">
        <f>IF(('OddsRatio_working_3-way'!X22=0),IF(Q22&gt;0,-Q22^(1/3),(-Q22)^(1/3)),'OddsRatio_working_3-way'!AN22-'OddsRatio_working_3-way'!R22/3)</f>
        <v>-0.44028561235460217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3.78</v>
      </c>
      <c r="B23" s="4">
        <f>IF('True_Odds_Calculator_3-way'!B24="","",'True_Odds_Calculator_3-way'!B24)</f>
        <v>3.41</v>
      </c>
      <c r="C23" s="4">
        <f>IF('True_Odds_Calculator_3-way'!C24="","",'True_Odds_Calculator_3-way'!C24)</f>
        <v>2.13</v>
      </c>
      <c r="D23" s="9">
        <f t="shared" si="13"/>
        <v>0.25642301640932846</v>
      </c>
      <c r="E23" s="9">
        <f t="shared" si="14"/>
        <v>0.28458727647618648</v>
      </c>
      <c r="F23" s="9">
        <f t="shared" si="15"/>
        <v>0.45898970711448484</v>
      </c>
      <c r="G23" s="9">
        <f t="shared" si="16"/>
        <v>1.0430956582992121</v>
      </c>
      <c r="H23" s="9">
        <f t="shared" si="17"/>
        <v>3.8998059300718091</v>
      </c>
      <c r="I23" s="9">
        <f t="shared" si="18"/>
        <v>3.513860536501102</v>
      </c>
      <c r="J23" s="9">
        <f t="shared" si="19"/>
        <v>2.17869809387811</v>
      </c>
      <c r="K23" s="11">
        <f t="shared" si="20"/>
        <v>0.26455026455026459</v>
      </c>
      <c r="L23" s="11">
        <f t="shared" si="21"/>
        <v>0.29325513196480935</v>
      </c>
      <c r="M23" s="11">
        <f t="shared" si="22"/>
        <v>0.46948356807511737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-0.27574935147250756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0.23019256700916552</v>
      </c>
      <c r="Q23" s="11">
        <f>2*'OddsRatio_working_3-way'!K23*'OddsRatio_working_3-way'!L23*'OddsRatio_working_3-way'!M23</f>
        <v>7.2845749053533401E-2</v>
      </c>
      <c r="R23" s="11">
        <f t="shared" si="23"/>
        <v>0</v>
      </c>
      <c r="S23" s="11">
        <f t="shared" si="24"/>
        <v>-0.83478915101679174</v>
      </c>
      <c r="T23" s="11">
        <f t="shared" si="25"/>
        <v>-0.26417378196733921</v>
      </c>
      <c r="U23" s="11">
        <f>'OddsRatio_working_3-way'!S23-'OddsRatio_working_3-way'!R23^2/3</f>
        <v>-0.83478915101679174</v>
      </c>
      <c r="V23" s="11">
        <f>'OddsRatio_working_3-way'!S23*'OddsRatio_working_3-way'!R23/3-2*'OddsRatio_working_3-way'!R23^3/27-'OddsRatio_working_3-way'!T23</f>
        <v>0.26417378196733921</v>
      </c>
      <c r="W23" s="11">
        <f>'OddsRatio_working_3-way'!V23^2+4*'OddsRatio_working_3-way'!U23^3/27</f>
        <v>-1.6396206818731232E-2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0.146785552676054</v>
      </c>
      <c r="Y23" s="11">
        <f>IF('OddsRatio_working_3-way'!W23&gt;=0,IF('OddsRatio_working_3-way'!V23+SQRT('OddsRatio_working_3-way'!W23)&gt;0,0,PI()),ACOS('OddsRatio_working_3-way'!V23/(2*'OddsRatio_working_3-way'!X23)))</f>
        <v>0.45134095952309439</v>
      </c>
      <c r="Z23" s="11">
        <f>'OddsRatio_working_3-way'!X23^(1/3)*COS('OddsRatio_working_3-way'!Y23/3)</f>
        <v>0.52154782914960596</v>
      </c>
      <c r="AA23" s="11">
        <f>'OddsRatio_working_3-way'!X23^(1/3)*COS(('OddsRatio_working_3-way'!Y23+2*PI())/3)</f>
        <v>-0.32924423067015934</v>
      </c>
      <c r="AB23" s="11">
        <f>'OddsRatio_working_3-way'!X23^(1/3)*COS(('OddsRatio_working_3-way'!Y23+4*PI())/3)</f>
        <v>-0.19230359847944664</v>
      </c>
      <c r="AC23" s="11">
        <f>'OddsRatio_working_3-way'!X23^(1/3)*SIN('OddsRatio_working_3-way'!Y23/3)</f>
        <v>7.9062710858305657E-2</v>
      </c>
      <c r="AD23" s="11">
        <f>'OddsRatio_working_3-way'!X23^(1/3)*SIN(('OddsRatio_working_3-way'!Y23+2*PI())/3)</f>
        <v>0.41214231390303202</v>
      </c>
      <c r="AE23" s="11">
        <f>'OddsRatio_working_3-way'!X23^(1/3)*SIN(('OddsRatio_working_3-way'!Y23+4*PI())/3)</f>
        <v>-0.49120502476133765</v>
      </c>
      <c r="AF23" s="11">
        <f>-'OddsRatio_working_3-way'!U23/(3*'OddsRatio_working_3-way'!X23^(1/3))*COS(('OddsRatio_working_3-way'!Y23)/3)</f>
        <v>0.52154782914960607</v>
      </c>
      <c r="AG23" s="11">
        <f>-'OddsRatio_working_3-way'!U23/(3*'OddsRatio_working_3-way'!X23^(1/3))*COS(('OddsRatio_working_3-way'!Y23+2*PI())/3)</f>
        <v>-0.3292442306701594</v>
      </c>
      <c r="AH23" s="11">
        <f>-'OddsRatio_working_3-way'!U23/(3*'OddsRatio_working_3-way'!X23^(1/3))*COS(('OddsRatio_working_3-way'!Y23+4*PI())/3)</f>
        <v>-0.19230359847944667</v>
      </c>
      <c r="AI23" s="11">
        <f>'OddsRatio_working_3-way'!U23/(3*'OddsRatio_working_3-way'!X23^(1/3))*SIN(('OddsRatio_working_3-way'!Y23)/3)</f>
        <v>-7.9062710858305671E-2</v>
      </c>
      <c r="AJ23" s="11">
        <f>'OddsRatio_working_3-way'!U23/(3*'OddsRatio_working_3-way'!X23^(1/3))*SIN(('OddsRatio_working_3-way'!Y23+2*PI())/3)</f>
        <v>-0.41214231390303213</v>
      </c>
      <c r="AK23" s="11">
        <f>'OddsRatio_working_3-way'!U23/(3*'OddsRatio_working_3-way'!X23^(1/3))*SIN(('OddsRatio_working_3-way'!Y23+4*PI())/3)</f>
        <v>0.49120502476133776</v>
      </c>
      <c r="AL23" s="11">
        <f>'OddsRatio_working_3-way'!Z23+'OddsRatio_working_3-way'!AF23</f>
        <v>1.0430956582992121</v>
      </c>
      <c r="AM23" s="11">
        <f>'OddsRatio_working_3-way'!AA23+'OddsRatio_working_3-way'!AG23</f>
        <v>-0.6584884613403188</v>
      </c>
      <c r="AN23" s="11">
        <f>'OddsRatio_working_3-way'!AB23+'OddsRatio_working_3-way'!AH23</f>
        <v>-0.38460719695889334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1.0430956582992121</v>
      </c>
      <c r="AS23" s="11">
        <f>IF(('OddsRatio_working_3-way'!X23=0),IF(Q23&gt;0,-Q23^(1/3),(-Q23)^(1/3)),'OddsRatio_working_3-way'!AM23-'OddsRatio_working_3-way'!R23/3)</f>
        <v>-0.6584884613403188</v>
      </c>
      <c r="AT23" s="11">
        <f>IF(('OddsRatio_working_3-way'!X23=0),IF(Q23&gt;0,-Q23^(1/3),(-Q23)^(1/3)),'OddsRatio_working_3-way'!AN23-'OddsRatio_working_3-way'!R23/3)</f>
        <v>-0.38460719695889334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1.99</v>
      </c>
      <c r="B24" s="4">
        <f>IF('True_Odds_Calculator_3-way'!B25="","",'True_Odds_Calculator_3-way'!B25)</f>
        <v>3.51</v>
      </c>
      <c r="C24" s="4">
        <f>IF('True_Odds_Calculator_3-way'!C25="","",'True_Odds_Calculator_3-way'!C25)</f>
        <v>4.13</v>
      </c>
      <c r="D24" s="9">
        <f t="shared" si="13"/>
        <v>0.49084435360892947</v>
      </c>
      <c r="E24" s="9">
        <f t="shared" si="14"/>
        <v>0.27548689937488341</v>
      </c>
      <c r="F24" s="9">
        <f t="shared" si="15"/>
        <v>0.23366874701618701</v>
      </c>
      <c r="G24" s="9">
        <f t="shared" si="16"/>
        <v>1.0477835365465165</v>
      </c>
      <c r="H24" s="9">
        <f t="shared" si="17"/>
        <v>2.0373057011810514</v>
      </c>
      <c r="I24" s="9">
        <f t="shared" si="18"/>
        <v>3.6299366767317562</v>
      </c>
      <c r="J24" s="9">
        <f t="shared" si="19"/>
        <v>4.2795624693905969</v>
      </c>
      <c r="K24" s="11">
        <f t="shared" si="20"/>
        <v>0.50251256281407031</v>
      </c>
      <c r="L24" s="11">
        <f t="shared" si="21"/>
        <v>0.28490028490028491</v>
      </c>
      <c r="M24" s="11">
        <f t="shared" si="22"/>
        <v>0.24213075060532688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-0.26961435350840002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0.22982818315413495</v>
      </c>
      <c r="Q24" s="11">
        <f>2*'OddsRatio_working_3-way'!K24*'OddsRatio_working_3-way'!L24*'OddsRatio_working_3-way'!M24</f>
        <v>6.932976867394719E-2</v>
      </c>
      <c r="R24" s="11">
        <f t="shared" si="23"/>
        <v>0</v>
      </c>
      <c r="S24" s="11">
        <f t="shared" si="24"/>
        <v>-0.85243304061322722</v>
      </c>
      <c r="T24" s="11">
        <f t="shared" si="25"/>
        <v>-0.25714420531319071</v>
      </c>
      <c r="U24" s="11">
        <f>'OddsRatio_working_3-way'!S24-'OddsRatio_working_3-way'!R24^2/3</f>
        <v>-0.85243304061322722</v>
      </c>
      <c r="V24" s="11">
        <f>'OddsRatio_working_3-way'!S24*'OddsRatio_working_3-way'!R24/3-2*'OddsRatio_working_3-way'!R24^3/27-'OddsRatio_working_3-way'!T24</f>
        <v>0.25714420531319071</v>
      </c>
      <c r="W24" s="11">
        <f>'OddsRatio_working_3-way'!V24^2+4*'OddsRatio_working_3-way'!U24^3/27</f>
        <v>-2.5641853989833291E-2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0.15146368897856813</v>
      </c>
      <c r="Y24" s="11">
        <f>IF('OddsRatio_working_3-way'!W24&gt;=0,IF('OddsRatio_working_3-way'!V24+SQRT('OddsRatio_working_3-way'!W24)&gt;0,0,PI()),ACOS('OddsRatio_working_3-way'!V24/(2*'OddsRatio_working_3-way'!X24)))</f>
        <v>0.55696341081518508</v>
      </c>
      <c r="Z24" s="11">
        <f>'OddsRatio_working_3-way'!X24^(1/3)*COS('OddsRatio_working_3-way'!Y24/3)</f>
        <v>0.52389176827325812</v>
      </c>
      <c r="AA24" s="11">
        <f>'OddsRatio_working_3-way'!X24^(1/3)*COS(('OddsRatio_working_3-way'!Y24+2*PI())/3)</f>
        <v>-0.34715927219828208</v>
      </c>
      <c r="AB24" s="11">
        <f>'OddsRatio_working_3-way'!X24^(1/3)*COS(('OddsRatio_working_3-way'!Y24+4*PI())/3)</f>
        <v>-0.17673249607497615</v>
      </c>
      <c r="AC24" s="11">
        <f>'OddsRatio_working_3-way'!X24^(1/3)*SIN('OddsRatio_working_3-way'!Y24/3)</f>
        <v>9.8395945071910809E-2</v>
      </c>
      <c r="AD24" s="11">
        <f>'OddsRatio_working_3-way'!X24^(1/3)*SIN(('OddsRatio_working_3-way'!Y24+2*PI())/3)</f>
        <v>0.40450560762223653</v>
      </c>
      <c r="AE24" s="11">
        <f>'OddsRatio_working_3-way'!X24^(1/3)*SIN(('OddsRatio_working_3-way'!Y24+4*PI())/3)</f>
        <v>-0.50290155269414738</v>
      </c>
      <c r="AF24" s="11">
        <f>-'OddsRatio_working_3-way'!U24/(3*'OddsRatio_working_3-way'!X24^(1/3))*COS(('OddsRatio_working_3-way'!Y24)/3)</f>
        <v>0.52389176827325823</v>
      </c>
      <c r="AG24" s="11">
        <f>-'OddsRatio_working_3-way'!U24/(3*'OddsRatio_working_3-way'!X24^(1/3))*COS(('OddsRatio_working_3-way'!Y24+2*PI())/3)</f>
        <v>-0.34715927219828219</v>
      </c>
      <c r="AH24" s="11">
        <f>-'OddsRatio_working_3-way'!U24/(3*'OddsRatio_working_3-way'!X24^(1/3))*COS(('OddsRatio_working_3-way'!Y24+4*PI())/3)</f>
        <v>-0.17673249607497621</v>
      </c>
      <c r="AI24" s="11">
        <f>'OddsRatio_working_3-way'!U24/(3*'OddsRatio_working_3-way'!X24^(1/3))*SIN(('OddsRatio_working_3-way'!Y24)/3)</f>
        <v>-9.8395945071910823E-2</v>
      </c>
      <c r="AJ24" s="11">
        <f>'OddsRatio_working_3-way'!U24/(3*'OddsRatio_working_3-way'!X24^(1/3))*SIN(('OddsRatio_working_3-way'!Y24+2*PI())/3)</f>
        <v>-0.40450560762223664</v>
      </c>
      <c r="AK24" s="11">
        <f>'OddsRatio_working_3-way'!U24/(3*'OddsRatio_working_3-way'!X24^(1/3))*SIN(('OddsRatio_working_3-way'!Y24+4*PI())/3)</f>
        <v>0.50290155269414749</v>
      </c>
      <c r="AL24" s="11">
        <f>'OddsRatio_working_3-way'!Z24+'OddsRatio_working_3-way'!AF24</f>
        <v>1.0477835365465165</v>
      </c>
      <c r="AM24" s="11">
        <f>'OddsRatio_working_3-way'!AA24+'OddsRatio_working_3-way'!AG24</f>
        <v>-0.69431854439656426</v>
      </c>
      <c r="AN24" s="11">
        <f>'OddsRatio_working_3-way'!AB24+'OddsRatio_working_3-way'!AH24</f>
        <v>-0.35346499214995236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1.0477835365465165</v>
      </c>
      <c r="AS24" s="11">
        <f>IF(('OddsRatio_working_3-way'!X24=0),IF(Q24&gt;0,-Q24^(1/3),(-Q24)^(1/3)),'OddsRatio_working_3-way'!AM24-'OddsRatio_working_3-way'!R24/3)</f>
        <v>-0.69431854439656426</v>
      </c>
      <c r="AT24" s="11">
        <f>IF(('OddsRatio_working_3-way'!X24=0),IF(Q24&gt;0,-Q24^(1/3),(-Q24)^(1/3)),'OddsRatio_working_3-way'!AN24-'OddsRatio_working_3-way'!R24/3)</f>
        <v>-0.35346499214995236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2.04</v>
      </c>
      <c r="B25" s="4">
        <f>IF('True_Odds_Calculator_3-way'!B26="","",'True_Odds_Calculator_3-way'!B26)</f>
        <v>3.59</v>
      </c>
      <c r="C25" s="4">
        <f>IF('True_Odds_Calculator_3-way'!C26="","",'True_Odds_Calculator_3-way'!C26)</f>
        <v>3.84</v>
      </c>
      <c r="D25" s="9">
        <f t="shared" si="13"/>
        <v>0.47880008042603711</v>
      </c>
      <c r="E25" s="9">
        <f t="shared" si="14"/>
        <v>0.26947502366842269</v>
      </c>
      <c r="F25" s="9">
        <f t="shared" si="15"/>
        <v>0.25172489590554009</v>
      </c>
      <c r="G25" s="9">
        <f t="shared" si="16"/>
        <v>1.0466868935677507</v>
      </c>
      <c r="H25" s="9">
        <f t="shared" si="17"/>
        <v>2.0885543693104611</v>
      </c>
      <c r="I25" s="9">
        <f t="shared" si="18"/>
        <v>3.710919054340474</v>
      </c>
      <c r="J25" s="9">
        <f t="shared" si="19"/>
        <v>3.9725907777324121</v>
      </c>
      <c r="K25" s="11">
        <f t="shared" si="20"/>
        <v>0.49019607843137253</v>
      </c>
      <c r="L25" s="11">
        <f t="shared" si="21"/>
        <v>0.2785515320334262</v>
      </c>
      <c r="M25" s="11">
        <f t="shared" si="22"/>
        <v>0.26041666666666669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-0.27201672219491313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0.23006388024104724</v>
      </c>
      <c r="Q25" s="11">
        <f>2*'OddsRatio_working_3-way'!K25*'OddsRatio_working_3-way'!L25*'OddsRatio_working_3-way'!M25</f>
        <v>7.1117119085331443E-2</v>
      </c>
      <c r="R25" s="11">
        <f t="shared" si="23"/>
        <v>0</v>
      </c>
      <c r="S25" s="11">
        <f t="shared" si="24"/>
        <v>-0.84577109224996594</v>
      </c>
      <c r="T25" s="11">
        <f t="shared" si="25"/>
        <v>-0.26144392341575451</v>
      </c>
      <c r="U25" s="11">
        <f>'OddsRatio_working_3-way'!S25-'OddsRatio_working_3-way'!R25^2/3</f>
        <v>-0.84577109224996594</v>
      </c>
      <c r="V25" s="11">
        <f>'OddsRatio_working_3-way'!S25*'OddsRatio_working_3-way'!R25/3-2*'OddsRatio_working_3-way'!R25^3/27-'OddsRatio_working_3-way'!T25</f>
        <v>0.26144392341575451</v>
      </c>
      <c r="W25" s="11">
        <f>'OddsRatio_working_3-way'!V25^2+4*'OddsRatio_working_3-way'!U25^3/27</f>
        <v>-2.1277351969478317E-2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0.14969158047507317</v>
      </c>
      <c r="Y25" s="11">
        <f>IF('OddsRatio_working_3-way'!W25&gt;=0,IF('OddsRatio_working_3-way'!V25+SQRT('OddsRatio_working_3-way'!W25)&gt;0,0,PI()),ACOS('OddsRatio_working_3-way'!V25/(2*'OddsRatio_working_3-way'!X25)))</f>
        <v>0.50891162112162358</v>
      </c>
      <c r="Z25" s="11">
        <f>'OddsRatio_working_3-way'!X25^(1/3)*COS('OddsRatio_working_3-way'!Y25/3)</f>
        <v>0.52334344678387545</v>
      </c>
      <c r="AA25" s="11">
        <f>'OddsRatio_working_3-way'!X25^(1/3)*COS(('OddsRatio_working_3-way'!Y25+2*PI())/3)</f>
        <v>-0.33930226244565798</v>
      </c>
      <c r="AB25" s="11">
        <f>'OddsRatio_working_3-way'!X25^(1/3)*COS(('OddsRatio_working_3-way'!Y25+4*PI())/3)</f>
        <v>-0.18404118433821789</v>
      </c>
      <c r="AC25" s="11">
        <f>'OddsRatio_working_3-way'!X25^(1/3)*SIN('OddsRatio_working_3-way'!Y25/3)</f>
        <v>8.9640025240002238E-2</v>
      </c>
      <c r="AD25" s="11">
        <f>'OddsRatio_working_3-way'!X25^(1/3)*SIN(('OddsRatio_working_3-way'!Y25+2*PI())/3)</f>
        <v>0.40840870719894456</v>
      </c>
      <c r="AE25" s="11">
        <f>'OddsRatio_working_3-way'!X25^(1/3)*SIN(('OddsRatio_working_3-way'!Y25+4*PI())/3)</f>
        <v>-0.4980487324389466</v>
      </c>
      <c r="AF25" s="11">
        <f>-'OddsRatio_working_3-way'!U25/(3*'OddsRatio_working_3-way'!X25^(1/3))*COS(('OddsRatio_working_3-way'!Y25)/3)</f>
        <v>0.52334344678387534</v>
      </c>
      <c r="AG25" s="11">
        <f>-'OddsRatio_working_3-way'!U25/(3*'OddsRatio_working_3-way'!X25^(1/3))*COS(('OddsRatio_working_3-way'!Y25+2*PI())/3)</f>
        <v>-0.33930226244565787</v>
      </c>
      <c r="AH25" s="11">
        <f>-'OddsRatio_working_3-way'!U25/(3*'OddsRatio_working_3-way'!X25^(1/3))*COS(('OddsRatio_working_3-way'!Y25+4*PI())/3)</f>
        <v>-0.18404118433821787</v>
      </c>
      <c r="AI25" s="11">
        <f>'OddsRatio_working_3-way'!U25/(3*'OddsRatio_working_3-way'!X25^(1/3))*SIN(('OddsRatio_working_3-way'!Y25)/3)</f>
        <v>-8.9640025240002225E-2</v>
      </c>
      <c r="AJ25" s="11">
        <f>'OddsRatio_working_3-way'!U25/(3*'OddsRatio_working_3-way'!X25^(1/3))*SIN(('OddsRatio_working_3-way'!Y25+2*PI())/3)</f>
        <v>-0.40840870719894445</v>
      </c>
      <c r="AK25" s="11">
        <f>'OddsRatio_working_3-way'!U25/(3*'OddsRatio_working_3-way'!X25^(1/3))*SIN(('OddsRatio_working_3-way'!Y25+4*PI())/3)</f>
        <v>0.49804873243894654</v>
      </c>
      <c r="AL25" s="11">
        <f>'OddsRatio_working_3-way'!Z25+'OddsRatio_working_3-way'!AF25</f>
        <v>1.0466868935677507</v>
      </c>
      <c r="AM25" s="11">
        <f>'OddsRatio_working_3-way'!AA25+'OddsRatio_working_3-way'!AG25</f>
        <v>-0.67860452489131584</v>
      </c>
      <c r="AN25" s="11">
        <f>'OddsRatio_working_3-way'!AB25+'OddsRatio_working_3-way'!AH25</f>
        <v>-0.36808236867643573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1.0466868935677507</v>
      </c>
      <c r="AS25" s="11">
        <f>IF(('OddsRatio_working_3-way'!X25=0),IF(Q25&gt;0,-Q25^(1/3),(-Q25)^(1/3)),'OddsRatio_working_3-way'!AM25-'OddsRatio_working_3-way'!R25/3)</f>
        <v>-0.67860452489131584</v>
      </c>
      <c r="AT25" s="11">
        <f>IF(('OddsRatio_working_3-way'!X25=0),IF(Q25&gt;0,-Q25^(1/3),(-Q25)^(1/3)),'OddsRatio_working_3-way'!AN25-'OddsRatio_working_3-way'!R25/3)</f>
        <v>-0.36808236867643573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2.23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3.21</v>
      </c>
      <c r="D26" s="9">
        <f t="shared" si="13"/>
        <v>0.43730517788292389</v>
      </c>
      <c r="E26" s="9">
        <f t="shared" si="14"/>
        <v>0.26075645242779316</v>
      </c>
      <c r="F26" s="9">
        <f t="shared" si="15"/>
        <v>0.30193836968928278</v>
      </c>
      <c r="G26" s="9">
        <f t="shared" si="16"/>
        <v>1.0461240531167699</v>
      </c>
      <c r="H26" s="9">
        <f t="shared" si="17"/>
        <v>2.2867325853336267</v>
      </c>
      <c r="I26" s="9">
        <f t="shared" si="18"/>
        <v>3.8349961839464468</v>
      </c>
      <c r="J26" s="9">
        <f t="shared" si="19"/>
        <v>3.3119341573880621</v>
      </c>
      <c r="K26" s="11">
        <f t="shared" si="20"/>
        <v>0.44843049327354262</v>
      </c>
      <c r="L26" s="11">
        <f t="shared" si="21"/>
        <v>0.26954177897574122</v>
      </c>
      <c r="M26" s="11">
        <f t="shared" si="22"/>
        <v>0.3115264797507788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-0.27738493527935992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0.23157480696545388</v>
      </c>
      <c r="Q26" s="11">
        <f>2*'OddsRatio_working_3-way'!K26*'OddsRatio_working_3-way'!L26*'OddsRatio_working_3-way'!M26</f>
        <v>7.5308880313968748E-2</v>
      </c>
      <c r="R26" s="11">
        <f t="shared" si="23"/>
        <v>0</v>
      </c>
      <c r="S26" s="11">
        <f t="shared" si="24"/>
        <v>-0.83484997745905076</v>
      </c>
      <c r="T26" s="11">
        <f t="shared" si="25"/>
        <v>-0.27149592762895963</v>
      </c>
      <c r="U26" s="11">
        <f>'OddsRatio_working_3-way'!S26-'OddsRatio_working_3-way'!R26^2/3</f>
        <v>-0.83484997745905076</v>
      </c>
      <c r="V26" s="11">
        <f>'OddsRatio_working_3-way'!S26*'OddsRatio_working_3-way'!R26/3-2*'OddsRatio_working_3-way'!R26^3/27-'OddsRatio_working_3-way'!T26</f>
        <v>0.27149592762895963</v>
      </c>
      <c r="W26" s="11">
        <f>'OddsRatio_working_3-way'!V26^2+4*'OddsRatio_working_3-way'!U26^3/27</f>
        <v>-1.249279579610911E-2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0.14680159613847732</v>
      </c>
      <c r="Y26" s="11">
        <f>IF('OddsRatio_working_3-way'!W26&gt;=0,IF('OddsRatio_working_3-way'!V26+SQRT('OddsRatio_working_3-way'!W26)&gt;0,0,PI()),ACOS('OddsRatio_working_3-way'!V26/(2*'OddsRatio_working_3-way'!X26)))</f>
        <v>0.39054007223317222</v>
      </c>
      <c r="Z26" s="11">
        <f>'OddsRatio_working_3-way'!X26^(1/3)*COS('OddsRatio_working_3-way'!Y26/3)</f>
        <v>0.52306202655838496</v>
      </c>
      <c r="AA26" s="11">
        <f>'OddsRatio_working_3-way'!X26^(1/3)*COS(('OddsRatio_working_3-way'!Y26+2*PI())/3)</f>
        <v>-0.32083600163800824</v>
      </c>
      <c r="AB26" s="11">
        <f>'OddsRatio_working_3-way'!X26^(1/3)*COS(('OddsRatio_working_3-way'!Y26+4*PI())/3)</f>
        <v>-0.20222602492037686</v>
      </c>
      <c r="AC26" s="11">
        <f>'OddsRatio_working_3-way'!X26^(1/3)*SIN('OddsRatio_working_3-way'!Y26/3)</f>
        <v>6.8479501986499935E-2</v>
      </c>
      <c r="AD26" s="11">
        <f>'OddsRatio_working_3-way'!X26^(1/3)*SIN(('OddsRatio_working_3-way'!Y26+2*PI())/3)</f>
        <v>0.41874525176128224</v>
      </c>
      <c r="AE26" s="11">
        <f>'OddsRatio_working_3-way'!X26^(1/3)*SIN(('OddsRatio_working_3-way'!Y26+4*PI())/3)</f>
        <v>-0.48722475374778196</v>
      </c>
      <c r="AF26" s="11">
        <f>-'OddsRatio_working_3-way'!U26/(3*'OddsRatio_working_3-way'!X26^(1/3))*COS(('OddsRatio_working_3-way'!Y26)/3)</f>
        <v>0.52306202655838485</v>
      </c>
      <c r="AG26" s="11">
        <f>-'OddsRatio_working_3-way'!U26/(3*'OddsRatio_working_3-way'!X26^(1/3))*COS(('OddsRatio_working_3-way'!Y26+2*PI())/3)</f>
        <v>-0.32083600163800813</v>
      </c>
      <c r="AH26" s="11">
        <f>-'OddsRatio_working_3-way'!U26/(3*'OddsRatio_working_3-way'!X26^(1/3))*COS(('OddsRatio_working_3-way'!Y26+4*PI())/3)</f>
        <v>-0.20222602492037681</v>
      </c>
      <c r="AI26" s="11">
        <f>'OddsRatio_working_3-way'!U26/(3*'OddsRatio_working_3-way'!X26^(1/3))*SIN(('OddsRatio_working_3-way'!Y26)/3)</f>
        <v>-6.8479501986499922E-2</v>
      </c>
      <c r="AJ26" s="11">
        <f>'OddsRatio_working_3-way'!U26/(3*'OddsRatio_working_3-way'!X26^(1/3))*SIN(('OddsRatio_working_3-way'!Y26+2*PI())/3)</f>
        <v>-0.41874525176128219</v>
      </c>
      <c r="AK26" s="11">
        <f>'OddsRatio_working_3-way'!U26/(3*'OddsRatio_working_3-way'!X26^(1/3))*SIN(('OddsRatio_working_3-way'!Y26+4*PI())/3)</f>
        <v>0.48722475374778185</v>
      </c>
      <c r="AL26" s="11">
        <f>'OddsRatio_working_3-way'!Z26+'OddsRatio_working_3-way'!AF26</f>
        <v>1.0461240531167699</v>
      </c>
      <c r="AM26" s="11">
        <f>'OddsRatio_working_3-way'!AA26+'OddsRatio_working_3-way'!AG26</f>
        <v>-0.64167200327601637</v>
      </c>
      <c r="AN26" s="11">
        <f>'OddsRatio_working_3-way'!AB26+'OddsRatio_working_3-way'!AH26</f>
        <v>-0.40445204984075367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1.0461240531167699</v>
      </c>
      <c r="AS26" s="11">
        <f>IF(('OddsRatio_working_3-way'!X26=0),IF(Q26&gt;0,-Q26^(1/3),(-Q26)^(1/3)),'OddsRatio_working_3-way'!AM26-'OddsRatio_working_3-way'!R26/3)</f>
        <v>-0.64167200327601637</v>
      </c>
      <c r="AT26" s="11">
        <f>IF(('OddsRatio_working_3-way'!X26=0),IF(Q26&gt;0,-Q26^(1/3),(-Q26)^(1/3)),'OddsRatio_working_3-way'!AN26-'OddsRatio_working_3-way'!R26/3)</f>
        <v>-0.40445204984075367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4.05</v>
      </c>
      <c r="C27" s="4">
        <f>IF('True_Odds_Calculator_3-way'!C28="","",'True_Odds_Calculator_3-way'!C28)</f>
        <v>3.64</v>
      </c>
      <c r="D27" s="9">
        <f t="shared" si="13"/>
        <v>0.49602308619745888</v>
      </c>
      <c r="E27" s="9">
        <f t="shared" si="14"/>
        <v>0.23839323847841679</v>
      </c>
      <c r="F27" s="9">
        <f t="shared" si="15"/>
        <v>0.26558367532412447</v>
      </c>
      <c r="G27" s="9">
        <f t="shared" si="16"/>
        <v>1.0474589653586874</v>
      </c>
      <c r="H27" s="9">
        <f t="shared" si="17"/>
        <v>2.0160351963979273</v>
      </c>
      <c r="I27" s="9">
        <f t="shared" si="18"/>
        <v>4.1947498443439963</v>
      </c>
      <c r="J27" s="9">
        <f t="shared" si="19"/>
        <v>3.7652916685469346</v>
      </c>
      <c r="K27" s="11">
        <f t="shared" si="20"/>
        <v>0.50761421319796951</v>
      </c>
      <c r="L27" s="11">
        <f t="shared" si="21"/>
        <v>0.24691358024691359</v>
      </c>
      <c r="M27" s="11">
        <f t="shared" si="22"/>
        <v>0.27472527472527469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-0.26893843137497975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0.22932510242154913</v>
      </c>
      <c r="Q27" s="11">
        <f>2*'OddsRatio_working_3-way'!K27*'OddsRatio_working_3-way'!L27*'OddsRatio_working_3-way'!M27</f>
        <v>6.8866397123588316E-2</v>
      </c>
      <c r="R27" s="11">
        <f t="shared" si="23"/>
        <v>0</v>
      </c>
      <c r="S27" s="11">
        <f t="shared" si="24"/>
        <v>-0.85270484121253043</v>
      </c>
      <c r="T27" s="11">
        <f t="shared" si="25"/>
        <v>-0.25606751988364274</v>
      </c>
      <c r="U27" s="11">
        <f>'OddsRatio_working_3-way'!S27-'OddsRatio_working_3-way'!R27^2/3</f>
        <v>-0.85270484121253043</v>
      </c>
      <c r="V27" s="11">
        <f>'OddsRatio_working_3-way'!S27*'OddsRatio_working_3-way'!R27/3-2*'OddsRatio_working_3-way'!R27^3/27-'OddsRatio_working_3-way'!T27</f>
        <v>0.25606751988364274</v>
      </c>
      <c r="W27" s="11">
        <f>'OddsRatio_working_3-way'!V27^2+4*'OddsRatio_working_3-way'!U27^3/27</f>
        <v>-2.6282228125897811E-2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0.15153613666817034</v>
      </c>
      <c r="Y27" s="11">
        <f>IF('OddsRatio_working_3-way'!W27&gt;=0,IF('OddsRatio_working_3-way'!V27+SQRT('OddsRatio_working_3-way'!W27)&gt;0,0,PI()),ACOS('OddsRatio_working_3-way'!V27/(2*'OddsRatio_working_3-way'!X27)))</f>
        <v>0.56440729727897487</v>
      </c>
      <c r="Z27" s="11">
        <f>'OddsRatio_working_3-way'!X27^(1/3)*COS('OddsRatio_working_3-way'!Y27/3)</f>
        <v>0.52372948267934372</v>
      </c>
      <c r="AA27" s="11">
        <f>'OddsRatio_working_3-way'!X27^(1/3)*COS(('OddsRatio_working_3-way'!Y27+2*PI())/3)</f>
        <v>-0.34821740216985608</v>
      </c>
      <c r="AB27" s="11">
        <f>'OddsRatio_working_3-way'!X27^(1/3)*COS(('OddsRatio_working_3-way'!Y27+4*PI())/3)</f>
        <v>-0.17551208050948736</v>
      </c>
      <c r="AC27" s="11">
        <f>'OddsRatio_working_3-way'!X27^(1/3)*SIN('OddsRatio_working_3-way'!Y27/3)</f>
        <v>9.9711463951094703E-2</v>
      </c>
      <c r="AD27" s="11">
        <f>'OddsRatio_working_3-way'!X27^(1/3)*SIN(('OddsRatio_working_3-way'!Y27+2*PI())/3)</f>
        <v>0.40370730473564653</v>
      </c>
      <c r="AE27" s="11">
        <f>'OddsRatio_working_3-way'!X27^(1/3)*SIN(('OddsRatio_working_3-way'!Y27+4*PI())/3)</f>
        <v>-0.50341876868674129</v>
      </c>
      <c r="AF27" s="11">
        <f>-'OddsRatio_working_3-way'!U27/(3*'OddsRatio_working_3-way'!X27^(1/3))*COS(('OddsRatio_working_3-way'!Y27)/3)</f>
        <v>0.52372948267934372</v>
      </c>
      <c r="AG27" s="11">
        <f>-'OddsRatio_working_3-way'!U27/(3*'OddsRatio_working_3-way'!X27^(1/3))*COS(('OddsRatio_working_3-way'!Y27+2*PI())/3)</f>
        <v>-0.34821740216985608</v>
      </c>
      <c r="AH27" s="11">
        <f>-'OddsRatio_working_3-way'!U27/(3*'OddsRatio_working_3-way'!X27^(1/3))*COS(('OddsRatio_working_3-way'!Y27+4*PI())/3)</f>
        <v>-0.17551208050948736</v>
      </c>
      <c r="AI27" s="11">
        <f>'OddsRatio_working_3-way'!U27/(3*'OddsRatio_working_3-way'!X27^(1/3))*SIN(('OddsRatio_working_3-way'!Y27)/3)</f>
        <v>-9.9711463951094703E-2</v>
      </c>
      <c r="AJ27" s="11">
        <f>'OddsRatio_working_3-way'!U27/(3*'OddsRatio_working_3-way'!X27^(1/3))*SIN(('OddsRatio_working_3-way'!Y27+2*PI())/3)</f>
        <v>-0.40370730473564653</v>
      </c>
      <c r="AK27" s="11">
        <f>'OddsRatio_working_3-way'!U27/(3*'OddsRatio_working_3-way'!X27^(1/3))*SIN(('OddsRatio_working_3-way'!Y27+4*PI())/3)</f>
        <v>0.50341876868674129</v>
      </c>
      <c r="AL27" s="11">
        <f>'OddsRatio_working_3-way'!Z27+'OddsRatio_working_3-way'!AF27</f>
        <v>1.0474589653586874</v>
      </c>
      <c r="AM27" s="11">
        <f>'OddsRatio_working_3-way'!AA27+'OddsRatio_working_3-way'!AG27</f>
        <v>-0.69643480433971217</v>
      </c>
      <c r="AN27" s="11">
        <f>'OddsRatio_working_3-way'!AB27+'OddsRatio_working_3-way'!AH27</f>
        <v>-0.35102416101897471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1.0474589653586874</v>
      </c>
      <c r="AS27" s="11">
        <f>IF(('OddsRatio_working_3-way'!X27=0),IF(Q27&gt;0,-Q27^(1/3),(-Q27)^(1/3)),'OddsRatio_working_3-way'!AM27-'OddsRatio_working_3-way'!R27/3)</f>
        <v>-0.69643480433971217</v>
      </c>
      <c r="AT27" s="11">
        <f>IF(('OddsRatio_working_3-way'!X27=0),IF(Q27&gt;0,-Q27^(1/3),(-Q27)^(1/3)),'OddsRatio_working_3-way'!AN27-'OddsRatio_working_3-way'!R27/3)</f>
        <v>-0.35102416101897471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1.5</v>
      </c>
      <c r="B28" s="4">
        <f>IF('True_Odds_Calculator_3-way'!B29="","",'True_Odds_Calculator_3-way'!B29)</f>
        <v>4.7699999999999996</v>
      </c>
      <c r="C28" s="4">
        <f>IF('True_Odds_Calculator_3-way'!C29="","",'True_Odds_Calculator_3-way'!C29)</f>
        <v>6.41</v>
      </c>
      <c r="D28" s="9">
        <f t="shared" si="13"/>
        <v>0.65260763744736627</v>
      </c>
      <c r="E28" s="9">
        <f t="shared" si="14"/>
        <v>0.19945550056643419</v>
      </c>
      <c r="F28" s="9">
        <f t="shared" si="15"/>
        <v>0.14793686198619965</v>
      </c>
      <c r="G28" s="9">
        <f t="shared" si="16"/>
        <v>1.064628553571445</v>
      </c>
      <c r="H28" s="9">
        <f t="shared" si="17"/>
        <v>1.5323142767857225</v>
      </c>
      <c r="I28" s="9">
        <f t="shared" si="18"/>
        <v>5.0136496469643479</v>
      </c>
      <c r="J28" s="9">
        <f t="shared" si="19"/>
        <v>6.7596404748215182</v>
      </c>
      <c r="K28" s="11">
        <f t="shared" si="20"/>
        <v>0.66666666666666663</v>
      </c>
      <c r="L28" s="11">
        <f t="shared" si="21"/>
        <v>0.20964360587002098</v>
      </c>
      <c r="M28" s="11">
        <f t="shared" si="22"/>
        <v>0.15600624024960999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-0.22235195487484083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0.21106085333560093</v>
      </c>
      <c r="Q28" s="11">
        <f>2*'OddsRatio_working_3-way'!K28*'OddsRatio_working_3-way'!L28*'OddsRatio_working_3-way'!M28</f>
        <v>4.3607614325537385E-2</v>
      </c>
      <c r="R28" s="11">
        <f t="shared" si="23"/>
        <v>0</v>
      </c>
      <c r="S28" s="11">
        <f t="shared" si="24"/>
        <v>-0.94921968846374427</v>
      </c>
      <c r="T28" s="11">
        <f t="shared" si="25"/>
        <v>-0.19611977034374883</v>
      </c>
      <c r="U28" s="11">
        <f>'OddsRatio_working_3-way'!S28-'OddsRatio_working_3-way'!R28^2/3</f>
        <v>-0.94921968846374427</v>
      </c>
      <c r="V28" s="11">
        <f>'OddsRatio_working_3-way'!S28*'OddsRatio_working_3-way'!R28/3-2*'OddsRatio_working_3-way'!R28^3/27-'OddsRatio_working_3-way'!T28</f>
        <v>0.19611977034374883</v>
      </c>
      <c r="W28" s="11">
        <f>'OddsRatio_working_3-way'!V28^2+4*'OddsRatio_working_3-way'!U28^3/27</f>
        <v>-8.8242819586364624E-2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0.17797877956799332</v>
      </c>
      <c r="Y28" s="11">
        <f>IF('OddsRatio_working_3-way'!W28&gt;=0,IF('OddsRatio_working_3-way'!V28+SQRT('OddsRatio_working_3-way'!W28)&gt;0,0,PI()),ACOS('OddsRatio_working_3-way'!V28/(2*'OddsRatio_working_3-way'!X28)))</f>
        <v>0.9872774881181825</v>
      </c>
      <c r="Z28" s="11">
        <f>'OddsRatio_working_3-way'!X28^(1/3)*COS('OddsRatio_working_3-way'!Y28/3)</f>
        <v>0.53231427678572252</v>
      </c>
      <c r="AA28" s="11">
        <f>'OddsRatio_working_3-way'!X28^(1/3)*COS(('OddsRatio_working_3-way'!Y28+2*PI())/3)</f>
        <v>-0.4235930147473505</v>
      </c>
      <c r="AB28" s="11">
        <f>'OddsRatio_working_3-way'!X28^(1/3)*COS(('OddsRatio_working_3-way'!Y28+4*PI())/3)</f>
        <v>-0.10872126203837208</v>
      </c>
      <c r="AC28" s="11">
        <f>'OddsRatio_working_3-way'!X28^(1/3)*SIN('OddsRatio_working_3-way'!Y28/3)</f>
        <v>0.18179129118673795</v>
      </c>
      <c r="AD28" s="11">
        <f>'OddsRatio_working_3-way'!X28^(1/3)*SIN(('OddsRatio_working_3-way'!Y28+2*PI())/3)</f>
        <v>0.37010204090020776</v>
      </c>
      <c r="AE28" s="11">
        <f>'OddsRatio_working_3-way'!X28^(1/3)*SIN(('OddsRatio_working_3-way'!Y28+4*PI())/3)</f>
        <v>-0.5518933320869458</v>
      </c>
      <c r="AF28" s="11">
        <f>-'OddsRatio_working_3-way'!U28/(3*'OddsRatio_working_3-way'!X28^(1/3))*COS(('OddsRatio_working_3-way'!Y28)/3)</f>
        <v>0.53231427678572241</v>
      </c>
      <c r="AG28" s="11">
        <f>-'OddsRatio_working_3-way'!U28/(3*'OddsRatio_working_3-way'!X28^(1/3))*COS(('OddsRatio_working_3-way'!Y28+2*PI())/3)</f>
        <v>-0.42359301474735045</v>
      </c>
      <c r="AH28" s="11">
        <f>-'OddsRatio_working_3-way'!U28/(3*'OddsRatio_working_3-way'!X28^(1/3))*COS(('OddsRatio_working_3-way'!Y28+4*PI())/3)</f>
        <v>-0.10872126203837205</v>
      </c>
      <c r="AI28" s="11">
        <f>'OddsRatio_working_3-way'!U28/(3*'OddsRatio_working_3-way'!X28^(1/3))*SIN(('OddsRatio_working_3-way'!Y28)/3)</f>
        <v>-0.18179129118673792</v>
      </c>
      <c r="AJ28" s="11">
        <f>'OddsRatio_working_3-way'!U28/(3*'OddsRatio_working_3-way'!X28^(1/3))*SIN(('OddsRatio_working_3-way'!Y28+2*PI())/3)</f>
        <v>-0.37010204090020765</v>
      </c>
      <c r="AK28" s="11">
        <f>'OddsRatio_working_3-way'!U28/(3*'OddsRatio_working_3-way'!X28^(1/3))*SIN(('OddsRatio_working_3-way'!Y28+4*PI())/3)</f>
        <v>0.55189333208694569</v>
      </c>
      <c r="AL28" s="11">
        <f>'OddsRatio_working_3-way'!Z28+'OddsRatio_working_3-way'!AF28</f>
        <v>1.064628553571445</v>
      </c>
      <c r="AM28" s="11">
        <f>'OddsRatio_working_3-way'!AA28+'OddsRatio_working_3-way'!AG28</f>
        <v>-0.8471860294947009</v>
      </c>
      <c r="AN28" s="11">
        <f>'OddsRatio_working_3-way'!AB28+'OddsRatio_working_3-way'!AH28</f>
        <v>-0.21744252407674414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1.064628553571445</v>
      </c>
      <c r="AS28" s="11">
        <f>IF(('OddsRatio_working_3-way'!X28=0),IF(Q28&gt;0,-Q28^(1/3),(-Q28)^(1/3)),'OddsRatio_working_3-way'!AM28-'OddsRatio_working_3-way'!R28/3)</f>
        <v>-0.8471860294947009</v>
      </c>
      <c r="AT28" s="11">
        <f>IF(('OddsRatio_working_3-way'!X28=0),IF(Q28&gt;0,-Q28^(1/3),(-Q28)^(1/3)),'OddsRatio_working_3-way'!AN28-'OddsRatio_working_3-way'!R28/3)</f>
        <v>-0.21744252407674414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3</v>
      </c>
      <c r="D29" s="9">
        <f t="shared" si="13"/>
        <v>0.41198843370970012</v>
      </c>
      <c r="E29" s="9">
        <f t="shared" si="14"/>
        <v>0.26371323305431937</v>
      </c>
      <c r="F29" s="9">
        <f t="shared" si="15"/>
        <v>0.32429833323598034</v>
      </c>
      <c r="G29" s="9">
        <f t="shared" si="16"/>
        <v>1.0417902244849584</v>
      </c>
      <c r="H29" s="9">
        <f t="shared" si="17"/>
        <v>2.4272526075443932</v>
      </c>
      <c r="I29" s="9">
        <f t="shared" si="18"/>
        <v>3.79199780161969</v>
      </c>
      <c r="J29" s="9">
        <f t="shared" si="19"/>
        <v>3.0835804489699168</v>
      </c>
      <c r="K29" s="11">
        <f t="shared" si="20"/>
        <v>0.42194092827004215</v>
      </c>
      <c r="L29" s="11">
        <f t="shared" si="21"/>
        <v>0.27173913043478259</v>
      </c>
      <c r="M29" s="11">
        <f t="shared" si="22"/>
        <v>0.33333333333333331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-0.28065186815874754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0.23122668623494153</v>
      </c>
      <c r="Q29" s="11">
        <f>2*'OddsRatio_working_3-way'!K29*'OddsRatio_working_3-way'!L29*'OddsRatio_working_3-way'!M29</f>
        <v>7.6438573961964157E-2</v>
      </c>
      <c r="R29" s="11">
        <f t="shared" si="23"/>
        <v>0</v>
      </c>
      <c r="S29" s="11">
        <f t="shared" si="24"/>
        <v>-0.82389149144787011</v>
      </c>
      <c r="T29" s="11">
        <f t="shared" si="25"/>
        <v>-0.27236082361913067</v>
      </c>
      <c r="U29" s="11">
        <f>'OddsRatio_working_3-way'!S29-'OddsRatio_working_3-way'!R29^2/3</f>
        <v>-0.82389149144787011</v>
      </c>
      <c r="V29" s="11">
        <f>'OddsRatio_working_3-way'!S29*'OddsRatio_working_3-way'!R29/3-2*'OddsRatio_working_3-way'!R29^3/27-'OddsRatio_working_3-way'!T29</f>
        <v>0.27236082361913067</v>
      </c>
      <c r="W29" s="11">
        <f>'OddsRatio_working_3-way'!V29^2+4*'OddsRatio_working_3-way'!U29^3/27</f>
        <v>-8.6722082754701751E-3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0.14392066088470531</v>
      </c>
      <c r="Y29" s="11">
        <f>IF('OddsRatio_working_3-way'!W29&gt;=0,IF('OddsRatio_working_3-way'!V29+SQRT('OddsRatio_working_3-way'!W29)&gt;0,0,PI()),ACOS('OddsRatio_working_3-way'!V29/(2*'OddsRatio_working_3-way'!X29)))</f>
        <v>0.32945551885911706</v>
      </c>
      <c r="Z29" s="11">
        <f>'OddsRatio_working_3-way'!X29^(1/3)*COS('OddsRatio_working_3-way'!Y29/3)</f>
        <v>0.5208951122424792</v>
      </c>
      <c r="AA29" s="11">
        <f>'OddsRatio_working_3-way'!X29^(1/3)*COS(('OddsRatio_working_3-way'!Y29+2*PI())/3)</f>
        <v>-0.31018772493266183</v>
      </c>
      <c r="AB29" s="11">
        <f>'OddsRatio_working_3-way'!X29^(1/3)*COS(('OddsRatio_working_3-way'!Y29+4*PI())/3)</f>
        <v>-0.21070738730981745</v>
      </c>
      <c r="AC29" s="11">
        <f>'OddsRatio_working_3-way'!X29^(1/3)*SIN('OddsRatio_working_3-way'!Y29/3)</f>
        <v>5.7434999705624143E-2</v>
      </c>
      <c r="AD29" s="11">
        <f>'OddsRatio_working_3-way'!X29^(1/3)*SIN(('OddsRatio_working_3-way'!Y29+2*PI())/3)</f>
        <v>0.42239090005632146</v>
      </c>
      <c r="AE29" s="11">
        <f>'OddsRatio_working_3-way'!X29^(1/3)*SIN(('OddsRatio_working_3-way'!Y29+4*PI())/3)</f>
        <v>-0.47982589976194551</v>
      </c>
      <c r="AF29" s="11">
        <f>-'OddsRatio_working_3-way'!U29/(3*'OddsRatio_working_3-way'!X29^(1/3))*COS(('OddsRatio_working_3-way'!Y29)/3)</f>
        <v>0.52089511224247931</v>
      </c>
      <c r="AG29" s="11">
        <f>-'OddsRatio_working_3-way'!U29/(3*'OddsRatio_working_3-way'!X29^(1/3))*COS(('OddsRatio_working_3-way'!Y29+2*PI())/3)</f>
        <v>-0.31018772493266195</v>
      </c>
      <c r="AH29" s="11">
        <f>-'OddsRatio_working_3-way'!U29/(3*'OddsRatio_working_3-way'!X29^(1/3))*COS(('OddsRatio_working_3-way'!Y29+4*PI())/3)</f>
        <v>-0.2107073873098175</v>
      </c>
      <c r="AI29" s="11">
        <f>'OddsRatio_working_3-way'!U29/(3*'OddsRatio_working_3-way'!X29^(1/3))*SIN(('OddsRatio_working_3-way'!Y29)/3)</f>
        <v>-5.7434999705624157E-2</v>
      </c>
      <c r="AJ29" s="11">
        <f>'OddsRatio_working_3-way'!U29/(3*'OddsRatio_working_3-way'!X29^(1/3))*SIN(('OddsRatio_working_3-way'!Y29+2*PI())/3)</f>
        <v>-0.42239090005632157</v>
      </c>
      <c r="AK29" s="11">
        <f>'OddsRatio_working_3-way'!U29/(3*'OddsRatio_working_3-way'!X29^(1/3))*SIN(('OddsRatio_working_3-way'!Y29+4*PI())/3)</f>
        <v>0.47982589976194562</v>
      </c>
      <c r="AL29" s="11">
        <f>'OddsRatio_working_3-way'!Z29+'OddsRatio_working_3-way'!AF29</f>
        <v>1.0417902244849584</v>
      </c>
      <c r="AM29" s="11">
        <f>'OddsRatio_working_3-way'!AA29+'OddsRatio_working_3-way'!AG29</f>
        <v>-0.62037544986532378</v>
      </c>
      <c r="AN29" s="11">
        <f>'OddsRatio_working_3-way'!AB29+'OddsRatio_working_3-way'!AH29</f>
        <v>-0.42141477461963495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1.0417902244849584</v>
      </c>
      <c r="AS29" s="11">
        <f>IF(('OddsRatio_working_3-way'!X29=0),IF(Q29&gt;0,-Q29^(1/3),(-Q29)^(1/3)),'OddsRatio_working_3-way'!AM29-'OddsRatio_working_3-way'!R29/3)</f>
        <v>-0.62037544986532378</v>
      </c>
      <c r="AT29" s="11">
        <f>IF(('OddsRatio_working_3-way'!X29=0),IF(Q29&gt;0,-Q29^(1/3),(-Q29)^(1/3)),'OddsRatio_working_3-way'!AN29-'OddsRatio_working_3-way'!R29/3)</f>
        <v>-0.42141477461963495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2.5099999999999998</v>
      </c>
      <c r="B30" s="4">
        <f>IF('True_Odds_Calculator_3-way'!B31="","",'True_Odds_Calculator_3-way'!B31)</f>
        <v>3.56</v>
      </c>
      <c r="C30" s="4">
        <f>IF('True_Odds_Calculator_3-way'!C31="","",'True_Odds_Calculator_3-way'!C31)</f>
        <v>2.87</v>
      </c>
      <c r="D30" s="9">
        <f t="shared" si="13"/>
        <v>0.3884429993079454</v>
      </c>
      <c r="E30" s="9">
        <f t="shared" si="14"/>
        <v>0.2725428328791536</v>
      </c>
      <c r="F30" s="9">
        <f t="shared" si="15"/>
        <v>0.33901416781290067</v>
      </c>
      <c r="G30" s="9">
        <f t="shared" si="16"/>
        <v>1.0426359515848265</v>
      </c>
      <c r="H30" s="9">
        <f t="shared" si="17"/>
        <v>2.5743802868930876</v>
      </c>
      <c r="I30" s="9">
        <f t="shared" si="18"/>
        <v>3.6691480360571558</v>
      </c>
      <c r="J30" s="9">
        <f t="shared" si="19"/>
        <v>2.9497292294636264</v>
      </c>
      <c r="K30" s="11">
        <f t="shared" si="20"/>
        <v>0.39840637450199207</v>
      </c>
      <c r="L30" s="11">
        <f t="shared" si="21"/>
        <v>0.2808988764044944</v>
      </c>
      <c r="M30" s="11">
        <f t="shared" si="22"/>
        <v>0.34843205574912889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-0.28187262694124238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0.23162254478152849</v>
      </c>
      <c r="Q30" s="11">
        <f>2*'OddsRatio_working_3-way'!K30*'OddsRatio_working_3-way'!L30*'OddsRatio_working_3-way'!M30</f>
        <v>7.7987388815329461E-2</v>
      </c>
      <c r="R30" s="11">
        <f t="shared" si="23"/>
        <v>0</v>
      </c>
      <c r="S30" s="11">
        <f t="shared" si="24"/>
        <v>-0.82172769770159793</v>
      </c>
      <c r="T30" s="11">
        <f t="shared" si="25"/>
        <v>-0.27667599249212049</v>
      </c>
      <c r="U30" s="11">
        <f>'OddsRatio_working_3-way'!S30-'OddsRatio_working_3-way'!R30^2/3</f>
        <v>-0.82172769770159793</v>
      </c>
      <c r="V30" s="11">
        <f>'OddsRatio_working_3-way'!S30*'OddsRatio_working_3-way'!R30/3-2*'OddsRatio_working_3-way'!R30^3/27-'OddsRatio_working_3-way'!T30</f>
        <v>0.27667599249212049</v>
      </c>
      <c r="W30" s="11">
        <f>'OddsRatio_working_3-way'!V30^2+4*'OddsRatio_working_3-way'!U30^3/27</f>
        <v>-5.6519447950234281E-3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0.14335406308902038</v>
      </c>
      <c r="Y30" s="11">
        <f>IF('OddsRatio_working_3-way'!W30&gt;=0,IF('OddsRatio_working_3-way'!V30+SQRT('OddsRatio_working_3-way'!W30)&gt;0,0,PI()),ACOS('OddsRatio_working_3-way'!V30/(2*'OddsRatio_working_3-way'!X30)))</f>
        <v>0.26531769316113718</v>
      </c>
      <c r="Z30" s="11">
        <f>'OddsRatio_working_3-way'!X30^(1/3)*COS('OddsRatio_working_3-way'!Y30/3)</f>
        <v>0.52131797579241324</v>
      </c>
      <c r="AA30" s="11">
        <f>'OddsRatio_working_3-way'!X30^(1/3)*COS(('OddsRatio_working_3-way'!Y30+2*PI())/3)</f>
        <v>-0.3006914811007913</v>
      </c>
      <c r="AB30" s="11">
        <f>'OddsRatio_working_3-way'!X30^(1/3)*COS(('OddsRatio_working_3-way'!Y30+4*PI())/3)</f>
        <v>-0.22062649469162213</v>
      </c>
      <c r="AC30" s="11">
        <f>'OddsRatio_working_3-way'!X30^(1/3)*SIN('OddsRatio_working_3-way'!Y30/3)</f>
        <v>4.6225541455997755E-2</v>
      </c>
      <c r="AD30" s="11">
        <f>'OddsRatio_working_3-way'!X30^(1/3)*SIN(('OddsRatio_working_3-way'!Y30+2*PI())/3)</f>
        <v>0.42836183975771214</v>
      </c>
      <c r="AE30" s="11">
        <f>'OddsRatio_working_3-way'!X30^(1/3)*SIN(('OddsRatio_working_3-way'!Y30+4*PI())/3)</f>
        <v>-0.47458738121370964</v>
      </c>
      <c r="AF30" s="11">
        <f>-'OddsRatio_working_3-way'!U30/(3*'OddsRatio_working_3-way'!X30^(1/3))*COS(('OddsRatio_working_3-way'!Y30)/3)</f>
        <v>0.52131797579241324</v>
      </c>
      <c r="AG30" s="11">
        <f>-'OddsRatio_working_3-way'!U30/(3*'OddsRatio_working_3-way'!X30^(1/3))*COS(('OddsRatio_working_3-way'!Y30+2*PI())/3)</f>
        <v>-0.3006914811007913</v>
      </c>
      <c r="AH30" s="11">
        <f>-'OddsRatio_working_3-way'!U30/(3*'OddsRatio_working_3-way'!X30^(1/3))*COS(('OddsRatio_working_3-way'!Y30+4*PI())/3)</f>
        <v>-0.22062649469162213</v>
      </c>
      <c r="AI30" s="11">
        <f>'OddsRatio_working_3-way'!U30/(3*'OddsRatio_working_3-way'!X30^(1/3))*SIN(('OddsRatio_working_3-way'!Y30)/3)</f>
        <v>-4.6225541455997755E-2</v>
      </c>
      <c r="AJ30" s="11">
        <f>'OddsRatio_working_3-way'!U30/(3*'OddsRatio_working_3-way'!X30^(1/3))*SIN(('OddsRatio_working_3-way'!Y30+2*PI())/3)</f>
        <v>-0.42836183975771214</v>
      </c>
      <c r="AK30" s="11">
        <f>'OddsRatio_working_3-way'!U30/(3*'OddsRatio_working_3-way'!X30^(1/3))*SIN(('OddsRatio_working_3-way'!Y30+4*PI())/3)</f>
        <v>0.47458738121370964</v>
      </c>
      <c r="AL30" s="11">
        <f>'OddsRatio_working_3-way'!Z30+'OddsRatio_working_3-way'!AF30</f>
        <v>1.0426359515848265</v>
      </c>
      <c r="AM30" s="11">
        <f>'OddsRatio_working_3-way'!AA30+'OddsRatio_working_3-way'!AG30</f>
        <v>-0.6013829622015826</v>
      </c>
      <c r="AN30" s="11">
        <f>'OddsRatio_working_3-way'!AB30+'OddsRatio_working_3-way'!AH30</f>
        <v>-0.44125298938324425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1.0426359515848265</v>
      </c>
      <c r="AS30" s="11">
        <f>IF(('OddsRatio_working_3-way'!X30=0),IF(Q30&gt;0,-Q30^(1/3),(-Q30)^(1/3)),'OddsRatio_working_3-way'!AM30-'OddsRatio_working_3-way'!R30/3)</f>
        <v>-0.6013829622015826</v>
      </c>
      <c r="AT30" s="11">
        <f>IF(('OddsRatio_working_3-way'!X30=0),IF(Q30&gt;0,-Q30^(1/3),(-Q30)^(1/3)),'OddsRatio_working_3-way'!AN30-'OddsRatio_working_3-way'!R30/3)</f>
        <v>-0.44125298938324425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2.17</v>
      </c>
      <c r="B31" s="4">
        <f>IF('True_Odds_Calculator_3-way'!B32="","",'True_Odds_Calculator_3-way'!B32)</f>
        <v>3.37</v>
      </c>
      <c r="C31" s="4">
        <f>IF('True_Odds_Calculator_3-way'!C32="","",'True_Odds_Calculator_3-way'!C32)</f>
        <v>3.48</v>
      </c>
      <c r="D31" s="9">
        <f t="shared" si="13"/>
        <v>0.44384652856765644</v>
      </c>
      <c r="E31" s="9">
        <f t="shared" si="14"/>
        <v>0.2826303002458932</v>
      </c>
      <c r="F31" s="9">
        <f t="shared" si="15"/>
        <v>0.27352317118645031</v>
      </c>
      <c r="G31" s="9">
        <f t="shared" si="16"/>
        <v>1.0709666895718746</v>
      </c>
      <c r="H31" s="9">
        <f t="shared" si="17"/>
        <v>2.2530310267990932</v>
      </c>
      <c r="I31" s="9">
        <f t="shared" si="18"/>
        <v>3.5381910542853432</v>
      </c>
      <c r="J31" s="9">
        <f t="shared" si="19"/>
        <v>3.6559973901382494</v>
      </c>
      <c r="K31" s="11">
        <f t="shared" si="20"/>
        <v>0.46082949308755761</v>
      </c>
      <c r="L31" s="11">
        <f t="shared" si="21"/>
        <v>0.29673590504451036</v>
      </c>
      <c r="M31" s="11">
        <f t="shared" si="22"/>
        <v>0.28735632183908044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-0.27021970150999097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0.23655253831876055</v>
      </c>
      <c r="Q31" s="11">
        <f>2*'OddsRatio_working_3-way'!K31*'OddsRatio_working_3-way'!L31*'OddsRatio_working_3-way'!M31</f>
        <v>7.8588883162378914E-2</v>
      </c>
      <c r="R31" s="11">
        <f t="shared" si="23"/>
        <v>0</v>
      </c>
      <c r="S31" s="11">
        <f t="shared" si="24"/>
        <v>-0.8754081845139422</v>
      </c>
      <c r="T31" s="11">
        <f t="shared" si="25"/>
        <v>-0.29083328389167512</v>
      </c>
      <c r="U31" s="11">
        <f>'OddsRatio_working_3-way'!S31-'OddsRatio_working_3-way'!R31^2/3</f>
        <v>-0.8754081845139422</v>
      </c>
      <c r="V31" s="11">
        <f>'OddsRatio_working_3-way'!S31*'OddsRatio_working_3-way'!R31/3-2*'OddsRatio_working_3-way'!R31^3/27-'OddsRatio_working_3-way'!T31</f>
        <v>0.29083328389167512</v>
      </c>
      <c r="W31" s="11">
        <f>'OddsRatio_working_3-way'!V31^2+4*'OddsRatio_working_3-way'!U31^3/27</f>
        <v>-1.4802647089938184E-2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0.15762823835623002</v>
      </c>
      <c r="Y31" s="11">
        <f>IF('OddsRatio_working_3-way'!W31&gt;=0,IF('OddsRatio_working_3-way'!V31+SQRT('OddsRatio_working_3-way'!W31)&gt;0,0,PI()),ACOS('OddsRatio_working_3-way'!V31/(2*'OddsRatio_working_3-way'!X31)))</f>
        <v>0.39621295045599636</v>
      </c>
      <c r="Z31" s="11">
        <f>'OddsRatio_working_3-way'!X31^(1/3)*COS('OddsRatio_working_3-way'!Y31/3)</f>
        <v>0.5354833447859374</v>
      </c>
      <c r="AA31" s="11">
        <f>'OddsRatio_working_3-way'!X31^(1/3)*COS(('OddsRatio_working_3-way'!Y31+2*PI())/3)</f>
        <v>-0.32934716501444078</v>
      </c>
      <c r="AB31" s="11">
        <f>'OddsRatio_working_3-way'!X31^(1/3)*COS(('OddsRatio_working_3-way'!Y31+4*PI())/3)</f>
        <v>-0.20613617977149662</v>
      </c>
      <c r="AC31" s="11">
        <f>'OddsRatio_working_3-way'!X31^(1/3)*SIN('OddsRatio_working_3-way'!Y31/3)</f>
        <v>7.1135895497132701E-2</v>
      </c>
      <c r="AD31" s="11">
        <f>'OddsRatio_working_3-way'!X31^(1/3)*SIN(('OddsRatio_working_3-way'!Y31+2*PI())/3)</f>
        <v>0.42817423213951689</v>
      </c>
      <c r="AE31" s="11">
        <f>'OddsRatio_working_3-way'!X31^(1/3)*SIN(('OddsRatio_working_3-way'!Y31+4*PI())/3)</f>
        <v>-0.49931012763664973</v>
      </c>
      <c r="AF31" s="11">
        <f>-'OddsRatio_working_3-way'!U31/(3*'OddsRatio_working_3-way'!X31^(1/3))*COS(('OddsRatio_working_3-way'!Y31)/3)</f>
        <v>0.53548334478593718</v>
      </c>
      <c r="AG31" s="11">
        <f>-'OddsRatio_working_3-way'!U31/(3*'OddsRatio_working_3-way'!X31^(1/3))*COS(('OddsRatio_working_3-way'!Y31+2*PI())/3)</f>
        <v>-0.32934716501444061</v>
      </c>
      <c r="AH31" s="11">
        <f>-'OddsRatio_working_3-way'!U31/(3*'OddsRatio_working_3-way'!X31^(1/3))*COS(('OddsRatio_working_3-way'!Y31+4*PI())/3)</f>
        <v>-0.20613617977149654</v>
      </c>
      <c r="AI31" s="11">
        <f>'OddsRatio_working_3-way'!U31/(3*'OddsRatio_working_3-way'!X31^(1/3))*SIN(('OddsRatio_working_3-way'!Y31)/3)</f>
        <v>-7.1135895497132673E-2</v>
      </c>
      <c r="AJ31" s="11">
        <f>'OddsRatio_working_3-way'!U31/(3*'OddsRatio_working_3-way'!X31^(1/3))*SIN(('OddsRatio_working_3-way'!Y31+2*PI())/3)</f>
        <v>-0.42817423213951672</v>
      </c>
      <c r="AK31" s="11">
        <f>'OddsRatio_working_3-way'!U31/(3*'OddsRatio_working_3-way'!X31^(1/3))*SIN(('OddsRatio_working_3-way'!Y31+4*PI())/3)</f>
        <v>0.4993101276366495</v>
      </c>
      <c r="AL31" s="11">
        <f>'OddsRatio_working_3-way'!Z31+'OddsRatio_working_3-way'!AF31</f>
        <v>1.0709666895718746</v>
      </c>
      <c r="AM31" s="11">
        <f>'OddsRatio_working_3-way'!AA31+'OddsRatio_working_3-way'!AG31</f>
        <v>-0.65869433002888145</v>
      </c>
      <c r="AN31" s="11">
        <f>'OddsRatio_working_3-way'!AB31+'OddsRatio_working_3-way'!AH31</f>
        <v>-0.41227235954299313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1.0709666895718746</v>
      </c>
      <c r="AS31" s="11">
        <f>IF(('OddsRatio_working_3-way'!X31=0),IF(Q31&gt;0,-Q31^(1/3),(-Q31)^(1/3)),'OddsRatio_working_3-way'!AM31-'OddsRatio_working_3-way'!R31/3)</f>
        <v>-0.65869433002888145</v>
      </c>
      <c r="AT31" s="11">
        <f>IF(('OddsRatio_working_3-way'!X31=0),IF(Q31&gt;0,-Q31^(1/3),(-Q31)^(1/3)),'OddsRatio_working_3-way'!AN31-'OddsRatio_working_3-way'!R31/3)</f>
        <v>-0.41227235954299313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3.42</v>
      </c>
      <c r="B32" s="4">
        <f>IF('True_Odds_Calculator_3-way'!B33="","",'True_Odds_Calculator_3-way'!B33)</f>
        <v>2.97</v>
      </c>
      <c r="C32" s="4">
        <f>IF('True_Odds_Calculator_3-way'!C33="","",'True_Odds_Calculator_3-way'!C33)</f>
        <v>2.41</v>
      </c>
      <c r="D32" s="9">
        <f t="shared" si="13"/>
        <v>0.27891179648287112</v>
      </c>
      <c r="E32" s="9">
        <f t="shared" si="14"/>
        <v>0.32210127756343054</v>
      </c>
      <c r="F32" s="9">
        <f t="shared" si="15"/>
        <v>0.39898692595369833</v>
      </c>
      <c r="G32" s="9">
        <f t="shared" si="16"/>
        <v>1.068331765774456</v>
      </c>
      <c r="H32" s="9">
        <f t="shared" si="17"/>
        <v>3.5853628731741836</v>
      </c>
      <c r="I32" s="9">
        <f t="shared" si="18"/>
        <v>3.1046135785756785</v>
      </c>
      <c r="J32" s="9">
        <f t="shared" si="19"/>
        <v>2.5063477897419828</v>
      </c>
      <c r="K32" s="11">
        <f t="shared" si="20"/>
        <v>0.29239766081871343</v>
      </c>
      <c r="L32" s="11">
        <f t="shared" si="21"/>
        <v>0.33670033670033667</v>
      </c>
      <c r="M32" s="11">
        <f t="shared" si="22"/>
        <v>0.41493775933609955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-0.27460036290202994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0.23693455058867208</v>
      </c>
      <c r="Q32" s="11">
        <f>2*'OddsRatio_working_3-way'!K32*'OddsRatio_working_3-way'!L32*'OddsRatio_working_3-way'!M32</f>
        <v>8.1701569168507598E-2</v>
      </c>
      <c r="R32" s="11">
        <f t="shared" si="23"/>
        <v>0</v>
      </c>
      <c r="S32" s="11">
        <f t="shared" si="24"/>
        <v>-0.86283407670951984</v>
      </c>
      <c r="T32" s="11">
        <f t="shared" si="25"/>
        <v>-0.29752899196879989</v>
      </c>
      <c r="U32" s="11">
        <f>'OddsRatio_working_3-way'!S32-'OddsRatio_working_3-way'!R32^2/3</f>
        <v>-0.86283407670951984</v>
      </c>
      <c r="V32" s="11">
        <f>'OddsRatio_working_3-way'!S32*'OddsRatio_working_3-way'!R32/3-2*'OddsRatio_working_3-way'!R32^3/27-'OddsRatio_working_3-way'!T32</f>
        <v>0.29752899196879989</v>
      </c>
      <c r="W32" s="11">
        <f>'OddsRatio_working_3-way'!V32^2+4*'OddsRatio_working_3-way'!U32^3/27</f>
        <v>-6.6416833384169011E-3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0.15424427412418515</v>
      </c>
      <c r="Y32" s="11">
        <f>IF('OddsRatio_working_3-way'!W32&gt;=0,IF('OddsRatio_working_3-way'!V32+SQRT('OddsRatio_working_3-way'!W32)&gt;0,0,PI()),ACOS('OddsRatio_working_3-way'!V32/(2*'OddsRatio_working_3-way'!X32)))</f>
        <v>0.26735368148272221</v>
      </c>
      <c r="Z32" s="11">
        <f>'OddsRatio_working_3-way'!X32^(1/3)*COS('OddsRatio_working_3-way'!Y32/3)</f>
        <v>0.53416588288722811</v>
      </c>
      <c r="AA32" s="11">
        <f>'OddsRatio_working_3-way'!X32^(1/3)*COS(('OddsRatio_working_3-way'!Y32+2*PI())/3)</f>
        <v>-0.3084184751508387</v>
      </c>
      <c r="AB32" s="11">
        <f>'OddsRatio_working_3-way'!X32^(1/3)*COS(('OddsRatio_working_3-way'!Y32+4*PI())/3)</f>
        <v>-0.22574740773638946</v>
      </c>
      <c r="AC32" s="11">
        <f>'OddsRatio_working_3-way'!X32^(1/3)*SIN('OddsRatio_working_3-way'!Y32/3)</f>
        <v>4.773016302592592E-2</v>
      </c>
      <c r="AD32" s="11">
        <f>'OddsRatio_working_3-way'!X32^(1/3)*SIN(('OddsRatio_working_3-way'!Y32+2*PI())/3)</f>
        <v>0.43873614290231983</v>
      </c>
      <c r="AE32" s="11">
        <f>'OddsRatio_working_3-way'!X32^(1/3)*SIN(('OddsRatio_working_3-way'!Y32+4*PI())/3)</f>
        <v>-0.48646630592824586</v>
      </c>
      <c r="AF32" s="11">
        <f>-'OddsRatio_working_3-way'!U32/(3*'OddsRatio_working_3-way'!X32^(1/3))*COS(('OddsRatio_working_3-way'!Y32)/3)</f>
        <v>0.53416588288722799</v>
      </c>
      <c r="AG32" s="11">
        <f>-'OddsRatio_working_3-way'!U32/(3*'OddsRatio_working_3-way'!X32^(1/3))*COS(('OddsRatio_working_3-way'!Y32+2*PI())/3)</f>
        <v>-0.30841847515083864</v>
      </c>
      <c r="AH32" s="11">
        <f>-'OddsRatio_working_3-way'!U32/(3*'OddsRatio_working_3-way'!X32^(1/3))*COS(('OddsRatio_working_3-way'!Y32+4*PI())/3)</f>
        <v>-0.22574740773638943</v>
      </c>
      <c r="AI32" s="11">
        <f>'OddsRatio_working_3-way'!U32/(3*'OddsRatio_working_3-way'!X32^(1/3))*SIN(('OddsRatio_working_3-way'!Y32)/3)</f>
        <v>-4.7730163025925913E-2</v>
      </c>
      <c r="AJ32" s="11">
        <f>'OddsRatio_working_3-way'!U32/(3*'OddsRatio_working_3-way'!X32^(1/3))*SIN(('OddsRatio_working_3-way'!Y32+2*PI())/3)</f>
        <v>-0.43873614290231977</v>
      </c>
      <c r="AK32" s="11">
        <f>'OddsRatio_working_3-way'!U32/(3*'OddsRatio_working_3-way'!X32^(1/3))*SIN(('OddsRatio_working_3-way'!Y32+4*PI())/3)</f>
        <v>0.48646630592824575</v>
      </c>
      <c r="AL32" s="11">
        <f>'OddsRatio_working_3-way'!Z32+'OddsRatio_working_3-way'!AF32</f>
        <v>1.068331765774456</v>
      </c>
      <c r="AM32" s="11">
        <f>'OddsRatio_working_3-way'!AA32+'OddsRatio_working_3-way'!AG32</f>
        <v>-0.61683695030167729</v>
      </c>
      <c r="AN32" s="11">
        <f>'OddsRatio_working_3-way'!AB32+'OddsRatio_working_3-way'!AH32</f>
        <v>-0.45149481547277892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1.068331765774456</v>
      </c>
      <c r="AS32" s="11">
        <f>IF(('OddsRatio_working_3-way'!X32=0),IF(Q32&gt;0,-Q32^(1/3),(-Q32)^(1/3)),'OddsRatio_working_3-way'!AM32-'OddsRatio_working_3-way'!R32/3)</f>
        <v>-0.61683695030167729</v>
      </c>
      <c r="AT32" s="11">
        <f>IF(('OddsRatio_working_3-way'!X32=0),IF(Q32&gt;0,-Q32^(1/3),(-Q32)^(1/3)),'OddsRatio_working_3-way'!AN32-'OddsRatio_working_3-way'!R32/3)</f>
        <v>-0.45149481547277892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3.55</v>
      </c>
      <c r="C33" s="4">
        <f>IF('True_Odds_Calculator_3-way'!C34="","",'True_Odds_Calculator_3-way'!C34)</f>
        <v>3.44</v>
      </c>
      <c r="D33" s="9">
        <f t="shared" si="13"/>
        <v>0.4443295379908232</v>
      </c>
      <c r="E33" s="9">
        <f t="shared" si="14"/>
        <v>0.27341181176089058</v>
      </c>
      <c r="F33" s="9">
        <f t="shared" si="15"/>
        <v>0.28225865024828628</v>
      </c>
      <c r="G33" s="9">
        <f t="shared" si="16"/>
        <v>1.0421515536303243</v>
      </c>
      <c r="H33" s="9">
        <f t="shared" si="17"/>
        <v>2.2505818643563895</v>
      </c>
      <c r="I33" s="9">
        <f t="shared" si="18"/>
        <v>3.6574864617573271</v>
      </c>
      <c r="J33" s="9">
        <f t="shared" si="19"/>
        <v>3.5428497908579915</v>
      </c>
      <c r="K33" s="11">
        <f t="shared" si="20"/>
        <v>0.45454545454545453</v>
      </c>
      <c r="L33" s="11">
        <f t="shared" si="21"/>
        <v>0.28169014084507044</v>
      </c>
      <c r="M33" s="11">
        <f t="shared" si="22"/>
        <v>0.29069767441860467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-0.27790846559271065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0.23039930917428461</v>
      </c>
      <c r="Q33" s="11">
        <f>2*'OddsRatio_working_3-way'!K33*'OddsRatio_working_3-way'!L33*'OddsRatio_working_3-way'!M33</f>
        <v>7.4442426227555605E-2</v>
      </c>
      <c r="R33" s="11">
        <f t="shared" si="23"/>
        <v>0</v>
      </c>
      <c r="S33" s="11">
        <f t="shared" si="24"/>
        <v>-0.82904746598092771</v>
      </c>
      <c r="T33" s="11">
        <f t="shared" si="25"/>
        <v>-0.26786670952534014</v>
      </c>
      <c r="U33" s="11">
        <f>'OddsRatio_working_3-way'!S33-'OddsRatio_working_3-way'!R33^2/3</f>
        <v>-0.82904746598092771</v>
      </c>
      <c r="V33" s="11">
        <f>'OddsRatio_working_3-way'!S33*'OddsRatio_working_3-way'!R33/3-2*'OddsRatio_working_3-way'!R33^3/27-'OddsRatio_working_3-way'!T33</f>
        <v>0.26786670952534014</v>
      </c>
      <c r="W33" s="11">
        <f>'OddsRatio_working_3-way'!V33^2+4*'OddsRatio_working_3-way'!U33^3/27</f>
        <v>-1.2665300936654064E-2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0.145273771728233</v>
      </c>
      <c r="Y33" s="11">
        <f>IF('OddsRatio_working_3-way'!W33&gt;=0,IF('OddsRatio_working_3-way'!V33+SQRT('OddsRatio_working_3-way'!W33)&gt;0,0,PI()),ACOS('OddsRatio_working_3-way'!V33/(2*'OddsRatio_working_3-way'!X33)))</f>
        <v>0.39774286722844465</v>
      </c>
      <c r="Z33" s="11">
        <f>'OddsRatio_working_3-way'!X33^(1/3)*COS('OddsRatio_working_3-way'!Y33/3)</f>
        <v>0.52107577681516215</v>
      </c>
      <c r="AA33" s="11">
        <f>'OddsRatio_working_3-way'!X33^(1/3)*COS(('OddsRatio_working_3-way'!Y33+2*PI())/3)</f>
        <v>-0.32072005027958755</v>
      </c>
      <c r="AB33" s="11">
        <f>'OddsRatio_working_3-way'!X33^(1/3)*COS(('OddsRatio_working_3-way'!Y33+4*PI())/3)</f>
        <v>-0.20035572653557454</v>
      </c>
      <c r="AC33" s="11">
        <f>'OddsRatio_working_3-way'!X33^(1/3)*SIN('OddsRatio_working_3-way'!Y33/3)</f>
        <v>6.9492374714433175E-2</v>
      </c>
      <c r="AD33" s="11">
        <f>'OddsRatio_working_3-way'!X33^(1/3)*SIN(('OddsRatio_working_3-way'!Y33+2*PI())/3)</f>
        <v>0.41651867266142428</v>
      </c>
      <c r="AE33" s="11">
        <f>'OddsRatio_working_3-way'!X33^(1/3)*SIN(('OddsRatio_working_3-way'!Y33+4*PI())/3)</f>
        <v>-0.48601104737585743</v>
      </c>
      <c r="AF33" s="11">
        <f>-'OddsRatio_working_3-way'!U33/(3*'OddsRatio_working_3-way'!X33^(1/3))*COS(('OddsRatio_working_3-way'!Y33)/3)</f>
        <v>0.52107577681516215</v>
      </c>
      <c r="AG33" s="11">
        <f>-'OddsRatio_working_3-way'!U33/(3*'OddsRatio_working_3-way'!X33^(1/3))*COS(('OddsRatio_working_3-way'!Y33+2*PI())/3)</f>
        <v>-0.32072005027958755</v>
      </c>
      <c r="AH33" s="11">
        <f>-'OddsRatio_working_3-way'!U33/(3*'OddsRatio_working_3-way'!X33^(1/3))*COS(('OddsRatio_working_3-way'!Y33+4*PI())/3)</f>
        <v>-0.20035572653557454</v>
      </c>
      <c r="AI33" s="11">
        <f>'OddsRatio_working_3-way'!U33/(3*'OddsRatio_working_3-way'!X33^(1/3))*SIN(('OddsRatio_working_3-way'!Y33)/3)</f>
        <v>-6.9492374714433175E-2</v>
      </c>
      <c r="AJ33" s="11">
        <f>'OddsRatio_working_3-way'!U33/(3*'OddsRatio_working_3-way'!X33^(1/3))*SIN(('OddsRatio_working_3-way'!Y33+2*PI())/3)</f>
        <v>-0.41651867266142428</v>
      </c>
      <c r="AK33" s="11">
        <f>'OddsRatio_working_3-way'!U33/(3*'OddsRatio_working_3-way'!X33^(1/3))*SIN(('OddsRatio_working_3-way'!Y33+4*PI())/3)</f>
        <v>0.48601104737585743</v>
      </c>
      <c r="AL33" s="11">
        <f>'OddsRatio_working_3-way'!Z33+'OddsRatio_working_3-way'!AF33</f>
        <v>1.0421515536303243</v>
      </c>
      <c r="AM33" s="11">
        <f>'OddsRatio_working_3-way'!AA33+'OddsRatio_working_3-way'!AG33</f>
        <v>-0.64144010055917511</v>
      </c>
      <c r="AN33" s="11">
        <f>'OddsRatio_working_3-way'!AB33+'OddsRatio_working_3-way'!AH33</f>
        <v>-0.40071145307114908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1.0421515536303243</v>
      </c>
      <c r="AS33" s="11">
        <f>IF(('OddsRatio_working_3-way'!X33=0),IF(Q33&gt;0,-Q33^(1/3),(-Q33)^(1/3)),'OddsRatio_working_3-way'!AM33-'OddsRatio_working_3-way'!R33/3)</f>
        <v>-0.64144010055917511</v>
      </c>
      <c r="AT33" s="11">
        <f>IF(('OddsRatio_working_3-way'!X33=0),IF(Q33&gt;0,-Q33^(1/3),(-Q33)^(1/3)),'OddsRatio_working_3-way'!AN33-'OddsRatio_working_3-way'!R33/3)</f>
        <v>-0.40071145307114908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3.05</v>
      </c>
      <c r="D34" s="9">
        <f t="shared" si="13"/>
        <v>0.39351318529409257</v>
      </c>
      <c r="E34" s="9">
        <f t="shared" si="14"/>
        <v>0.28748571007751234</v>
      </c>
      <c r="F34" s="9">
        <f t="shared" si="15"/>
        <v>0.31900110462839498</v>
      </c>
      <c r="G34" s="9">
        <f t="shared" si="16"/>
        <v>1.0413587234911745</v>
      </c>
      <c r="H34" s="9">
        <f t="shared" si="17"/>
        <v>2.5412109107669383</v>
      </c>
      <c r="I34" s="9">
        <f t="shared" si="18"/>
        <v>3.4784337619089953</v>
      </c>
      <c r="J34" s="9">
        <f t="shared" si="19"/>
        <v>3.1347853831569079</v>
      </c>
      <c r="K34" s="11">
        <f t="shared" si="20"/>
        <v>0.40322580645161293</v>
      </c>
      <c r="L34" s="11">
        <f t="shared" si="21"/>
        <v>0.29585798816568049</v>
      </c>
      <c r="M34" s="11">
        <f t="shared" si="22"/>
        <v>0.32786885245901642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-0.28243877100810744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0.23116349947900205</v>
      </c>
      <c r="Q34" s="11">
        <f>2*'OddsRatio_working_3-way'!K34*'OddsRatio_working_3-way'!L34*'OddsRatio_working_3-way'!M34</f>
        <v>7.8227918605415267E-2</v>
      </c>
      <c r="R34" s="11">
        <f t="shared" si="23"/>
        <v>0</v>
      </c>
      <c r="S34" s="11">
        <f t="shared" si="24"/>
        <v>-0.81845526608797803</v>
      </c>
      <c r="T34" s="11">
        <f t="shared" si="25"/>
        <v>-0.27697301728865592</v>
      </c>
      <c r="U34" s="11">
        <f>'OddsRatio_working_3-way'!S34-'OddsRatio_working_3-way'!R34^2/3</f>
        <v>-0.81845526608797803</v>
      </c>
      <c r="V34" s="11">
        <f>'OddsRatio_working_3-way'!S34*'OddsRatio_working_3-way'!R34/3-2*'OddsRatio_working_3-way'!R34^3/27-'OddsRatio_working_3-way'!T34</f>
        <v>0.27697301728865592</v>
      </c>
      <c r="W34" s="11">
        <f>'OddsRatio_working_3-way'!V34^2+4*'OddsRatio_working_3-way'!U34^3/27</f>
        <v>-4.5093297867073584E-3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0.14249858077599356</v>
      </c>
      <c r="Y34" s="11">
        <f>IF('OddsRatio_working_3-way'!W34&gt;=0,IF('OddsRatio_working_3-way'!V34+SQRT('OddsRatio_working_3-way'!W34)&gt;0,0,PI()),ACOS('OddsRatio_working_3-way'!V34/(2*'OddsRatio_working_3-way'!X34)))</f>
        <v>0.23785832986324129</v>
      </c>
      <c r="Z34" s="11">
        <f>'OddsRatio_working_3-way'!X34^(1/3)*COS('OddsRatio_working_3-way'!Y34/3)</f>
        <v>0.52067936174558727</v>
      </c>
      <c r="AA34" s="11">
        <f>'OddsRatio_working_3-way'!X34^(1/3)*COS(('OddsRatio_working_3-way'!Y34+2*PI())/3)</f>
        <v>-0.29616660107465292</v>
      </c>
      <c r="AB34" s="11">
        <f>'OddsRatio_working_3-way'!X34^(1/3)*COS(('OddsRatio_working_3-way'!Y34+4*PI())/3)</f>
        <v>-0.22451276067093448</v>
      </c>
      <c r="AC34" s="11">
        <f>'OddsRatio_working_3-way'!X34^(1/3)*SIN('OddsRatio_working_3-way'!Y34/3)</f>
        <v>4.1369364045557251E-2</v>
      </c>
      <c r="AD34" s="11">
        <f>'OddsRatio_working_3-way'!X34^(1/3)*SIN(('OddsRatio_working_3-way'!Y34+2*PI())/3)</f>
        <v>0.43023687247516734</v>
      </c>
      <c r="AE34" s="11">
        <f>'OddsRatio_working_3-way'!X34^(1/3)*SIN(('OddsRatio_working_3-way'!Y34+4*PI())/3)</f>
        <v>-0.47160623652072464</v>
      </c>
      <c r="AF34" s="11">
        <f>-'OddsRatio_working_3-way'!U34/(3*'OddsRatio_working_3-way'!X34^(1/3))*COS(('OddsRatio_working_3-way'!Y34)/3)</f>
        <v>0.52067936174558727</v>
      </c>
      <c r="AG34" s="11">
        <f>-'OddsRatio_working_3-way'!U34/(3*'OddsRatio_working_3-way'!X34^(1/3))*COS(('OddsRatio_working_3-way'!Y34+2*PI())/3)</f>
        <v>-0.29616660107465292</v>
      </c>
      <c r="AH34" s="11">
        <f>-'OddsRatio_working_3-way'!U34/(3*'OddsRatio_working_3-way'!X34^(1/3))*COS(('OddsRatio_working_3-way'!Y34+4*PI())/3)</f>
        <v>-0.22451276067093448</v>
      </c>
      <c r="AI34" s="11">
        <f>'OddsRatio_working_3-way'!U34/(3*'OddsRatio_working_3-way'!X34^(1/3))*SIN(('OddsRatio_working_3-way'!Y34)/3)</f>
        <v>-4.1369364045557251E-2</v>
      </c>
      <c r="AJ34" s="11">
        <f>'OddsRatio_working_3-way'!U34/(3*'OddsRatio_working_3-way'!X34^(1/3))*SIN(('OddsRatio_working_3-way'!Y34+2*PI())/3)</f>
        <v>-0.43023687247516734</v>
      </c>
      <c r="AK34" s="11">
        <f>'OddsRatio_working_3-way'!U34/(3*'OddsRatio_working_3-way'!X34^(1/3))*SIN(('OddsRatio_working_3-way'!Y34+4*PI())/3)</f>
        <v>0.47160623652072464</v>
      </c>
      <c r="AL34" s="11">
        <f>'OddsRatio_working_3-way'!Z34+'OddsRatio_working_3-way'!AF34</f>
        <v>1.0413587234911745</v>
      </c>
      <c r="AM34" s="11">
        <f>'OddsRatio_working_3-way'!AA34+'OddsRatio_working_3-way'!AG34</f>
        <v>-0.59233320214930585</v>
      </c>
      <c r="AN34" s="11">
        <f>'OddsRatio_working_3-way'!AB34+'OddsRatio_working_3-way'!AH34</f>
        <v>-0.44902552134186896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1.0413587234911745</v>
      </c>
      <c r="AS34" s="11">
        <f>IF(('OddsRatio_working_3-way'!X34=0),IF(Q34&gt;0,-Q34^(1/3),(-Q34)^(1/3)),'OddsRatio_working_3-way'!AM34-'OddsRatio_working_3-way'!R34/3)</f>
        <v>-0.59233320214930585</v>
      </c>
      <c r="AT34" s="11">
        <f>IF(('OddsRatio_working_3-way'!X34=0),IF(Q34&gt;0,-Q34^(1/3),(-Q34)^(1/3)),'OddsRatio_working_3-way'!AN34-'OddsRatio_working_3-way'!R34/3)</f>
        <v>-0.44902552134186896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2.5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3.05</v>
      </c>
      <c r="D2" s="4">
        <f>IF(A2="","",((1/A2)+(1/B2)+(1/C2))-1)</f>
        <v>3.3679250012533135E-2</v>
      </c>
      <c r="E2" s="4">
        <f>IF(A2="","",(3*A2)/(3-($D2*A2)))</f>
        <v>2.5721912261547581</v>
      </c>
      <c r="F2" s="4">
        <f>IF(B2="","",(3*B2)/(3-($D2*B2)))</f>
        <v>3.3946177147978807</v>
      </c>
      <c r="G2" s="4">
        <f>IF(C2="","",(3*C2)/(3-($D2*C2)))</f>
        <v>3.1581363929027551</v>
      </c>
      <c r="I2" s="4">
        <f>IF(A2="","",D2+1)</f>
        <v>1.0336792500125331</v>
      </c>
    </row>
    <row r="3" spans="1:9" x14ac:dyDescent="0.2">
      <c r="A3" s="4">
        <f>IF('True_Odds_Calculator_3-way'!A4="","",'True_Odds_Calculator_3-way'!A4)</f>
        <v>3.51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2.2000000000000002</v>
      </c>
      <c r="D3" s="4">
        <f t="shared" ref="D3:D66" si="0">IF(A3="","",((1/A3)+(1/B3)+(1/C3))-1)</f>
        <v>3.3563386504563031E-2</v>
      </c>
      <c r="E3" s="4">
        <f t="shared" ref="E3:E66" si="1">IF(A3="","",(3*A3)/(3-($D3*A3)))</f>
        <v>3.653468653171791</v>
      </c>
      <c r="F3" s="4">
        <f t="shared" ref="F3:F66" si="2">IF(B3="","",(3*B3)/(3-($D3*B3)))</f>
        <v>3.5344450028719123</v>
      </c>
      <c r="G3" s="4">
        <f t="shared" ref="G3:G66" si="3">IF(C3="","",(3*C3)/(3-($D3*C3)))</f>
        <v>2.255515337563859</v>
      </c>
      <c r="I3" s="4">
        <f t="shared" ref="I3:I66" si="4">IF(A3="","",D3+1)</f>
        <v>1.033563386504563</v>
      </c>
    </row>
    <row r="4" spans="1:9" x14ac:dyDescent="0.2">
      <c r="A4" s="4">
        <f>IF('True_Odds_Calculator_3-way'!A5="","",'True_Odds_Calculator_3-way'!A5)</f>
        <v>2.36</v>
      </c>
      <c r="B4" s="4">
        <f>IF('True_Odds_Calculator_3-way'!B5="","",'True_Odds_Calculator_3-way'!B5)</f>
        <v>2.98</v>
      </c>
      <c r="C4" s="4">
        <f>IF('True_Odds_Calculator_3-way'!C5="","",'True_Odds_Calculator_3-way'!C5)</f>
        <v>3.65</v>
      </c>
      <c r="D4" s="4">
        <f t="shared" si="0"/>
        <v>3.3271886097705927E-2</v>
      </c>
      <c r="E4" s="4">
        <f t="shared" si="1"/>
        <v>2.4234305905040516</v>
      </c>
      <c r="F4" s="4">
        <f t="shared" si="2"/>
        <v>3.0818555526030185</v>
      </c>
      <c r="G4" s="4">
        <f t="shared" si="3"/>
        <v>3.8039884767678047</v>
      </c>
      <c r="I4" s="4">
        <f t="shared" si="4"/>
        <v>1.0332718860977059</v>
      </c>
    </row>
    <row r="5" spans="1:9" x14ac:dyDescent="0.2">
      <c r="A5" s="4">
        <f>IF('True_Odds_Calculator_3-way'!A6="","",'True_Odds_Calculator_3-way'!A6)</f>
        <v>1.35</v>
      </c>
      <c r="B5" s="4">
        <f>IF('True_Odds_Calculator_3-way'!B6="","",'True_Odds_Calculator_3-way'!B6)</f>
        <v>5.24</v>
      </c>
      <c r="C5" s="4">
        <f>IF('True_Odds_Calculator_3-way'!C6="","",'True_Odds_Calculator_3-way'!C6)</f>
        <v>8.5500000000000007</v>
      </c>
      <c r="D5" s="4">
        <f t="shared" si="0"/>
        <v>4.8539499724714608E-2</v>
      </c>
      <c r="E5" s="4">
        <f t="shared" si="1"/>
        <v>1.3801462232505923</v>
      </c>
      <c r="F5" s="4">
        <f t="shared" si="2"/>
        <v>5.7254139096356447</v>
      </c>
      <c r="G5" s="4">
        <f t="shared" si="3"/>
        <v>9.9226793975785004</v>
      </c>
      <c r="I5" s="4">
        <f t="shared" si="4"/>
        <v>1.0485394997247146</v>
      </c>
    </row>
    <row r="6" spans="1:9" x14ac:dyDescent="0.2">
      <c r="A6" s="4">
        <f>IF('True_Odds_Calculator_3-way'!A7="","",'True_Odds_Calculator_3-way'!A7)</f>
        <v>2.75</v>
      </c>
      <c r="B6" s="4">
        <f>IF('True_Odds_Calculator_3-way'!B7="","",'True_Odds_Calculator_3-way'!B7)</f>
        <v>3</v>
      </c>
      <c r="C6" s="4">
        <f>IF('True_Odds_Calculator_3-way'!C7="","",'True_Odds_Calculator_3-way'!C7)</f>
        <v>2.98</v>
      </c>
      <c r="D6" s="4">
        <f t="shared" si="0"/>
        <v>3.2540166768354695E-2</v>
      </c>
      <c r="E6" s="4">
        <f t="shared" si="1"/>
        <v>2.8345503458877785</v>
      </c>
      <c r="F6" s="4">
        <f t="shared" si="2"/>
        <v>3.1009039310489803</v>
      </c>
      <c r="G6" s="4">
        <f t="shared" si="3"/>
        <v>3.0795407098121084</v>
      </c>
      <c r="I6" s="4">
        <f t="shared" si="4"/>
        <v>1.0325401667683547</v>
      </c>
    </row>
    <row r="7" spans="1:9" x14ac:dyDescent="0.2">
      <c r="A7" s="4">
        <f>IF('True_Odds_Calculator_3-way'!A8="","",'True_Odds_Calculator_3-way'!A8)</f>
        <v>1.91</v>
      </c>
      <c r="B7" s="4">
        <f>IF('True_Odds_Calculator_3-way'!B8="","",'True_Odds_Calculator_3-way'!B8)</f>
        <v>3.5</v>
      </c>
      <c r="C7" s="4">
        <f>IF('True_Odds_Calculator_3-way'!C8="","",'True_Odds_Calculator_3-way'!C8)</f>
        <v>4.43</v>
      </c>
      <c r="D7" s="4">
        <f t="shared" si="0"/>
        <v>3.5008129449881853E-2</v>
      </c>
      <c r="E7" s="4">
        <f t="shared" si="1"/>
        <v>1.9535415280930992</v>
      </c>
      <c r="F7" s="4">
        <f t="shared" si="2"/>
        <v>3.6490369509367628</v>
      </c>
      <c r="G7" s="4">
        <f t="shared" si="3"/>
        <v>4.6714944855599221</v>
      </c>
      <c r="I7" s="4">
        <f t="shared" si="4"/>
        <v>1.0350081294498819</v>
      </c>
    </row>
    <row r="8" spans="1:9" x14ac:dyDescent="0.2">
      <c r="A8" s="4">
        <f>IF('True_Odds_Calculator_3-way'!A9="","",'True_Odds_Calculator_3-way'!A9)</f>
        <v>2.12</v>
      </c>
      <c r="B8" s="4">
        <f>IF('True_Odds_Calculator_3-way'!B9="","",'True_Odds_Calculator_3-way'!B9)</f>
        <v>3.3</v>
      </c>
      <c r="C8" s="4">
        <f>IF('True_Odds_Calculator_3-way'!C9="","",'True_Odds_Calculator_3-way'!C9)</f>
        <v>3.84</v>
      </c>
      <c r="D8" s="4">
        <f t="shared" si="0"/>
        <v>3.5145082904516789E-2</v>
      </c>
      <c r="E8" s="4">
        <f t="shared" si="1"/>
        <v>2.1739929822744162</v>
      </c>
      <c r="F8" s="4">
        <f t="shared" si="2"/>
        <v>3.4327070512951563</v>
      </c>
      <c r="G8" s="4">
        <f t="shared" si="3"/>
        <v>4.0208822261602561</v>
      </c>
      <c r="I8" s="4">
        <f t="shared" si="4"/>
        <v>1.0351450829045168</v>
      </c>
    </row>
    <row r="9" spans="1:9" x14ac:dyDescent="0.2">
      <c r="A9" s="4">
        <f>IF('True_Odds_Calculator_3-way'!A10="","",'True_Odds_Calculator_3-way'!A10)</f>
        <v>5.94</v>
      </c>
      <c r="B9" s="4">
        <f>IF('True_Odds_Calculator_3-way'!B10="","",'True_Odds_Calculator_3-way'!B10)</f>
        <v>3.68</v>
      </c>
      <c r="C9" s="4">
        <f>IF('True_Odds_Calculator_3-way'!C10="","",'True_Odds_Calculator_3-way'!C10)</f>
        <v>1.68</v>
      </c>
      <c r="D9" s="4">
        <f t="shared" si="0"/>
        <v>3.5327394023046299E-2</v>
      </c>
      <c r="E9" s="4">
        <f t="shared" si="1"/>
        <v>6.3867413154057644</v>
      </c>
      <c r="F9" s="4">
        <f t="shared" si="2"/>
        <v>3.8466963423790634</v>
      </c>
      <c r="G9" s="4">
        <f t="shared" si="3"/>
        <v>1.7139068021135448</v>
      </c>
      <c r="I9" s="4">
        <f t="shared" si="4"/>
        <v>1.0353273940230463</v>
      </c>
    </row>
    <row r="10" spans="1:9" x14ac:dyDescent="0.2">
      <c r="A10" s="4">
        <f>IF('True_Odds_Calculator_3-way'!A11="","",'True_Odds_Calculator_3-way'!A11)</f>
        <v>2.31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3.4</v>
      </c>
      <c r="D10" s="4">
        <f t="shared" si="0"/>
        <v>7.9169563637508933E-3</v>
      </c>
      <c r="E10" s="4">
        <f t="shared" si="1"/>
        <v>2.3241682608011387</v>
      </c>
      <c r="F10" s="4">
        <f t="shared" si="2"/>
        <v>3.5937626388993622</v>
      </c>
      <c r="G10" s="4">
        <f t="shared" si="3"/>
        <v>3.4307828727365535</v>
      </c>
      <c r="I10" s="4">
        <f t="shared" si="4"/>
        <v>1.0079169563637509</v>
      </c>
    </row>
    <row r="11" spans="1:9" x14ac:dyDescent="0.2">
      <c r="A11" s="4">
        <f>IF('True_Odds_Calculator_3-way'!A12="","",'True_Odds_Calculator_3-way'!A12)</f>
        <v>5.87</v>
      </c>
      <c r="B11" s="4">
        <f>IF('True_Odds_Calculator_3-way'!B12="","",'True_Odds_Calculator_3-way'!B12)</f>
        <v>4.75</v>
      </c>
      <c r="C11" s="4">
        <f>IF('True_Odds_Calculator_3-way'!C12="","",'True_Odds_Calculator_3-way'!C12)</f>
        <v>1.5</v>
      </c>
      <c r="D11" s="4">
        <f t="shared" si="0"/>
        <v>4.7550733733823458E-2</v>
      </c>
      <c r="E11" s="4">
        <f t="shared" si="1"/>
        <v>6.4721774453543093</v>
      </c>
      <c r="F11" s="4">
        <f t="shared" si="2"/>
        <v>5.1367381403203511</v>
      </c>
      <c r="G11" s="4">
        <f t="shared" si="3"/>
        <v>1.5365316025533087</v>
      </c>
      <c r="I11" s="4">
        <f t="shared" si="4"/>
        <v>1.0475507337338235</v>
      </c>
    </row>
    <row r="12" spans="1:9" x14ac:dyDescent="0.2">
      <c r="A12" s="4">
        <f>IF('True_Odds_Calculator_3-way'!A13="","",'True_Odds_Calculator_3-way'!A13)</f>
        <v>1.21</v>
      </c>
      <c r="B12" s="4">
        <f>IF('True_Odds_Calculator_3-way'!B13="","",'True_Odds_Calculator_3-way'!B13)</f>
        <v>6.54</v>
      </c>
      <c r="C12" s="4">
        <f>IF('True_Odds_Calculator_3-way'!C13="","",'True_Odds_Calculator_3-way'!C13)</f>
        <v>13.38</v>
      </c>
      <c r="D12" s="4">
        <f t="shared" si="0"/>
        <v>5.4089895314084258E-2</v>
      </c>
      <c r="E12" s="4">
        <f t="shared" si="1"/>
        <v>1.236986414484649</v>
      </c>
      <c r="F12" s="4">
        <f t="shared" si="2"/>
        <v>7.4142596292467244</v>
      </c>
      <c r="G12" s="4">
        <f t="shared" si="3"/>
        <v>17.634056163150657</v>
      </c>
      <c r="I12" s="4">
        <f t="shared" si="4"/>
        <v>1.0540898953140843</v>
      </c>
    </row>
    <row r="13" spans="1:9" x14ac:dyDescent="0.2">
      <c r="A13" s="4">
        <f>IF('True_Odds_Calculator_3-way'!A14="","",'True_Odds_Calculator_3-way'!A14)</f>
        <v>2.04</v>
      </c>
      <c r="B13" s="4">
        <f>IF('True_Odds_Calculator_3-way'!B14="","",'True_Odds_Calculator_3-way'!B14)</f>
        <v>3.23</v>
      </c>
      <c r="C13" s="4">
        <f>IF('True_Odds_Calculator_3-way'!C14="","",'True_Odds_Calculator_3-way'!C14)</f>
        <v>4.37</v>
      </c>
      <c r="D13" s="4">
        <f t="shared" si="0"/>
        <v>2.8626553596266868E-2</v>
      </c>
      <c r="E13" s="4">
        <f t="shared" si="1"/>
        <v>2.0804991131717334</v>
      </c>
      <c r="F13" s="4">
        <f t="shared" si="2"/>
        <v>3.3327185724254806</v>
      </c>
      <c r="G13" s="4">
        <f t="shared" si="3"/>
        <v>4.5601555040240074</v>
      </c>
      <c r="I13" s="4">
        <f t="shared" si="4"/>
        <v>1.0286265535962669</v>
      </c>
    </row>
    <row r="14" spans="1:9" x14ac:dyDescent="0.2">
      <c r="A14" s="4">
        <f>IF('True_Odds_Calculator_3-way'!A15="","",'True_Odds_Calculator_3-way'!A15)</f>
        <v>2.34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3.3</v>
      </c>
      <c r="D14" s="4">
        <f t="shared" si="0"/>
        <v>2.62387185464108E-2</v>
      </c>
      <c r="E14" s="4">
        <f t="shared" si="1"/>
        <v>2.3888915330065199</v>
      </c>
      <c r="F14" s="4">
        <f t="shared" si="2"/>
        <v>3.4829644021927697</v>
      </c>
      <c r="G14" s="4">
        <f t="shared" si="3"/>
        <v>3.3980773136551345</v>
      </c>
      <c r="I14" s="4">
        <f t="shared" si="4"/>
        <v>1.0262387185464108</v>
      </c>
    </row>
    <row r="15" spans="1:9" x14ac:dyDescent="0.2">
      <c r="A15" s="4">
        <f>IF('True_Odds_Calculator_3-way'!A16="","",'True_Odds_Calculator_3-way'!A16)</f>
        <v>2.2599999999999998</v>
      </c>
      <c r="B15" s="4">
        <f>IF('True_Odds_Calculator_3-way'!B16="","",'True_Odds_Calculator_3-way'!B16)</f>
        <v>3.37</v>
      </c>
      <c r="C15" s="4">
        <f>IF('True_Odds_Calculator_3-way'!C16="","",'True_Odds_Calculator_3-way'!C16)</f>
        <v>3.47</v>
      </c>
      <c r="D15" s="4">
        <f t="shared" si="0"/>
        <v>2.7398219191050899E-2</v>
      </c>
      <c r="E15" s="4">
        <f t="shared" si="1"/>
        <v>2.3076294529649233</v>
      </c>
      <c r="F15" s="4">
        <f t="shared" si="2"/>
        <v>3.4770131924927226</v>
      </c>
      <c r="G15" s="4">
        <f t="shared" si="3"/>
        <v>3.5835653610289477</v>
      </c>
      <c r="I15" s="4">
        <f t="shared" si="4"/>
        <v>1.0273982191910509</v>
      </c>
    </row>
    <row r="16" spans="1:9" x14ac:dyDescent="0.2">
      <c r="A16" s="4">
        <f>IF('True_Odds_Calculator_3-way'!A17="","",'True_Odds_Calculator_3-way'!A17)</f>
        <v>1.25</v>
      </c>
      <c r="B16" s="4">
        <f>IF('True_Odds_Calculator_3-way'!B17="","",'True_Odds_Calculator_3-way'!B17)</f>
        <v>6.99</v>
      </c>
      <c r="C16" s="4">
        <f>IF('True_Odds_Calculator_3-way'!C17="","",'True_Odds_Calculator_3-way'!C17)</f>
        <v>10.94</v>
      </c>
      <c r="D16" s="4">
        <f t="shared" si="0"/>
        <v>3.4469194697047012E-2</v>
      </c>
      <c r="E16" s="4">
        <f t="shared" si="1"/>
        <v>1.2682143023775971</v>
      </c>
      <c r="F16" s="4">
        <f t="shared" si="2"/>
        <v>7.6004137274831933</v>
      </c>
      <c r="G16" s="4">
        <f t="shared" si="3"/>
        <v>12.5128339947595</v>
      </c>
      <c r="I16" s="4">
        <f t="shared" si="4"/>
        <v>1.034469194697047</v>
      </c>
    </row>
    <row r="17" spans="1:9" x14ac:dyDescent="0.2">
      <c r="A17" s="4">
        <f>IF('True_Odds_Calculator_3-way'!A18="","",'True_Odds_Calculator_3-way'!A18)</f>
        <v>1.63</v>
      </c>
      <c r="B17" s="4">
        <f>IF('True_Odds_Calculator_3-way'!B18="","",'True_Odds_Calculator_3-way'!B18)</f>
        <v>4.05</v>
      </c>
      <c r="C17" s="4">
        <f>IF('True_Odds_Calculator_3-way'!C18="","",'True_Odds_Calculator_3-way'!C18)</f>
        <v>5.68</v>
      </c>
      <c r="D17" s="4">
        <f t="shared" si="0"/>
        <v>3.6466850790420002E-2</v>
      </c>
      <c r="E17" s="4">
        <f t="shared" si="1"/>
        <v>1.6629491007562758</v>
      </c>
      <c r="F17" s="4">
        <f t="shared" si="2"/>
        <v>4.2597064051481714</v>
      </c>
      <c r="G17" s="4">
        <f t="shared" si="3"/>
        <v>6.101254425853929</v>
      </c>
      <c r="I17" s="4">
        <f t="shared" si="4"/>
        <v>1.03646685079042</v>
      </c>
    </row>
    <row r="18" spans="1:9" x14ac:dyDescent="0.2">
      <c r="A18" s="4">
        <f>IF('True_Odds_Calculator_3-way'!A19="","",'True_Odds_Calculator_3-way'!A19)</f>
        <v>3.04</v>
      </c>
      <c r="B18" s="4">
        <f>IF('True_Odds_Calculator_3-way'!B19="","",'True_Odds_Calculator_3-way'!B19)</f>
        <v>3.17</v>
      </c>
      <c r="C18" s="4">
        <f>IF('True_Odds_Calculator_3-way'!C19="","",'True_Odds_Calculator_3-way'!C19)</f>
        <v>2.5</v>
      </c>
      <c r="D18" s="4">
        <f t="shared" si="0"/>
        <v>4.4404781670264182E-2</v>
      </c>
      <c r="E18" s="4">
        <f t="shared" si="1"/>
        <v>3.1832355583742937</v>
      </c>
      <c r="F18" s="4">
        <f t="shared" si="2"/>
        <v>3.3260623464119066</v>
      </c>
      <c r="G18" s="4">
        <f t="shared" si="3"/>
        <v>2.5960647399840528</v>
      </c>
      <c r="I18" s="4">
        <f t="shared" si="4"/>
        <v>1.0444047816702642</v>
      </c>
    </row>
    <row r="19" spans="1:9" x14ac:dyDescent="0.2">
      <c r="A19" s="4">
        <f>IF('True_Odds_Calculator_3-way'!A20="","",'True_Odds_Calculator_3-way'!A20)</f>
        <v>4.13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1.98</v>
      </c>
      <c r="D19" s="4">
        <f t="shared" si="0"/>
        <v>4.5688718342399071E-2</v>
      </c>
      <c r="E19" s="4">
        <f t="shared" si="1"/>
        <v>4.4072049761387522</v>
      </c>
      <c r="F19" s="4">
        <f t="shared" si="2"/>
        <v>3.5301025446520042</v>
      </c>
      <c r="G19" s="4">
        <f t="shared" si="3"/>
        <v>2.0415624039712936</v>
      </c>
      <c r="I19" s="4">
        <f t="shared" si="4"/>
        <v>1.0456887183423991</v>
      </c>
    </row>
    <row r="20" spans="1:9" x14ac:dyDescent="0.2">
      <c r="A20" s="4">
        <f>IF('True_Odds_Calculator_3-way'!A21="","",'True_Odds_Calculator_3-way'!A21)</f>
        <v>1.83</v>
      </c>
      <c r="B20" s="4">
        <f>IF('True_Odds_Calculator_3-way'!B21="","",'True_Odds_Calculator_3-way'!B21)</f>
        <v>3.47</v>
      </c>
      <c r="C20" s="4">
        <f>IF('True_Odds_Calculator_3-way'!C21="","",'True_Odds_Calculator_3-way'!C21)</f>
        <v>4.75</v>
      </c>
      <c r="D20" s="4">
        <f t="shared" si="0"/>
        <v>4.5158841261513372E-2</v>
      </c>
      <c r="E20" s="4">
        <f t="shared" si="1"/>
        <v>1.8818388127367207</v>
      </c>
      <c r="F20" s="4">
        <f t="shared" si="2"/>
        <v>3.6612402199036023</v>
      </c>
      <c r="G20" s="4">
        <f t="shared" si="3"/>
        <v>5.115786394017471</v>
      </c>
      <c r="I20" s="4">
        <f t="shared" si="4"/>
        <v>1.0451588412615134</v>
      </c>
    </row>
    <row r="21" spans="1:9" x14ac:dyDescent="0.2">
      <c r="A21" s="4">
        <f>IF('True_Odds_Calculator_3-way'!A22="","",'True_Odds_Calculator_3-way'!A22)</f>
        <v>2.2000000000000002</v>
      </c>
      <c r="B21" s="4">
        <f>IF('True_Odds_Calculator_3-way'!B22="","",'True_Odds_Calculator_3-way'!B22)</f>
        <v>3.02</v>
      </c>
      <c r="C21" s="4">
        <f>IF('True_Odds_Calculator_3-way'!C22="","",'True_Odds_Calculator_3-way'!C22)</f>
        <v>3.86</v>
      </c>
      <c r="D21" s="4">
        <f t="shared" si="0"/>
        <v>4.4738639872977437E-2</v>
      </c>
      <c r="E21" s="4">
        <f t="shared" si="1"/>
        <v>2.274626717407398</v>
      </c>
      <c r="F21" s="4">
        <f t="shared" si="2"/>
        <v>3.1624258487116421</v>
      </c>
      <c r="G21" s="4">
        <f t="shared" si="3"/>
        <v>4.0957676058737356</v>
      </c>
      <c r="I21" s="4">
        <f t="shared" si="4"/>
        <v>1.0447386398729774</v>
      </c>
    </row>
    <row r="22" spans="1:9" x14ac:dyDescent="0.2">
      <c r="A22" s="4">
        <f>IF('True_Odds_Calculator_3-way'!A23="","",'True_Odds_Calculator_3-way'!A23)</f>
        <v>2.93</v>
      </c>
      <c r="B22" s="4">
        <f>IF('True_Odds_Calculator_3-way'!B23="","",'True_Odds_Calculator_3-way'!B23)</f>
        <v>3.55</v>
      </c>
      <c r="C22" s="4">
        <f>IF('True_Odds_Calculator_3-way'!C23="","",'True_Odds_Calculator_3-way'!C23)</f>
        <v>2.36</v>
      </c>
      <c r="D22" s="4">
        <f t="shared" si="0"/>
        <v>4.6715882732037528E-2</v>
      </c>
      <c r="E22" s="4">
        <f t="shared" si="1"/>
        <v>3.0700747564121595</v>
      </c>
      <c r="F22" s="4">
        <f t="shared" si="2"/>
        <v>3.7577289918582029</v>
      </c>
      <c r="G22" s="4">
        <f t="shared" si="3"/>
        <v>2.4500384925812786</v>
      </c>
      <c r="I22" s="4">
        <f t="shared" si="4"/>
        <v>1.0467158827320375</v>
      </c>
    </row>
    <row r="23" spans="1:9" x14ac:dyDescent="0.2">
      <c r="A23" s="4">
        <f>IF('True_Odds_Calculator_3-way'!A24="","",'True_Odds_Calculator_3-way'!A24)</f>
        <v>3.78</v>
      </c>
      <c r="B23" s="4">
        <f>IF('True_Odds_Calculator_3-way'!B24="","",'True_Odds_Calculator_3-way'!B24)</f>
        <v>3.41</v>
      </c>
      <c r="C23" s="4">
        <f>IF('True_Odds_Calculator_3-way'!C24="","",'True_Odds_Calculator_3-way'!C24)</f>
        <v>2.13</v>
      </c>
      <c r="D23" s="4">
        <f t="shared" si="0"/>
        <v>2.7288964590191256E-2</v>
      </c>
      <c r="E23" s="4">
        <f t="shared" si="1"/>
        <v>3.9145999790691115</v>
      </c>
      <c r="F23" s="4">
        <f t="shared" si="2"/>
        <v>3.5191588762286172</v>
      </c>
      <c r="G23" s="4">
        <f t="shared" si="3"/>
        <v>2.1720844951819047</v>
      </c>
      <c r="I23" s="4">
        <f t="shared" si="4"/>
        <v>1.0272889645901913</v>
      </c>
    </row>
    <row r="24" spans="1:9" x14ac:dyDescent="0.2">
      <c r="A24" s="4">
        <f>IF('True_Odds_Calculator_3-way'!A25="","",'True_Odds_Calculator_3-way'!A25)</f>
        <v>1.99</v>
      </c>
      <c r="B24" s="4">
        <f>IF('True_Odds_Calculator_3-way'!B25="","",'True_Odds_Calculator_3-way'!B25)</f>
        <v>3.51</v>
      </c>
      <c r="C24" s="4">
        <f>IF('True_Odds_Calculator_3-way'!C25="","",'True_Odds_Calculator_3-way'!C25)</f>
        <v>4.13</v>
      </c>
      <c r="D24" s="4">
        <f t="shared" si="0"/>
        <v>2.9543598319682118E-2</v>
      </c>
      <c r="E24" s="4">
        <f t="shared" si="1"/>
        <v>2.0297780756019757</v>
      </c>
      <c r="F24" s="4">
        <f t="shared" si="2"/>
        <v>3.6356706273866681</v>
      </c>
      <c r="G24" s="4">
        <f t="shared" si="3"/>
        <v>4.3050954966305826</v>
      </c>
      <c r="I24" s="4">
        <f t="shared" si="4"/>
        <v>1.0295435983196821</v>
      </c>
    </row>
    <row r="25" spans="1:9" x14ac:dyDescent="0.2">
      <c r="A25" s="4">
        <f>IF('True_Odds_Calculator_3-way'!A26="","",'True_Odds_Calculator_3-way'!A26)</f>
        <v>2.04</v>
      </c>
      <c r="B25" s="4">
        <f>IF('True_Odds_Calculator_3-way'!B26="","",'True_Odds_Calculator_3-way'!B26)</f>
        <v>3.59</v>
      </c>
      <c r="C25" s="4">
        <f>IF('True_Odds_Calculator_3-way'!C26="","",'True_Odds_Calculator_3-way'!C26)</f>
        <v>3.84</v>
      </c>
      <c r="D25" s="4">
        <f t="shared" si="0"/>
        <v>2.9164277131465521E-2</v>
      </c>
      <c r="E25" s="4">
        <f t="shared" si="1"/>
        <v>2.0812752438387569</v>
      </c>
      <c r="F25" s="4">
        <f t="shared" si="2"/>
        <v>3.7198214652295283</v>
      </c>
      <c r="G25" s="4">
        <f t="shared" si="3"/>
        <v>3.9889069939496826</v>
      </c>
      <c r="I25" s="4">
        <f t="shared" si="4"/>
        <v>1.0291642771314655</v>
      </c>
    </row>
    <row r="26" spans="1:9" x14ac:dyDescent="0.2">
      <c r="A26" s="4">
        <f>IF('True_Odds_Calculator_3-way'!A27="","",'True_Odds_Calculator_3-way'!A27)</f>
        <v>2.23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3.21</v>
      </c>
      <c r="D26" s="4">
        <f t="shared" si="0"/>
        <v>2.9498752000062689E-2</v>
      </c>
      <c r="E26" s="4">
        <f t="shared" si="1"/>
        <v>2.2799943612464699</v>
      </c>
      <c r="F26" s="4">
        <f t="shared" si="2"/>
        <v>3.8504654545711126</v>
      </c>
      <c r="G26" s="4">
        <f t="shared" si="3"/>
        <v>3.3146216047407577</v>
      </c>
      <c r="I26" s="4">
        <f t="shared" si="4"/>
        <v>1.0294987520000627</v>
      </c>
    </row>
    <row r="27" spans="1: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4.05</v>
      </c>
      <c r="C27" s="4">
        <f>IF('True_Odds_Calculator_3-way'!C28="","",'True_Odds_Calculator_3-way'!C28)</f>
        <v>3.64</v>
      </c>
      <c r="D27" s="4">
        <f t="shared" si="0"/>
        <v>2.9253068170157714E-2</v>
      </c>
      <c r="E27" s="4">
        <f t="shared" si="1"/>
        <v>2.008583922516463</v>
      </c>
      <c r="F27" s="4">
        <f t="shared" si="2"/>
        <v>4.2165171873759837</v>
      </c>
      <c r="G27" s="4">
        <f t="shared" si="3"/>
        <v>3.7739515913148862</v>
      </c>
      <c r="I27" s="4">
        <f t="shared" si="4"/>
        <v>1.0292530681701577</v>
      </c>
    </row>
    <row r="28" spans="1:9" x14ac:dyDescent="0.2">
      <c r="A28" s="4">
        <f>IF('True_Odds_Calculator_3-way'!A29="","",'True_Odds_Calculator_3-way'!A29)</f>
        <v>1.5</v>
      </c>
      <c r="B28" s="4">
        <f>IF('True_Odds_Calculator_3-way'!B29="","",'True_Odds_Calculator_3-way'!B29)</f>
        <v>4.7699999999999996</v>
      </c>
      <c r="C28" s="4">
        <f>IF('True_Odds_Calculator_3-way'!C29="","",'True_Odds_Calculator_3-way'!C29)</f>
        <v>6.41</v>
      </c>
      <c r="D28" s="4">
        <f t="shared" si="0"/>
        <v>3.2316512786297658E-2</v>
      </c>
      <c r="E28" s="4">
        <f t="shared" si="1"/>
        <v>1.5246354505155137</v>
      </c>
      <c r="F28" s="4">
        <f t="shared" si="2"/>
        <v>5.0283742373327334</v>
      </c>
      <c r="G28" s="4">
        <f t="shared" si="3"/>
        <v>6.8854367620234358</v>
      </c>
      <c r="I28" s="4">
        <f t="shared" si="4"/>
        <v>1.0323165127862977</v>
      </c>
    </row>
    <row r="29" spans="1: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3</v>
      </c>
      <c r="D29" s="4">
        <f t="shared" si="0"/>
        <v>2.7013392038158113E-2</v>
      </c>
      <c r="E29" s="4">
        <f t="shared" si="1"/>
        <v>2.4216800562733698</v>
      </c>
      <c r="F29" s="4">
        <f t="shared" si="2"/>
        <v>3.8061212614919122</v>
      </c>
      <c r="G29" s="4">
        <f t="shared" si="3"/>
        <v>3.0832901249116191</v>
      </c>
      <c r="I29" s="4">
        <f t="shared" si="4"/>
        <v>1.0270133920381581</v>
      </c>
    </row>
    <row r="30" spans="1:9" x14ac:dyDescent="0.2">
      <c r="A30" s="4">
        <f>IF('True_Odds_Calculator_3-way'!A31="","",'True_Odds_Calculator_3-way'!A31)</f>
        <v>2.5099999999999998</v>
      </c>
      <c r="B30" s="4">
        <f>IF('True_Odds_Calculator_3-way'!B31="","",'True_Odds_Calculator_3-way'!B31)</f>
        <v>3.56</v>
      </c>
      <c r="C30" s="4">
        <f>IF('True_Odds_Calculator_3-way'!C31="","",'True_Odds_Calculator_3-way'!C31)</f>
        <v>2.87</v>
      </c>
      <c r="D30" s="4">
        <f t="shared" si="0"/>
        <v>2.7737306655615468E-2</v>
      </c>
      <c r="E30" s="4">
        <f t="shared" si="1"/>
        <v>2.5696331683292657</v>
      </c>
      <c r="F30" s="4">
        <f t="shared" si="2"/>
        <v>3.6811653256313042</v>
      </c>
      <c r="G30" s="4">
        <f t="shared" si="3"/>
        <v>2.9482323983256564</v>
      </c>
      <c r="I30" s="4">
        <f t="shared" si="4"/>
        <v>1.0277373066556155</v>
      </c>
    </row>
    <row r="31" spans="1:9" x14ac:dyDescent="0.2">
      <c r="A31" s="4">
        <f>IF('True_Odds_Calculator_3-way'!A32="","",'True_Odds_Calculator_3-way'!A32)</f>
        <v>2.17</v>
      </c>
      <c r="B31" s="4">
        <f>IF('True_Odds_Calculator_3-way'!B32="","",'True_Odds_Calculator_3-way'!B32)</f>
        <v>3.37</v>
      </c>
      <c r="C31" s="4">
        <f>IF('True_Odds_Calculator_3-way'!C32="","",'True_Odds_Calculator_3-way'!C32)</f>
        <v>3.48</v>
      </c>
      <c r="D31" s="4">
        <f t="shared" si="0"/>
        <v>4.4921719971148466E-2</v>
      </c>
      <c r="E31" s="4">
        <f t="shared" si="1"/>
        <v>2.2428787043040939</v>
      </c>
      <c r="F31" s="4">
        <f t="shared" si="2"/>
        <v>3.5490946462725774</v>
      </c>
      <c r="G31" s="4">
        <f t="shared" si="3"/>
        <v>3.671308954844636</v>
      </c>
      <c r="I31" s="4">
        <f t="shared" si="4"/>
        <v>1.0449217199711485</v>
      </c>
    </row>
    <row r="32" spans="1:9" x14ac:dyDescent="0.2">
      <c r="A32" s="4">
        <f>IF('True_Odds_Calculator_3-way'!A33="","",'True_Odds_Calculator_3-way'!A33)</f>
        <v>3.42</v>
      </c>
      <c r="B32" s="4">
        <f>IF('True_Odds_Calculator_3-way'!B33="","",'True_Odds_Calculator_3-way'!B33)</f>
        <v>2.97</v>
      </c>
      <c r="C32" s="4">
        <f>IF('True_Odds_Calculator_3-way'!C33="","",'True_Odds_Calculator_3-way'!C33)</f>
        <v>2.41</v>
      </c>
      <c r="D32" s="4">
        <f t="shared" si="0"/>
        <v>4.403575685514971E-2</v>
      </c>
      <c r="E32" s="4">
        <f t="shared" si="1"/>
        <v>3.6007609462139349</v>
      </c>
      <c r="F32" s="4">
        <f t="shared" si="2"/>
        <v>3.1053802938469937</v>
      </c>
      <c r="G32" s="4">
        <f t="shared" si="3"/>
        <v>2.4983812131317999</v>
      </c>
      <c r="I32" s="4">
        <f t="shared" si="4"/>
        <v>1.0440357568551497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3.55</v>
      </c>
      <c r="C33" s="4">
        <f>IF('True_Odds_Calculator_3-way'!C34="","",'True_Odds_Calculator_3-way'!C34)</f>
        <v>3.44</v>
      </c>
      <c r="D33" s="4">
        <f t="shared" si="0"/>
        <v>2.6933269809129579E-2</v>
      </c>
      <c r="E33" s="4">
        <f t="shared" si="1"/>
        <v>2.2443278644702112</v>
      </c>
      <c r="F33" s="4">
        <f t="shared" si="2"/>
        <v>3.6668668450073691</v>
      </c>
      <c r="G33" s="4">
        <f t="shared" si="3"/>
        <v>3.5496247753937218</v>
      </c>
      <c r="I33" s="4">
        <f t="shared" si="4"/>
        <v>1.0269332698091296</v>
      </c>
    </row>
    <row r="34" spans="1:9" x14ac:dyDescent="0.2">
      <c r="A34" s="4">
        <f>IF('True_Odds_Calculator_3-way'!A35="","",'True_Odds_Calculator_3-way'!A35)</f>
        <v>2.48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3.05</v>
      </c>
      <c r="D34" s="4">
        <f t="shared" si="0"/>
        <v>2.6952647076309955E-2</v>
      </c>
      <c r="E34" s="4">
        <f t="shared" si="1"/>
        <v>2.536515739177827</v>
      </c>
      <c r="F34" s="4">
        <f t="shared" si="2"/>
        <v>3.4858536957821968</v>
      </c>
      <c r="G34" s="4">
        <f t="shared" si="3"/>
        <v>3.1359303168027632</v>
      </c>
      <c r="I34" s="4">
        <f t="shared" si="4"/>
        <v>1.02695264707631</v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92</v>
      </c>
      <c r="V3" s="29" t="s">
        <v>93</v>
      </c>
      <c r="W3" s="29" t="s">
        <v>67</v>
      </c>
      <c r="X3" s="38">
        <v>25569</v>
      </c>
      <c r="Y3" s="48" t="s">
        <v>94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D16" sqref="AD1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2.5</v>
      </c>
      <c r="B3">
        <v>3.27</v>
      </c>
      <c r="C3">
        <v>3.05</v>
      </c>
      <c r="D3" s="20">
        <f>IF(OR($A3="",$B3="",$C3=""),"",(1/A3)+(1/B3)+(1/C3)-1)</f>
        <v>3.3679250012533135E-2</v>
      </c>
      <c r="E3" s="17">
        <f>IF(OR($A3="",$B3="",$C3=""),"",A3*'MPTO_working_3-way'!$I2)</f>
        <v>2.5841981250313326</v>
      </c>
      <c r="F3" s="21">
        <f>IF(OR($A3="",$B3="",$C3=""),"",B3*'MPTO_working_3-way'!$I2)</f>
        <v>3.3801311475409834</v>
      </c>
      <c r="G3" s="22">
        <f>IF(OR($A3="",$B3="",$C3=""),"",C3*'MPTO_working_3-way'!$I2)</f>
        <v>3.1527217125382259</v>
      </c>
      <c r="H3" s="17">
        <f>IF(OR($A3="",$B3="",$C3=""),"",'MPTO_working_3-way'!E2)</f>
        <v>2.5721912261547581</v>
      </c>
      <c r="I3" s="21">
        <f>IF(OR($A3="",$B3="",$C3=""),"",'MPTO_working_3-way'!F2)</f>
        <v>3.3946177147978807</v>
      </c>
      <c r="J3" s="22">
        <f>IF(OR($A3="",$B3="",$C3=""),"",'MPTO_working_3-way'!G2)</f>
        <v>3.1581363929027551</v>
      </c>
      <c r="K3" s="17">
        <f>IF(OR($A3="",$B3="",$C3=""),"",'OddsRatio_working_3-way'!H2)</f>
        <v>2.577642569810803</v>
      </c>
      <c r="L3" s="21">
        <f>IF(OR($A3="",$B3="",$C3=""),"",'OddsRatio_working_3-way'!I2)</f>
        <v>3.3874990889803493</v>
      </c>
      <c r="M3" s="22">
        <f>IF(OR($A3="",$B3="",$C3=""),"",'OddsRatio_working_3-way'!J2)</f>
        <v>3.156111512074764</v>
      </c>
      <c r="N3" s="23">
        <f>(1/E3)* 100</f>
        <v>38.696723378664139</v>
      </c>
      <c r="O3" s="24">
        <f>(1/F3)* 100</f>
        <v>29.584650901119367</v>
      </c>
      <c r="P3" s="24">
        <f>(1/G3)* 100</f>
        <v>31.718625720216505</v>
      </c>
      <c r="Q3" t="s">
        <v>126</v>
      </c>
      <c r="R3" t="s">
        <v>127</v>
      </c>
      <c r="S3" t="s">
        <v>141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3.51</v>
      </c>
      <c r="B4">
        <v>3.4</v>
      </c>
      <c r="C4">
        <v>2.2000000000000002</v>
      </c>
      <c r="D4" s="20">
        <f t="shared" ref="D4:D67" si="0">IF(OR($A4="",$B4="",$C4=""),"",(1/A4)+(1/B4)+(1/C4)-1)</f>
        <v>3.3563386504563031E-2</v>
      </c>
      <c r="E4" s="17">
        <f>IF(OR($A4="",$B4="",$C4=""),"",A4*'MPTO_working_3-way'!$I3)</f>
        <v>3.6278074866310162</v>
      </c>
      <c r="F4" s="21">
        <f>IF(OR($A4="",$B4="",$C4=""),"",B4*'MPTO_working_3-way'!$I3)</f>
        <v>3.514115514115514</v>
      </c>
      <c r="G4" s="22">
        <f>IF(OR($A4="",$B4="",$C4=""),"",C4*'MPTO_working_3-way'!$I3)</f>
        <v>2.2738394503100388</v>
      </c>
      <c r="H4" s="17"/>
      <c r="I4" s="21"/>
      <c r="J4" s="22"/>
      <c r="K4" s="17"/>
      <c r="L4" s="21"/>
      <c r="M4" s="22"/>
      <c r="N4" s="23">
        <f t="shared" ref="N4" si="1">(1/E4)* 100</f>
        <v>27.564858490566035</v>
      </c>
      <c r="O4" s="24">
        <f t="shared" ref="O4" si="2">(1/F4)* 100</f>
        <v>28.456662735849058</v>
      </c>
      <c r="P4" s="24">
        <f t="shared" ref="P4" si="3">(1/G4)* 100</f>
        <v>43.978478773584904</v>
      </c>
      <c r="Q4" t="s">
        <v>70</v>
      </c>
      <c r="R4" t="s">
        <v>128</v>
      </c>
      <c r="S4" t="s">
        <v>141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2.36</v>
      </c>
      <c r="B5">
        <v>2.98</v>
      </c>
      <c r="C5">
        <v>3.65</v>
      </c>
      <c r="D5" s="20">
        <f t="shared" si="0"/>
        <v>3.3271886097705927E-2</v>
      </c>
      <c r="E5" s="17">
        <f>IF(OR($A5="",$B5="",$C5=""),"",A5*'MPTO_working_3-way'!$I4)</f>
        <v>2.4385216511905861</v>
      </c>
      <c r="F5" s="21">
        <f>IF(OR($A5="",$B5="",$C5=""),"",B5*'MPTO_working_3-way'!$I4)</f>
        <v>3.0791502205711638</v>
      </c>
      <c r="G5" s="22">
        <f>IF(OR($A5="",$B5="",$C5=""),"",C5*'MPTO_working_3-way'!$I4)</f>
        <v>3.7714423842566265</v>
      </c>
      <c r="H5" s="17"/>
      <c r="I5" s="21"/>
      <c r="J5" s="22"/>
      <c r="K5" s="17"/>
      <c r="L5" s="21"/>
      <c r="M5" s="22"/>
      <c r="N5" s="23">
        <f t="shared" ref="N5:N35" si="4">(1/E5)* 100</f>
        <v>41.008452785799918</v>
      </c>
      <c r="O5" s="24">
        <f t="shared" ref="O5:O35" si="5">(1/F5)* 100</f>
        <v>32.476492810230809</v>
      </c>
      <c r="P5" s="24">
        <f t="shared" ref="P5:P35" si="6">(1/G5)* 100</f>
        <v>26.515054403969263</v>
      </c>
      <c r="Q5" t="s">
        <v>86</v>
      </c>
      <c r="R5" t="s">
        <v>72</v>
      </c>
      <c r="S5" t="s">
        <v>141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1.35</v>
      </c>
      <c r="B6">
        <v>5.24</v>
      </c>
      <c r="C6">
        <v>8.5500000000000007</v>
      </c>
      <c r="D6" s="20">
        <f t="shared" si="0"/>
        <v>4.8539499724714608E-2</v>
      </c>
      <c r="E6" s="17">
        <f>IF(OR($A6="",$B6="",$C6=""),"",A6*'MPTO_working_3-way'!$I5)</f>
        <v>1.4155283246283648</v>
      </c>
      <c r="F6" s="21">
        <f>IF(OR($A6="",$B6="",$C6=""),"",B6*'MPTO_working_3-way'!$I5)</f>
        <v>5.4943469785575045</v>
      </c>
      <c r="G6" s="22">
        <f>IF(OR($A6="",$B6="",$C6=""),"",C6*'MPTO_working_3-way'!$I5)</f>
        <v>8.9650127226463106</v>
      </c>
      <c r="H6" s="17"/>
      <c r="I6" s="21"/>
      <c r="J6" s="22"/>
      <c r="K6" s="17"/>
      <c r="L6" s="21"/>
      <c r="M6" s="22"/>
      <c r="N6" s="23">
        <f t="shared" si="4"/>
        <v>70.645001064358198</v>
      </c>
      <c r="O6" s="24">
        <f t="shared" si="5"/>
        <v>18.200525083374728</v>
      </c>
      <c r="P6" s="24">
        <f t="shared" si="6"/>
        <v>11.154473852267083</v>
      </c>
      <c r="Q6" t="s">
        <v>129</v>
      </c>
      <c r="R6" t="s">
        <v>130</v>
      </c>
      <c r="S6" t="s">
        <v>141</v>
      </c>
      <c r="AD6" s="37"/>
      <c r="AE6" s="37"/>
      <c r="AH6" s="37"/>
      <c r="AI6" s="37"/>
      <c r="AJ6" t="s">
        <v>122</v>
      </c>
    </row>
    <row r="7" spans="1:36" s="40" customFormat="1" ht="15" x14ac:dyDescent="0.25">
      <c r="A7">
        <v>2.75</v>
      </c>
      <c r="B7">
        <v>3</v>
      </c>
      <c r="C7">
        <v>2.98</v>
      </c>
      <c r="D7" s="20">
        <f t="shared" si="0"/>
        <v>3.2540166768354695E-2</v>
      </c>
      <c r="E7" s="17">
        <f>IF(OR($A7="",$B7="",$C7=""),"",A7*'MPTO_working_3-way'!$I6)</f>
        <v>2.8394854586129754</v>
      </c>
      <c r="F7" s="21">
        <f>IF(OR($A7="",$B7="",$C7=""),"",B7*'MPTO_working_3-way'!$I6)</f>
        <v>3.0976205003050641</v>
      </c>
      <c r="G7" s="22">
        <f>IF(OR($A7="",$B7="",$C7=""),"",C7*'MPTO_working_3-way'!$I6)</f>
        <v>3.0769696969696971</v>
      </c>
      <c r="H7" s="17"/>
      <c r="I7" s="21"/>
      <c r="J7" s="22"/>
      <c r="K7" s="17"/>
      <c r="L7" s="21"/>
      <c r="M7" s="22"/>
      <c r="N7" s="23">
        <f t="shared" si="4"/>
        <v>35.217648217451256</v>
      </c>
      <c r="O7" s="24">
        <f t="shared" si="5"/>
        <v>32.282844199330313</v>
      </c>
      <c r="P7" s="24">
        <f t="shared" si="6"/>
        <v>32.499507583218431</v>
      </c>
      <c r="Q7" t="s">
        <v>76</v>
      </c>
      <c r="R7" t="s">
        <v>84</v>
      </c>
      <c r="S7" t="s">
        <v>142</v>
      </c>
      <c r="AD7" s="37"/>
      <c r="AE7" s="37"/>
      <c r="AH7" s="37"/>
      <c r="AI7" s="37"/>
      <c r="AJ7" t="s">
        <v>68</v>
      </c>
    </row>
    <row r="8" spans="1:36" s="36" customFormat="1" ht="15" x14ac:dyDescent="0.25">
      <c r="A8">
        <v>1.91</v>
      </c>
      <c r="B8">
        <v>3.5</v>
      </c>
      <c r="C8">
        <v>4.43</v>
      </c>
      <c r="D8" s="20">
        <f t="shared" si="0"/>
        <v>3.5008129449881853E-2</v>
      </c>
      <c r="E8" s="17">
        <f>IF(OR($A8="",$B8="",$C8=""),"",A8*'MPTO_working_3-way'!$I7)</f>
        <v>1.9768655272492743</v>
      </c>
      <c r="F8" s="21">
        <f>IF(OR($A8="",$B8="",$C8=""),"",B8*'MPTO_working_3-way'!$I7)</f>
        <v>3.6225284530745867</v>
      </c>
      <c r="G8" s="22">
        <f>IF(OR($A8="",$B8="",$C8=""),"",C8*'MPTO_working_3-way'!$I7)</f>
        <v>4.5850860134629761</v>
      </c>
      <c r="H8" s="17"/>
      <c r="I8" s="21"/>
      <c r="J8" s="22"/>
      <c r="K8" s="17"/>
      <c r="L8" s="21"/>
      <c r="M8" s="22"/>
      <c r="N8" s="23">
        <f t="shared" si="4"/>
        <v>50.585130157611587</v>
      </c>
      <c r="O8" s="24">
        <f t="shared" si="5"/>
        <v>27.605028171725177</v>
      </c>
      <c r="P8" s="24">
        <f t="shared" si="6"/>
        <v>21.809841670663239</v>
      </c>
      <c r="Q8" t="s">
        <v>78</v>
      </c>
      <c r="R8" t="s">
        <v>82</v>
      </c>
      <c r="S8" t="s">
        <v>142</v>
      </c>
      <c r="AD8" s="37"/>
      <c r="AE8" s="37"/>
      <c r="AH8" s="37"/>
      <c r="AI8" s="37"/>
      <c r="AJ8" t="s">
        <v>68</v>
      </c>
    </row>
    <row r="9" spans="1:36" s="36" customFormat="1" ht="15" x14ac:dyDescent="0.25">
      <c r="A9">
        <v>2.12</v>
      </c>
      <c r="B9">
        <v>3.3</v>
      </c>
      <c r="C9">
        <v>3.84</v>
      </c>
      <c r="D9" s="20">
        <f t="shared" si="0"/>
        <v>3.5145082904516789E-2</v>
      </c>
      <c r="E9" s="17">
        <f>IF(OR($A9="",$B9="",$C9=""),"",A9*'MPTO_working_3-way'!$I8)</f>
        <v>2.1945075757575756</v>
      </c>
      <c r="F9" s="21">
        <f>IF(OR($A9="",$B9="",$C9=""),"",B9*'MPTO_working_3-way'!$I8)</f>
        <v>3.4159787735849054</v>
      </c>
      <c r="G9" s="22">
        <f>IF(OR($A9="",$B9="",$C9=""),"",C9*'MPTO_working_3-way'!$I8)</f>
        <v>3.9749571183533443</v>
      </c>
      <c r="H9" s="17"/>
      <c r="I9" s="21"/>
      <c r="J9" s="22"/>
      <c r="K9" s="17"/>
      <c r="L9" s="21"/>
      <c r="M9" s="22"/>
      <c r="N9" s="23">
        <f t="shared" si="4"/>
        <v>45.568309312160181</v>
      </c>
      <c r="O9" s="24">
        <f t="shared" si="5"/>
        <v>29.274186588418054</v>
      </c>
      <c r="P9" s="24">
        <f t="shared" si="6"/>
        <v>25.157504099421768</v>
      </c>
      <c r="Q9" t="s">
        <v>87</v>
      </c>
      <c r="R9" t="s">
        <v>131</v>
      </c>
      <c r="S9" t="s">
        <v>142</v>
      </c>
      <c r="AD9" s="37"/>
      <c r="AE9" s="37"/>
      <c r="AH9" s="37"/>
      <c r="AI9" s="37"/>
      <c r="AJ9" t="s">
        <v>68</v>
      </c>
    </row>
    <row r="10" spans="1:36" s="36" customFormat="1" ht="15" x14ac:dyDescent="0.25">
      <c r="A10">
        <v>5.94</v>
      </c>
      <c r="B10">
        <v>3.68</v>
      </c>
      <c r="C10">
        <v>1.68</v>
      </c>
      <c r="D10" s="20">
        <f t="shared" si="0"/>
        <v>3.5327394023046299E-2</v>
      </c>
      <c r="E10" s="17">
        <f>IF(OR($A10="",$B10="",$C10=""),"",A10*'MPTO_working_3-way'!$I9)</f>
        <v>6.1498447204968958</v>
      </c>
      <c r="F10" s="21">
        <f>IF(OR($A10="",$B10="",$C10=""),"",B10*'MPTO_working_3-way'!$I9)</f>
        <v>3.8100048100048105</v>
      </c>
      <c r="G10" s="22">
        <f>IF(OR($A10="",$B10="",$C10=""),"",C10*'MPTO_working_3-way'!$I9)</f>
        <v>1.7393500219587177</v>
      </c>
      <c r="H10" s="17"/>
      <c r="I10" s="21"/>
      <c r="J10" s="22"/>
      <c r="K10" s="17"/>
      <c r="L10" s="21"/>
      <c r="M10" s="22"/>
      <c r="N10" s="23">
        <f t="shared" si="4"/>
        <v>16.260573159954546</v>
      </c>
      <c r="O10" s="24">
        <f t="shared" si="5"/>
        <v>26.246686024491854</v>
      </c>
      <c r="P10" s="24">
        <f t="shared" si="6"/>
        <v>57.492740815553589</v>
      </c>
      <c r="Q10" t="s">
        <v>132</v>
      </c>
      <c r="R10" t="s">
        <v>90</v>
      </c>
      <c r="S10" t="s">
        <v>142</v>
      </c>
      <c r="AD10" s="37"/>
      <c r="AE10" s="37"/>
      <c r="AH10" s="37"/>
      <c r="AI10" s="37"/>
      <c r="AJ10" t="s">
        <v>68</v>
      </c>
    </row>
    <row r="11" spans="1:36" s="36" customFormat="1" ht="15" x14ac:dyDescent="0.25">
      <c r="A11">
        <v>2.31</v>
      </c>
      <c r="B11">
        <v>3.56</v>
      </c>
      <c r="C11">
        <v>3.4</v>
      </c>
      <c r="D11" s="20">
        <f t="shared" si="0"/>
        <v>7.9169563637508933E-3</v>
      </c>
      <c r="E11" s="17">
        <f>IF(OR($A11="",$B11="",$C11=""),"",A11*'MPTO_working_3-way'!$I10)</f>
        <v>2.3282881692002646</v>
      </c>
      <c r="F11" s="21">
        <f>IF(OR($A11="",$B11="",$C11=""),"",B11*'MPTO_working_3-way'!$I10)</f>
        <v>3.5881843646549534</v>
      </c>
      <c r="G11" s="22">
        <f>IF(OR($A11="",$B11="",$C11=""),"",C11*'MPTO_working_3-way'!$I10)</f>
        <v>3.426917651636753</v>
      </c>
      <c r="H11" s="17"/>
      <c r="I11" s="21"/>
      <c r="J11" s="22"/>
      <c r="K11" s="17"/>
      <c r="L11" s="21"/>
      <c r="M11" s="22"/>
      <c r="N11" s="23">
        <f t="shared" si="4"/>
        <v>42.950009935560786</v>
      </c>
      <c r="O11" s="24">
        <f t="shared" si="5"/>
        <v>27.869248019984667</v>
      </c>
      <c r="P11" s="24">
        <f t="shared" si="6"/>
        <v>29.18074204445454</v>
      </c>
      <c r="Q11" t="s">
        <v>133</v>
      </c>
      <c r="R11" t="s">
        <v>134</v>
      </c>
      <c r="S11" t="s">
        <v>142</v>
      </c>
      <c r="AD11" s="37"/>
      <c r="AE11" s="37"/>
      <c r="AH11" s="37"/>
      <c r="AI11" s="37"/>
      <c r="AJ11" t="s">
        <v>122</v>
      </c>
    </row>
    <row r="12" spans="1:36" s="36" customFormat="1" ht="15" x14ac:dyDescent="0.25">
      <c r="A12">
        <v>5.87</v>
      </c>
      <c r="B12">
        <v>4.75</v>
      </c>
      <c r="C12">
        <v>1.5</v>
      </c>
      <c r="D12" s="20">
        <f t="shared" si="0"/>
        <v>4.7550733733823458E-2</v>
      </c>
      <c r="E12" s="17">
        <f>IF(OR($A12="",$B12="",$C12=""),"",A12*'MPTO_working_3-way'!$I11)</f>
        <v>6.1491228070175437</v>
      </c>
      <c r="F12" s="21">
        <f>IF(OR($A12="",$B12="",$C12=""),"",B12*'MPTO_working_3-way'!$I11)</f>
        <v>4.9758659852356617</v>
      </c>
      <c r="G12" s="22">
        <f>IF(OR($A12="",$B12="",$C12=""),"",C12*'MPTO_working_3-way'!$I11)</f>
        <v>1.5713261006007353</v>
      </c>
      <c r="H12" s="17"/>
      <c r="I12" s="21"/>
      <c r="J12" s="22"/>
      <c r="K12" s="17"/>
      <c r="L12" s="21"/>
      <c r="M12" s="22"/>
      <c r="N12" s="23">
        <f t="shared" si="4"/>
        <v>16.262482168330955</v>
      </c>
      <c r="O12" s="24">
        <f t="shared" si="5"/>
        <v>20.097004279600569</v>
      </c>
      <c r="P12" s="24">
        <f t="shared" si="6"/>
        <v>63.640513552068469</v>
      </c>
      <c r="Q12" t="s">
        <v>118</v>
      </c>
      <c r="R12" t="s">
        <v>135</v>
      </c>
      <c r="S12" t="s">
        <v>142</v>
      </c>
      <c r="AD12" s="37"/>
      <c r="AE12" s="37"/>
      <c r="AH12" s="37"/>
      <c r="AI12" s="37"/>
      <c r="AJ12" t="s">
        <v>122</v>
      </c>
    </row>
    <row r="13" spans="1:36" s="36" customFormat="1" ht="15" x14ac:dyDescent="0.25">
      <c r="A13">
        <v>1.21</v>
      </c>
      <c r="B13">
        <v>6.54</v>
      </c>
      <c r="C13">
        <v>13.38</v>
      </c>
      <c r="D13" s="20">
        <f t="shared" si="0"/>
        <v>5.4089895314084258E-2</v>
      </c>
      <c r="E13" s="17">
        <f>IF(OR($A13="",$B13="",$C13=""),"",A13*'MPTO_working_3-way'!$I12)</f>
        <v>1.2754487733300419</v>
      </c>
      <c r="F13" s="21">
        <f>IF(OR($A13="",$B13="",$C13=""),"",B13*'MPTO_working_3-way'!$I12)</f>
        <v>6.893747915354111</v>
      </c>
      <c r="G13" s="22">
        <f>IF(OR($A13="",$B13="",$C13=""),"",C13*'MPTO_working_3-way'!$I12)</f>
        <v>14.103722799302448</v>
      </c>
      <c r="H13" s="17"/>
      <c r="I13" s="21"/>
      <c r="J13" s="22"/>
      <c r="K13" s="17"/>
      <c r="L13" s="21"/>
      <c r="M13" s="22"/>
      <c r="N13" s="23">
        <f t="shared" si="4"/>
        <v>78.403776059866473</v>
      </c>
      <c r="O13" s="24">
        <f t="shared" si="5"/>
        <v>14.505897405571625</v>
      </c>
      <c r="P13" s="24">
        <f t="shared" si="6"/>
        <v>7.0903265345619149</v>
      </c>
      <c r="Q13" t="s">
        <v>119</v>
      </c>
      <c r="R13" t="s">
        <v>117</v>
      </c>
      <c r="S13" t="s">
        <v>142</v>
      </c>
      <c r="AD13" s="37"/>
      <c r="AE13" s="37"/>
      <c r="AH13" s="37"/>
      <c r="AI13" s="37"/>
      <c r="AJ13" t="s">
        <v>122</v>
      </c>
    </row>
    <row r="14" spans="1:36" s="36" customFormat="1" ht="15" x14ac:dyDescent="0.25">
      <c r="A14">
        <v>2.04</v>
      </c>
      <c r="B14">
        <v>3.23</v>
      </c>
      <c r="C14">
        <v>4.37</v>
      </c>
      <c r="D14" s="20">
        <f t="shared" si="0"/>
        <v>2.8626553596266868E-2</v>
      </c>
      <c r="E14" s="17">
        <f>IF(OR($A14="",$B14="",$C14=""),"",A14*'MPTO_working_3-way'!$I13)</f>
        <v>2.0983981693363845</v>
      </c>
      <c r="F14" s="21">
        <f>IF(OR($A14="",$B14="",$C14=""),"",B14*'MPTO_working_3-way'!$I13)</f>
        <v>3.3224637681159419</v>
      </c>
      <c r="G14" s="22">
        <f>IF(OR($A14="",$B14="",$C14=""),"",C14*'MPTO_working_3-way'!$I13)</f>
        <v>4.4950980392156863</v>
      </c>
      <c r="H14" s="17"/>
      <c r="I14" s="21"/>
      <c r="J14" s="22"/>
      <c r="K14" s="17"/>
      <c r="L14" s="21"/>
      <c r="M14" s="22"/>
      <c r="N14" s="23">
        <f t="shared" si="4"/>
        <v>47.655398037077425</v>
      </c>
      <c r="O14" s="24">
        <f t="shared" si="5"/>
        <v>30.098146128680479</v>
      </c>
      <c r="P14" s="24">
        <f t="shared" si="6"/>
        <v>22.246455834242091</v>
      </c>
      <c r="Q14" t="s">
        <v>125</v>
      </c>
      <c r="R14" t="s">
        <v>97</v>
      </c>
      <c r="S14" t="s">
        <v>142</v>
      </c>
      <c r="AD14" s="37"/>
      <c r="AE14" s="37"/>
      <c r="AH14" s="37"/>
      <c r="AI14" s="37"/>
      <c r="AJ14" t="s">
        <v>69</v>
      </c>
    </row>
    <row r="15" spans="1:36" s="36" customFormat="1" ht="15" x14ac:dyDescent="0.25">
      <c r="A15">
        <v>2.34</v>
      </c>
      <c r="B15">
        <v>3.38</v>
      </c>
      <c r="C15">
        <v>3.3</v>
      </c>
      <c r="D15" s="20">
        <f t="shared" si="0"/>
        <v>2.62387185464108E-2</v>
      </c>
      <c r="E15" s="17">
        <f>IF(OR($A15="",$B15="",$C15=""),"",A15*'MPTO_working_3-way'!$I14)</f>
        <v>2.4013986013986011</v>
      </c>
      <c r="F15" s="21">
        <f>IF(OR($A15="",$B15="",$C15=""),"",B15*'MPTO_working_3-way'!$I14)</f>
        <v>3.4686868686868686</v>
      </c>
      <c r="G15" s="22">
        <f>IF(OR($A15="",$B15="",$C15=""),"",C15*'MPTO_working_3-way'!$I14)</f>
        <v>3.3865877712031556</v>
      </c>
      <c r="H15" s="17"/>
      <c r="I15" s="21"/>
      <c r="J15" s="22"/>
      <c r="K15" s="17"/>
      <c r="L15" s="21"/>
      <c r="M15" s="22"/>
      <c r="N15" s="23">
        <f t="shared" si="4"/>
        <v>41.64239953407106</v>
      </c>
      <c r="O15" s="24">
        <f t="shared" si="5"/>
        <v>28.829353523587653</v>
      </c>
      <c r="P15" s="24">
        <f t="shared" si="6"/>
        <v>29.528246942341298</v>
      </c>
      <c r="Q15" t="s">
        <v>95</v>
      </c>
      <c r="R15" t="s">
        <v>136</v>
      </c>
      <c r="S15" t="s">
        <v>142</v>
      </c>
      <c r="AD15" s="37"/>
      <c r="AE15" s="37"/>
      <c r="AH15" s="37"/>
      <c r="AI15" s="37"/>
      <c r="AJ15" t="s">
        <v>69</v>
      </c>
    </row>
    <row r="16" spans="1:36" s="36" customFormat="1" ht="15" x14ac:dyDescent="0.25">
      <c r="A16">
        <v>2.2599999999999998</v>
      </c>
      <c r="B16">
        <v>3.37</v>
      </c>
      <c r="C16">
        <v>3.47</v>
      </c>
      <c r="D16" s="20">
        <f t="shared" si="0"/>
        <v>2.7398219191050899E-2</v>
      </c>
      <c r="E16" s="17">
        <f>IF(OR($A16="",$B16="",$C16=""),"",A16*'MPTO_working_3-way'!$I15)</f>
        <v>2.3219199753717747</v>
      </c>
      <c r="F16" s="21">
        <f>IF(OR($A16="",$B16="",$C16=""),"",B16*'MPTO_working_3-way'!$I15)</f>
        <v>3.4623319986738417</v>
      </c>
      <c r="G16" s="22">
        <f>IF(OR($A16="",$B16="",$C16=""),"",C16*'MPTO_working_3-way'!$I15)</f>
        <v>3.565071820592947</v>
      </c>
      <c r="H16" s="17"/>
      <c r="I16" s="21"/>
      <c r="J16" s="22"/>
      <c r="K16" s="17"/>
      <c r="L16" s="21"/>
      <c r="M16" s="22"/>
      <c r="N16" s="23">
        <f t="shared" si="4"/>
        <v>43.067806410506662</v>
      </c>
      <c r="O16" s="24">
        <f t="shared" si="5"/>
        <v>28.88226780051782</v>
      </c>
      <c r="P16" s="24">
        <f t="shared" si="6"/>
        <v>28.049925788975514</v>
      </c>
      <c r="Q16" t="s">
        <v>123</v>
      </c>
      <c r="R16" t="s">
        <v>96</v>
      </c>
      <c r="S16" t="s">
        <v>142</v>
      </c>
      <c r="AD16" s="37"/>
      <c r="AE16" s="37"/>
      <c r="AH16" s="37"/>
      <c r="AI16" s="37"/>
      <c r="AJ16" t="s">
        <v>69</v>
      </c>
    </row>
    <row r="17" spans="1:36" s="36" customFormat="1" ht="15" x14ac:dyDescent="0.25">
      <c r="A17">
        <v>1.25</v>
      </c>
      <c r="B17">
        <v>6.99</v>
      </c>
      <c r="C17">
        <v>10.94</v>
      </c>
      <c r="D17" s="20">
        <f t="shared" si="0"/>
        <v>3.4469194697047012E-2</v>
      </c>
      <c r="E17" s="17">
        <f>IF(OR($A17="",$B17="",$C17=""),"",A17*'MPTO_working_3-way'!$I16)</f>
        <v>1.2930864933713089</v>
      </c>
      <c r="F17" s="21">
        <f>IF(OR($A17="",$B17="",$C17=""),"",B17*'MPTO_working_3-way'!$I16)</f>
        <v>7.2309396709323588</v>
      </c>
      <c r="G17" s="22">
        <f>IF(OR($A17="",$B17="",$C17=""),"",C17*'MPTO_working_3-way'!$I16)</f>
        <v>11.317092989985694</v>
      </c>
      <c r="H17" s="17"/>
      <c r="I17" s="21"/>
      <c r="J17" s="22"/>
      <c r="K17" s="17"/>
      <c r="L17" s="21"/>
      <c r="M17" s="22"/>
      <c r="N17" s="23">
        <f t="shared" si="4"/>
        <v>77.334347325275999</v>
      </c>
      <c r="O17" s="24">
        <f t="shared" si="5"/>
        <v>13.829461252731759</v>
      </c>
      <c r="P17" s="24">
        <f t="shared" si="6"/>
        <v>8.8361914219922308</v>
      </c>
      <c r="Q17" t="s">
        <v>109</v>
      </c>
      <c r="R17" t="s">
        <v>108</v>
      </c>
      <c r="S17" t="s">
        <v>142</v>
      </c>
      <c r="AD17" s="37"/>
      <c r="AE17" s="37"/>
      <c r="AH17" s="37"/>
      <c r="AI17" s="37"/>
      <c r="AJ17" t="s">
        <v>114</v>
      </c>
    </row>
    <row r="18" spans="1:36" s="36" customFormat="1" ht="15" x14ac:dyDescent="0.25">
      <c r="A18">
        <v>1.63</v>
      </c>
      <c r="B18">
        <v>4.05</v>
      </c>
      <c r="C18">
        <v>5.68</v>
      </c>
      <c r="D18" s="20">
        <f t="shared" si="0"/>
        <v>3.6466850790420002E-2</v>
      </c>
      <c r="E18" s="17">
        <f>IF(OR($A18="",$B18="",$C18=""),"",A18*'MPTO_working_3-way'!$I17)</f>
        <v>1.6894409667883845</v>
      </c>
      <c r="F18" s="21">
        <f>IF(OR($A18="",$B18="",$C18=""),"",B18*'MPTO_working_3-way'!$I17)</f>
        <v>4.1976907457012009</v>
      </c>
      <c r="G18" s="22">
        <f>IF(OR($A18="",$B18="",$C18=""),"",C18*'MPTO_working_3-way'!$I17)</f>
        <v>5.8871317124895857</v>
      </c>
      <c r="H18" s="17"/>
      <c r="I18" s="21"/>
      <c r="J18" s="22"/>
      <c r="K18" s="17"/>
      <c r="L18" s="21"/>
      <c r="M18" s="22"/>
      <c r="N18" s="23">
        <f t="shared" si="4"/>
        <v>59.191177416574256</v>
      </c>
      <c r="O18" s="24">
        <f t="shared" si="5"/>
        <v>23.822622021979267</v>
      </c>
      <c r="P18" s="24">
        <f t="shared" si="6"/>
        <v>16.986200561446484</v>
      </c>
      <c r="Q18" t="s">
        <v>80</v>
      </c>
      <c r="R18" t="s">
        <v>77</v>
      </c>
      <c r="S18" t="s">
        <v>143</v>
      </c>
      <c r="AD18" s="37"/>
      <c r="AE18" s="37"/>
      <c r="AH18" s="37"/>
      <c r="AI18" s="37"/>
      <c r="AJ18" t="s">
        <v>68</v>
      </c>
    </row>
    <row r="19" spans="1:36" s="36" customFormat="1" ht="15" x14ac:dyDescent="0.25">
      <c r="A19">
        <v>3.04</v>
      </c>
      <c r="B19">
        <v>3.17</v>
      </c>
      <c r="C19">
        <v>2.5</v>
      </c>
      <c r="D19" s="20">
        <f t="shared" si="0"/>
        <v>4.4404781670264182E-2</v>
      </c>
      <c r="E19" s="17">
        <f>IF(OR($A19="",$B19="",$C19=""),"",A19*'MPTO_working_3-way'!$I18)</f>
        <v>3.174990536277603</v>
      </c>
      <c r="F19" s="21">
        <f>IF(OR($A19="",$B19="",$C19=""),"",B19*'MPTO_working_3-way'!$I18)</f>
        <v>3.3107631578947374</v>
      </c>
      <c r="G19" s="22">
        <f>IF(OR($A19="",$B19="",$C19=""),"",C19*'MPTO_working_3-way'!$I18)</f>
        <v>2.6110119541756607</v>
      </c>
      <c r="H19" s="17"/>
      <c r="I19" s="21"/>
      <c r="J19" s="22"/>
      <c r="K19" s="17"/>
      <c r="L19" s="21"/>
      <c r="M19" s="22"/>
      <c r="N19" s="23">
        <f t="shared" si="4"/>
        <v>31.496156872719755</v>
      </c>
      <c r="O19" s="24">
        <f t="shared" si="5"/>
        <v>30.204516370053014</v>
      </c>
      <c r="P19" s="24">
        <f t="shared" si="6"/>
        <v>38.299326757227213</v>
      </c>
      <c r="Q19" t="s">
        <v>73</v>
      </c>
      <c r="R19" t="s">
        <v>71</v>
      </c>
      <c r="S19" t="s">
        <v>143</v>
      </c>
      <c r="AD19" s="37"/>
      <c r="AE19" s="37"/>
      <c r="AH19" s="37"/>
      <c r="AI19" s="37"/>
      <c r="AJ19" t="s">
        <v>68</v>
      </c>
    </row>
    <row r="20" spans="1:36" s="36" customFormat="1" ht="15" x14ac:dyDescent="0.25">
      <c r="A20">
        <v>4.13</v>
      </c>
      <c r="B20">
        <v>3.35</v>
      </c>
      <c r="C20">
        <v>1.98</v>
      </c>
      <c r="D20" s="20">
        <f t="shared" si="0"/>
        <v>4.5688718342399071E-2</v>
      </c>
      <c r="E20" s="17">
        <f>IF(OR($A20="",$B20="",$C20=""),"",A20*'MPTO_working_3-way'!$I19)</f>
        <v>4.3186944067541084</v>
      </c>
      <c r="F20" s="21">
        <f>IF(OR($A20="",$B20="",$C20=""),"",B20*'MPTO_working_3-way'!$I19)</f>
        <v>3.5030572064470369</v>
      </c>
      <c r="G20" s="22">
        <f>IF(OR($A20="",$B20="",$C20=""),"",C20*'MPTO_working_3-way'!$I19)</f>
        <v>2.07046366231795</v>
      </c>
      <c r="H20" s="17"/>
      <c r="I20" s="21"/>
      <c r="J20" s="22"/>
      <c r="K20" s="17"/>
      <c r="L20" s="21"/>
      <c r="M20" s="22"/>
      <c r="N20" s="23">
        <f t="shared" si="4"/>
        <v>23.155146111659956</v>
      </c>
      <c r="O20" s="24">
        <f t="shared" si="5"/>
        <v>28.546493564524066</v>
      </c>
      <c r="P20" s="24">
        <f t="shared" si="6"/>
        <v>48.298360323815984</v>
      </c>
      <c r="Q20" t="s">
        <v>137</v>
      </c>
      <c r="R20" t="s">
        <v>89</v>
      </c>
      <c r="S20" t="s">
        <v>143</v>
      </c>
      <c r="AD20" s="37"/>
      <c r="AE20" s="37"/>
      <c r="AH20" s="37"/>
      <c r="AI20" s="37"/>
      <c r="AJ20" t="s">
        <v>68</v>
      </c>
    </row>
    <row r="21" spans="1:36" s="36" customFormat="1" ht="15" x14ac:dyDescent="0.25">
      <c r="A21">
        <v>1.83</v>
      </c>
      <c r="B21">
        <v>3.47</v>
      </c>
      <c r="C21">
        <v>4.75</v>
      </c>
      <c r="D21" s="20">
        <f t="shared" si="0"/>
        <v>4.5158841261513372E-2</v>
      </c>
      <c r="E21" s="17">
        <f>IF(OR($A21="",$B21="",$C21=""),"",A21*'MPTO_working_3-way'!$I20)</f>
        <v>1.9126406795085695</v>
      </c>
      <c r="F21" s="21">
        <f>IF(OR($A21="",$B21="",$C21=""),"",B21*'MPTO_working_3-way'!$I20)</f>
        <v>3.6267011791774517</v>
      </c>
      <c r="G21" s="22">
        <f>IF(OR($A21="",$B21="",$C21=""),"",C21*'MPTO_working_3-way'!$I20)</f>
        <v>4.9645044959921885</v>
      </c>
      <c r="H21" s="17"/>
      <c r="I21" s="21"/>
      <c r="J21" s="22"/>
      <c r="K21" s="17"/>
      <c r="L21" s="21"/>
      <c r="M21" s="22"/>
      <c r="N21" s="23">
        <f t="shared" si="4"/>
        <v>52.283735816857046</v>
      </c>
      <c r="O21" s="24">
        <f t="shared" si="5"/>
        <v>27.573267015806451</v>
      </c>
      <c r="P21" s="24">
        <f t="shared" si="6"/>
        <v>20.142997167336507</v>
      </c>
      <c r="Q21" t="s">
        <v>81</v>
      </c>
      <c r="R21" t="s">
        <v>91</v>
      </c>
      <c r="S21" t="s">
        <v>143</v>
      </c>
      <c r="AD21" s="37"/>
      <c r="AE21" s="37"/>
      <c r="AH21" s="37"/>
      <c r="AI21" s="37"/>
      <c r="AJ21" t="s">
        <v>68</v>
      </c>
    </row>
    <row r="22" spans="1:36" s="36" customFormat="1" ht="15" x14ac:dyDescent="0.25">
      <c r="A22">
        <v>2.2000000000000002</v>
      </c>
      <c r="B22">
        <v>3.02</v>
      </c>
      <c r="C22">
        <v>3.86</v>
      </c>
      <c r="D22" s="20">
        <f t="shared" si="0"/>
        <v>4.4738639872977437E-2</v>
      </c>
      <c r="E22" s="17">
        <f>IF(OR($A22="",$B22="",$C22=""),"",A22*'MPTO_working_3-way'!$I21)</f>
        <v>2.2984250077205504</v>
      </c>
      <c r="F22" s="21">
        <f>IF(OR($A22="",$B22="",$C22=""),"",B22*'MPTO_working_3-way'!$I21)</f>
        <v>3.1551106924163919</v>
      </c>
      <c r="G22" s="22">
        <f>IF(OR($A22="",$B22="",$C22=""),"",C22*'MPTO_working_3-way'!$I21)</f>
        <v>4.0326911499096925</v>
      </c>
      <c r="H22" s="17"/>
      <c r="I22" s="21"/>
      <c r="J22" s="22"/>
      <c r="K22" s="17"/>
      <c r="L22" s="21"/>
      <c r="M22" s="22"/>
      <c r="N22" s="23">
        <f t="shared" si="4"/>
        <v>43.508054282429867</v>
      </c>
      <c r="O22" s="24">
        <f t="shared" si="5"/>
        <v>31.694609079915796</v>
      </c>
      <c r="P22" s="24">
        <f t="shared" si="6"/>
        <v>24.797336637654332</v>
      </c>
      <c r="Q22" t="s">
        <v>83</v>
      </c>
      <c r="R22" t="s">
        <v>75</v>
      </c>
      <c r="S22" t="s">
        <v>143</v>
      </c>
      <c r="AD22" s="37"/>
      <c r="AE22" s="37"/>
      <c r="AH22" s="37"/>
      <c r="AI22" s="37"/>
      <c r="AJ22" t="s">
        <v>68</v>
      </c>
    </row>
    <row r="23" spans="1:36" s="36" customFormat="1" ht="15" x14ac:dyDescent="0.25">
      <c r="A23">
        <v>2.93</v>
      </c>
      <c r="B23">
        <v>3.55</v>
      </c>
      <c r="C23">
        <v>2.36</v>
      </c>
      <c r="D23" s="20">
        <f t="shared" si="0"/>
        <v>4.6715882732037528E-2</v>
      </c>
      <c r="E23" s="17">
        <f>IF(OR($A23="",$B23="",$C23=""),"",A23*'MPTO_working_3-way'!$I22)</f>
        <v>3.0668775364048702</v>
      </c>
      <c r="F23" s="21">
        <f>IF(OR($A23="",$B23="",$C23=""),"",B23*'MPTO_working_3-way'!$I22)</f>
        <v>3.715841383698733</v>
      </c>
      <c r="G23" s="22">
        <f>IF(OR($A23="",$B23="",$C23=""),"",C23*'MPTO_working_3-way'!$I22)</f>
        <v>2.4702494832476085</v>
      </c>
      <c r="H23" s="17"/>
      <c r="I23" s="21"/>
      <c r="J23" s="22"/>
      <c r="K23" s="17"/>
      <c r="L23" s="21"/>
      <c r="M23" s="22"/>
      <c r="N23" s="23">
        <f t="shared" si="4"/>
        <v>32.606453571414669</v>
      </c>
      <c r="O23" s="24">
        <f t="shared" si="5"/>
        <v>26.911805342040847</v>
      </c>
      <c r="P23" s="24">
        <f t="shared" si="6"/>
        <v>40.481741086544488</v>
      </c>
      <c r="Q23" t="s">
        <v>138</v>
      </c>
      <c r="R23" t="s">
        <v>139</v>
      </c>
      <c r="S23" t="s">
        <v>143</v>
      </c>
      <c r="AD23" s="37"/>
      <c r="AE23" s="37"/>
      <c r="AH23" s="37"/>
      <c r="AI23" s="37"/>
      <c r="AJ23" t="s">
        <v>122</v>
      </c>
    </row>
    <row r="24" spans="1:36" s="36" customFormat="1" ht="15" x14ac:dyDescent="0.25">
      <c r="A24">
        <v>3.78</v>
      </c>
      <c r="B24">
        <v>3.41</v>
      </c>
      <c r="C24">
        <v>2.13</v>
      </c>
      <c r="D24" s="20">
        <f t="shared" si="0"/>
        <v>2.7288964590191256E-2</v>
      </c>
      <c r="E24" s="17">
        <f>IF(OR($A24="",$B24="",$C24=""),"",A24*'MPTO_working_3-way'!$I23)</f>
        <v>3.8831522861509229</v>
      </c>
      <c r="F24" s="21">
        <f>IF(OR($A24="",$B24="",$C24=""),"",B24*'MPTO_working_3-way'!$I23)</f>
        <v>3.5030553692525523</v>
      </c>
      <c r="G24" s="22">
        <f>IF(OR($A24="",$B24="",$C24=""),"",C24*'MPTO_working_3-way'!$I23)</f>
        <v>2.1881254945771071</v>
      </c>
      <c r="H24" s="17"/>
      <c r="I24" s="21"/>
      <c r="J24" s="22"/>
      <c r="K24" s="17"/>
      <c r="L24" s="21"/>
      <c r="M24" s="22"/>
      <c r="N24" s="23">
        <f t="shared" si="4"/>
        <v>25.752273573365951</v>
      </c>
      <c r="O24" s="24">
        <f t="shared" si="5"/>
        <v>28.546508535871933</v>
      </c>
      <c r="P24" s="24">
        <f t="shared" si="6"/>
        <v>45.701217890762116</v>
      </c>
      <c r="Q24" t="s">
        <v>98</v>
      </c>
      <c r="R24" t="s">
        <v>115</v>
      </c>
      <c r="S24" t="s">
        <v>143</v>
      </c>
      <c r="AD24" s="37"/>
      <c r="AE24" s="37"/>
      <c r="AH24" s="37"/>
      <c r="AI24" s="37"/>
      <c r="AJ24" t="s">
        <v>69</v>
      </c>
    </row>
    <row r="25" spans="1:36" s="36" customFormat="1" ht="15" x14ac:dyDescent="0.25">
      <c r="A25">
        <v>1.99</v>
      </c>
      <c r="B25">
        <v>3.51</v>
      </c>
      <c r="C25">
        <v>4.13</v>
      </c>
      <c r="D25" s="20">
        <f t="shared" si="0"/>
        <v>2.9543598319682118E-2</v>
      </c>
      <c r="E25" s="17">
        <f>IF(OR($A25="",$B25="",$C25=""),"",A25*'MPTO_working_3-way'!$I24)</f>
        <v>2.0487917606561674</v>
      </c>
      <c r="F25" s="21">
        <f>IF(OR($A25="",$B25="",$C25=""),"",B25*'MPTO_working_3-way'!$I24)</f>
        <v>3.6136980301020842</v>
      </c>
      <c r="G25" s="22">
        <f>IF(OR($A25="",$B25="",$C25=""),"",C25*'MPTO_working_3-way'!$I24)</f>
        <v>4.2520150610602867</v>
      </c>
      <c r="H25" s="17"/>
      <c r="I25" s="21"/>
      <c r="J25" s="22"/>
      <c r="K25" s="17"/>
      <c r="L25" s="21"/>
      <c r="M25" s="22"/>
      <c r="N25" s="23">
        <f t="shared" si="4"/>
        <v>48.809255250017678</v>
      </c>
      <c r="O25" s="24">
        <f t="shared" si="5"/>
        <v>27.672483745736521</v>
      </c>
      <c r="P25" s="24">
        <f t="shared" si="6"/>
        <v>23.518261004245808</v>
      </c>
      <c r="Q25" t="s">
        <v>100</v>
      </c>
      <c r="R25" t="s">
        <v>101</v>
      </c>
      <c r="S25" t="s">
        <v>143</v>
      </c>
      <c r="AD25" s="37"/>
      <c r="AE25" s="37"/>
      <c r="AH25" s="37"/>
      <c r="AI25" s="37"/>
      <c r="AJ25" t="s">
        <v>69</v>
      </c>
    </row>
    <row r="26" spans="1:36" s="36" customFormat="1" ht="15" x14ac:dyDescent="0.25">
      <c r="A26">
        <v>2.04</v>
      </c>
      <c r="B26">
        <v>3.59</v>
      </c>
      <c r="C26">
        <v>3.84</v>
      </c>
      <c r="D26" s="20">
        <f t="shared" si="0"/>
        <v>2.9164277131465521E-2</v>
      </c>
      <c r="E26" s="17">
        <f>IF(OR($A26="",$B26="",$C26=""),"",A26*'MPTO_working_3-way'!$I25)</f>
        <v>2.0994951253481897</v>
      </c>
      <c r="F26" s="21">
        <f>IF(OR($A26="",$B26="",$C26=""),"",B26*'MPTO_working_3-way'!$I25)</f>
        <v>3.6946997549019609</v>
      </c>
      <c r="G26" s="22">
        <f>IF(OR($A26="",$B26="",$C26=""),"",C26*'MPTO_working_3-way'!$I25)</f>
        <v>3.9519908241848274</v>
      </c>
      <c r="H26" s="17"/>
      <c r="I26" s="21"/>
      <c r="J26" s="22"/>
      <c r="K26" s="17"/>
      <c r="L26" s="21"/>
      <c r="M26" s="22"/>
      <c r="N26" s="23">
        <f t="shared" si="4"/>
        <v>47.630498776897873</v>
      </c>
      <c r="O26" s="24">
        <f t="shared" si="5"/>
        <v>27.065798747875121</v>
      </c>
      <c r="P26" s="24">
        <f t="shared" si="6"/>
        <v>25.303702475226999</v>
      </c>
      <c r="Q26" t="s">
        <v>112</v>
      </c>
      <c r="R26" t="s">
        <v>102</v>
      </c>
      <c r="S26" t="s">
        <v>143</v>
      </c>
      <c r="AD26" s="37"/>
      <c r="AE26" s="37"/>
      <c r="AH26" s="37"/>
      <c r="AI26" s="37"/>
      <c r="AJ26" t="s">
        <v>69</v>
      </c>
    </row>
    <row r="27" spans="1:36" s="36" customFormat="1" ht="15" x14ac:dyDescent="0.25">
      <c r="A27">
        <v>2.23</v>
      </c>
      <c r="B27">
        <v>3.71</v>
      </c>
      <c r="C27">
        <v>3.21</v>
      </c>
      <c r="D27" s="20">
        <f t="shared" si="0"/>
        <v>2.9498752000062689E-2</v>
      </c>
      <c r="E27" s="17">
        <f>IF(OR($A27="",$B27="",$C27=""),"",A27*'MPTO_working_3-way'!$I26)</f>
        <v>2.2957822169601396</v>
      </c>
      <c r="F27" s="21">
        <f>IF(OR($A27="",$B27="",$C27=""),"",B27*'MPTO_working_3-way'!$I26)</f>
        <v>3.8194403699202324</v>
      </c>
      <c r="G27" s="22">
        <f>IF(OR($A27="",$B27="",$C27=""),"",C27*'MPTO_working_3-way'!$I26)</f>
        <v>3.3046909939202012</v>
      </c>
      <c r="H27" s="17"/>
      <c r="I27" s="21"/>
      <c r="J27" s="22"/>
      <c r="K27" s="17"/>
      <c r="L27" s="21"/>
      <c r="M27" s="22"/>
      <c r="N27" s="23">
        <f t="shared" si="4"/>
        <v>43.558138599231185</v>
      </c>
      <c r="O27" s="24">
        <f t="shared" si="5"/>
        <v>26.181846112206347</v>
      </c>
      <c r="P27" s="24">
        <f t="shared" si="6"/>
        <v>30.260015288562474</v>
      </c>
      <c r="Q27" t="s">
        <v>113</v>
      </c>
      <c r="R27" t="s">
        <v>120</v>
      </c>
      <c r="S27" t="s">
        <v>143</v>
      </c>
      <c r="AD27" s="37"/>
      <c r="AE27" s="37"/>
      <c r="AH27" s="37"/>
      <c r="AI27" s="37"/>
      <c r="AJ27" t="s">
        <v>114</v>
      </c>
    </row>
    <row r="28" spans="1:36" s="36" customFormat="1" ht="15" x14ac:dyDescent="0.25">
      <c r="A28">
        <v>1.97</v>
      </c>
      <c r="B28">
        <v>4.05</v>
      </c>
      <c r="C28">
        <v>3.64</v>
      </c>
      <c r="D28" s="20">
        <f t="shared" si="0"/>
        <v>2.9253068170157714E-2</v>
      </c>
      <c r="E28" s="17">
        <f>IF(OR($A28="",$B28="",$C28=""),"",A28*'MPTO_working_3-way'!$I27)</f>
        <v>2.0276285442952107</v>
      </c>
      <c r="F28" s="21">
        <f>IF(OR($A28="",$B28="",$C28=""),"",B28*'MPTO_working_3-way'!$I27)</f>
        <v>4.1684749260891385</v>
      </c>
      <c r="G28" s="22">
        <f>IF(OR($A28="",$B28="",$C28=""),"",C28*'MPTO_working_3-way'!$I27)</f>
        <v>3.7464811681393742</v>
      </c>
      <c r="H28" s="17"/>
      <c r="I28" s="21"/>
      <c r="J28" s="22"/>
      <c r="K28" s="17"/>
      <c r="L28" s="21"/>
      <c r="M28" s="22"/>
      <c r="N28" s="23">
        <f t="shared" si="4"/>
        <v>49.318698082719727</v>
      </c>
      <c r="O28" s="24">
        <f t="shared" si="5"/>
        <v>23.989588943940216</v>
      </c>
      <c r="P28" s="24">
        <f t="shared" si="6"/>
        <v>26.691712973340071</v>
      </c>
      <c r="Q28" t="s">
        <v>106</v>
      </c>
      <c r="R28" t="s">
        <v>104</v>
      </c>
      <c r="S28" t="s">
        <v>143</v>
      </c>
      <c r="AD28" s="37"/>
      <c r="AE28" s="37"/>
      <c r="AH28" s="37"/>
      <c r="AI28" s="37"/>
      <c r="AJ28" t="s">
        <v>114</v>
      </c>
    </row>
    <row r="29" spans="1:36" s="36" customFormat="1" ht="15" x14ac:dyDescent="0.25">
      <c r="A29">
        <v>1.5</v>
      </c>
      <c r="B29">
        <v>4.7699999999999996</v>
      </c>
      <c r="C29">
        <v>6.41</v>
      </c>
      <c r="D29" s="20">
        <f t="shared" si="0"/>
        <v>3.2316512786297658E-2</v>
      </c>
      <c r="E29" s="17">
        <f>IF(OR($A29="",$B29="",$C29=""),"",A29*'MPTO_working_3-way'!$I28)</f>
        <v>1.5484747691794465</v>
      </c>
      <c r="F29" s="21">
        <f>IF(OR($A29="",$B29="",$C29=""),"",B29*'MPTO_working_3-way'!$I28)</f>
        <v>4.9241497659906397</v>
      </c>
      <c r="G29" s="22">
        <f>IF(OR($A29="",$B29="",$C29=""),"",C29*'MPTO_working_3-way'!$I28)</f>
        <v>6.617148846960168</v>
      </c>
      <c r="H29" s="17"/>
      <c r="I29" s="21"/>
      <c r="J29" s="22"/>
      <c r="K29" s="17"/>
      <c r="L29" s="21"/>
      <c r="M29" s="22"/>
      <c r="N29" s="23">
        <f t="shared" si="4"/>
        <v>64.579676718265858</v>
      </c>
      <c r="O29" s="24">
        <f t="shared" si="5"/>
        <v>20.308074439706246</v>
      </c>
      <c r="P29" s="24">
        <f t="shared" si="6"/>
        <v>15.112248842027892</v>
      </c>
      <c r="Q29" t="s">
        <v>103</v>
      </c>
      <c r="R29" t="s">
        <v>107</v>
      </c>
      <c r="S29" t="s">
        <v>143</v>
      </c>
      <c r="AD29" s="37"/>
      <c r="AE29" s="37"/>
      <c r="AH29" s="37"/>
      <c r="AI29" s="37"/>
      <c r="AJ29" t="s">
        <v>114</v>
      </c>
    </row>
    <row r="30" spans="1:36" s="36" customFormat="1" ht="15" x14ac:dyDescent="0.25">
      <c r="A30">
        <v>2.37</v>
      </c>
      <c r="B30">
        <v>3.68</v>
      </c>
      <c r="C30">
        <v>3</v>
      </c>
      <c r="D30" s="20">
        <f t="shared" si="0"/>
        <v>2.7013392038158113E-2</v>
      </c>
      <c r="E30" s="17">
        <f>IF(OR($A30="",$B30="",$C30=""),"",A30*'MPTO_working_3-way'!$I29)</f>
        <v>2.4340217391304346</v>
      </c>
      <c r="F30" s="21">
        <f>IF(OR($A30="",$B30="",$C30=""),"",B30*'MPTO_working_3-way'!$I29)</f>
        <v>3.779409282700422</v>
      </c>
      <c r="G30" s="22">
        <f>IF(OR($A30="",$B30="",$C30=""),"",C30*'MPTO_working_3-way'!$I29)</f>
        <v>3.0810401761144743</v>
      </c>
      <c r="H30" s="17"/>
      <c r="I30" s="21"/>
      <c r="J30" s="22"/>
      <c r="K30" s="17"/>
      <c r="L30" s="21"/>
      <c r="M30" s="22"/>
      <c r="N30" s="23">
        <f t="shared" si="4"/>
        <v>41.084267404992637</v>
      </c>
      <c r="O30" s="24">
        <f t="shared" si="5"/>
        <v>26.459161345063187</v>
      </c>
      <c r="P30" s="24">
        <f t="shared" si="6"/>
        <v>32.456571249944176</v>
      </c>
      <c r="Q30" t="s">
        <v>110</v>
      </c>
      <c r="R30" t="s">
        <v>105</v>
      </c>
      <c r="S30" t="s">
        <v>143</v>
      </c>
      <c r="AD30" s="37"/>
      <c r="AE30" s="37"/>
      <c r="AH30" s="37"/>
      <c r="AI30" s="37"/>
      <c r="AJ30" t="s">
        <v>114</v>
      </c>
    </row>
    <row r="31" spans="1:36" s="36" customFormat="1" ht="15" x14ac:dyDescent="0.25">
      <c r="A31">
        <v>2.5099999999999998</v>
      </c>
      <c r="B31">
        <v>3.56</v>
      </c>
      <c r="C31">
        <v>2.87</v>
      </c>
      <c r="D31" s="20">
        <f t="shared" si="0"/>
        <v>2.7737306655615468E-2</v>
      </c>
      <c r="E31" s="17">
        <f>IF(OR($A31="",$B31="",$C31=""),"",A31*'MPTO_working_3-way'!$I30)</f>
        <v>2.5796206397055945</v>
      </c>
      <c r="F31" s="21">
        <f>IF(OR($A31="",$B31="",$C31=""),"",B31*'MPTO_working_3-way'!$I30)</f>
        <v>3.6587448116939911</v>
      </c>
      <c r="G31" s="22">
        <f>IF(OR($A31="",$B31="",$C31=""),"",C31*'MPTO_working_3-way'!$I30)</f>
        <v>2.9496060701016167</v>
      </c>
      <c r="H31" s="17"/>
      <c r="I31" s="21"/>
      <c r="J31" s="22"/>
      <c r="K31" s="17"/>
      <c r="L31" s="21"/>
      <c r="M31" s="22"/>
      <c r="N31" s="23">
        <f t="shared" si="4"/>
        <v>38.765389941760098</v>
      </c>
      <c r="O31" s="24">
        <f t="shared" si="5"/>
        <v>27.331777739836472</v>
      </c>
      <c r="P31" s="24">
        <f t="shared" si="6"/>
        <v>33.902832318403419</v>
      </c>
      <c r="Q31" t="s">
        <v>111</v>
      </c>
      <c r="R31" t="s">
        <v>121</v>
      </c>
      <c r="S31" t="s">
        <v>143</v>
      </c>
      <c r="AD31" s="37"/>
      <c r="AE31" s="37"/>
      <c r="AH31" s="37"/>
      <c r="AI31" s="37"/>
      <c r="AJ31" t="s">
        <v>114</v>
      </c>
    </row>
    <row r="32" spans="1:36" s="36" customFormat="1" ht="15" x14ac:dyDescent="0.25">
      <c r="A32">
        <v>2.17</v>
      </c>
      <c r="B32">
        <v>3.37</v>
      </c>
      <c r="C32">
        <v>3.48</v>
      </c>
      <c r="D32" s="20">
        <f t="shared" si="0"/>
        <v>4.4921719971148466E-2</v>
      </c>
      <c r="E32" s="17">
        <f>IF(OR($A32="",$B32="",$C32=""),"",A32*'MPTO_working_3-way'!$I31)</f>
        <v>2.2674801323373921</v>
      </c>
      <c r="F32" s="21">
        <f>IF(OR($A32="",$B32="",$C32=""),"",B32*'MPTO_working_3-way'!$I31)</f>
        <v>3.5213861963027706</v>
      </c>
      <c r="G32" s="22">
        <f>IF(OR($A32="",$B32="",$C32=""),"",C32*'MPTO_working_3-way'!$I31)</f>
        <v>3.6363275854995964</v>
      </c>
      <c r="H32" s="17"/>
      <c r="I32" s="21"/>
      <c r="J32" s="22"/>
      <c r="K32" s="17"/>
      <c r="L32" s="21"/>
      <c r="M32" s="22"/>
      <c r="N32" s="23">
        <f t="shared" si="4"/>
        <v>44.101819713373516</v>
      </c>
      <c r="O32" s="24">
        <f t="shared" si="5"/>
        <v>28.397907649264255</v>
      </c>
      <c r="P32" s="24">
        <f t="shared" si="6"/>
        <v>27.500272637362226</v>
      </c>
      <c r="Q32" t="s">
        <v>74</v>
      </c>
      <c r="R32" t="s">
        <v>88</v>
      </c>
      <c r="S32" t="s">
        <v>144</v>
      </c>
      <c r="AD32" s="37"/>
      <c r="AE32" s="37"/>
      <c r="AH32" s="37"/>
      <c r="AI32" s="37"/>
      <c r="AJ32" t="s">
        <v>68</v>
      </c>
    </row>
    <row r="33" spans="1:36" s="36" customFormat="1" ht="15" x14ac:dyDescent="0.25">
      <c r="A33">
        <v>3.42</v>
      </c>
      <c r="B33">
        <v>2.97</v>
      </c>
      <c r="C33">
        <v>2.41</v>
      </c>
      <c r="D33" s="20">
        <f t="shared" si="0"/>
        <v>4.403575685514971E-2</v>
      </c>
      <c r="E33" s="17">
        <f>IF(OR($A33="",$B33="",$C33=""),"",A33*'MPTO_working_3-way'!$I32)</f>
        <v>3.5706022884446118</v>
      </c>
      <c r="F33" s="21">
        <f>IF(OR($A33="",$B33="",$C33=""),"",B33*'MPTO_working_3-way'!$I32)</f>
        <v>3.100786197859795</v>
      </c>
      <c r="G33" s="22">
        <f>IF(OR($A33="",$B33="",$C33=""),"",C33*'MPTO_working_3-way'!$I32)</f>
        <v>2.5161261740209109</v>
      </c>
      <c r="H33" s="17"/>
      <c r="I33" s="21"/>
      <c r="J33" s="22"/>
      <c r="K33" s="17"/>
      <c r="L33" s="21"/>
      <c r="M33" s="22"/>
      <c r="N33" s="23">
        <f t="shared" si="4"/>
        <v>28.006479557699759</v>
      </c>
      <c r="O33" s="24">
        <f t="shared" si="5"/>
        <v>32.249885551290625</v>
      </c>
      <c r="P33" s="24">
        <f t="shared" si="6"/>
        <v>39.743634891009613</v>
      </c>
      <c r="Q33" t="s">
        <v>85</v>
      </c>
      <c r="R33" t="s">
        <v>79</v>
      </c>
      <c r="S33" t="s">
        <v>144</v>
      </c>
      <c r="AD33" s="37"/>
      <c r="AE33" s="37"/>
      <c r="AH33" s="37"/>
      <c r="AI33" s="37"/>
      <c r="AJ33" t="s">
        <v>68</v>
      </c>
    </row>
    <row r="34" spans="1:36" s="36" customFormat="1" ht="15" x14ac:dyDescent="0.25">
      <c r="A34">
        <v>2.2000000000000002</v>
      </c>
      <c r="B34">
        <v>3.55</v>
      </c>
      <c r="C34">
        <v>3.44</v>
      </c>
      <c r="D34" s="20">
        <f t="shared" si="0"/>
        <v>2.6933269809129579E-2</v>
      </c>
      <c r="E34" s="17">
        <f>IF(OR($A34="",$B34="",$C34=""),"",A34*'MPTO_working_3-way'!$I33)</f>
        <v>2.2592531935800855</v>
      </c>
      <c r="F34" s="21">
        <f>IF(OR($A34="",$B34="",$C34=""),"",B34*'MPTO_working_3-way'!$I33)</f>
        <v>3.6456131078224097</v>
      </c>
      <c r="G34" s="22">
        <f>IF(OR($A34="",$B34="",$C34=""),"",C34*'MPTO_working_3-way'!$I33)</f>
        <v>3.5326504481434058</v>
      </c>
      <c r="H34" s="17"/>
      <c r="I34" s="21"/>
      <c r="J34" s="22"/>
      <c r="K34" s="17"/>
      <c r="L34" s="21"/>
      <c r="M34" s="22"/>
      <c r="N34" s="23">
        <f t="shared" si="4"/>
        <v>44.26241391808626</v>
      </c>
      <c r="O34" s="24">
        <f t="shared" si="5"/>
        <v>27.430228343602757</v>
      </c>
      <c r="P34" s="24">
        <f t="shared" si="6"/>
        <v>28.307357738310984</v>
      </c>
      <c r="Q34" t="s">
        <v>99</v>
      </c>
      <c r="R34" t="s">
        <v>116</v>
      </c>
      <c r="S34" t="s">
        <v>144</v>
      </c>
      <c r="AD34" s="37"/>
      <c r="AE34" s="37"/>
      <c r="AH34" s="37"/>
      <c r="AI34" s="37"/>
      <c r="AJ34" t="s">
        <v>69</v>
      </c>
    </row>
    <row r="35" spans="1:36" s="36" customFormat="1" ht="15" x14ac:dyDescent="0.25">
      <c r="A35">
        <v>2.48</v>
      </c>
      <c r="B35">
        <v>3.38</v>
      </c>
      <c r="C35">
        <v>3.05</v>
      </c>
      <c r="D35" s="20">
        <f t="shared" si="0"/>
        <v>2.6952647076309955E-2</v>
      </c>
      <c r="E35" s="17">
        <f>IF(OR($A35="",$B35="",$C35=""),"",A35*'MPTO_working_3-way'!$I34)</f>
        <v>2.5468425647492485</v>
      </c>
      <c r="F35" s="21">
        <f>IF(OR($A35="",$B35="",$C35=""),"",B35*'MPTO_working_3-way'!$I34)</f>
        <v>3.4710999471179274</v>
      </c>
      <c r="G35" s="22">
        <f>IF(OR($A35="",$B35="",$C35=""),"",C35*'MPTO_working_3-way'!$I34)</f>
        <v>3.1322055735827452</v>
      </c>
      <c r="H35" s="17"/>
      <c r="I35" s="21"/>
      <c r="J35" s="22"/>
      <c r="K35" s="17"/>
      <c r="L35" s="21"/>
      <c r="M35" s="22"/>
      <c r="N35" s="23">
        <f t="shared" si="4"/>
        <v>39.264303724186256</v>
      </c>
      <c r="O35" s="24">
        <f t="shared" si="5"/>
        <v>28.809311608278676</v>
      </c>
      <c r="P35" s="24">
        <f t="shared" si="6"/>
        <v>31.926384667535057</v>
      </c>
      <c r="Q35" t="s">
        <v>140</v>
      </c>
      <c r="R35" t="s">
        <v>124</v>
      </c>
      <c r="S35" t="s">
        <v>144</v>
      </c>
      <c r="AD35" s="37"/>
      <c r="AE35" s="37"/>
      <c r="AH35" s="37"/>
      <c r="AI35" s="37"/>
      <c r="AJ35" t="s">
        <v>69</v>
      </c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2022-08-16T16:42:26Z</dcterms:modified>
</cp:coreProperties>
</file>