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P7" i="2" s="1"/>
  <c r="N7" i="2"/>
  <c r="O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N953" i="4" s="1"/>
  <c r="R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N907" i="4" s="1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N935" i="4" s="1"/>
  <c r="R935" i="4" s="1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F938" i="4" s="1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N916" i="4" s="1"/>
  <c r="R916" i="4" s="1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N927" i="4" s="1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D903" i="4" s="1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Q887" i="4" s="1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D872" i="4" s="1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F958" i="4" s="1"/>
  <c r="J958" i="4"/>
  <c r="M952" i="4"/>
  <c r="F952" i="4" s="1"/>
  <c r="J952" i="4"/>
  <c r="M951" i="4"/>
  <c r="J951" i="4"/>
  <c r="M947" i="4"/>
  <c r="J947" i="4"/>
  <c r="M936" i="4"/>
  <c r="Q936" i="4" s="1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F995" i="4" s="1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T938" i="4" s="1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973" i="11" l="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859" i="4" s="1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V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V812" i="4" s="1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8" i="4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30" i="4" l="1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P9" i="4" s="1"/>
  <c r="AV9" i="4" s="1"/>
  <c r="AH9" i="4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O409" i="4" s="1"/>
  <c r="AU409" i="4" s="1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48" i="4" l="1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C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I24" i="4"/>
  <c r="AK24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F53" i="4" l="1"/>
  <c r="Z53" i="4"/>
  <c r="AQ66" i="4"/>
  <c r="AW66" i="4" s="1"/>
  <c r="AO5" i="4"/>
  <c r="AU5" i="4" s="1"/>
  <c r="AN5" i="4"/>
  <c r="AT5" i="4" s="1"/>
  <c r="AA31" i="4"/>
  <c r="AB31" i="4"/>
  <c r="AD31" i="4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D5" i="4"/>
  <c r="H5" i="4" s="1"/>
  <c r="F5" i="4"/>
  <c r="J5" i="4" s="1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O985" i="4" s="1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C984" i="4"/>
  <c r="AW984" i="4"/>
  <c r="AD984" i="4"/>
  <c r="AS984" i="4"/>
  <c r="AT984" i="4"/>
  <c r="AB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L775" i="4" s="1"/>
  <c r="AR775" i="4" s="1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Q666" i="4" s="1"/>
  <c r="AW666" i="4" s="1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L491" i="4" s="1"/>
  <c r="AR491" i="4" s="1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O17" i="4" s="1"/>
  <c r="AU17" i="4" s="1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E5" i="4" l="1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N959" i="4" s="1"/>
  <c r="AD959" i="4"/>
  <c r="AP959" i="4" s="1"/>
  <c r="AV959" i="4"/>
  <c r="AA959" i="4"/>
  <c r="AM959" i="4" s="1"/>
  <c r="AC959" i="4"/>
  <c r="AO959" i="4" s="1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AA880" i="4" s="1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L974" i="4" s="1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O967" i="4" s="1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K896" i="4" s="1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390" i="4" s="1"/>
  <c r="AR390" i="4" s="1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2" i="4" l="1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P896" i="4" s="1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22" i="4" l="1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612" i="3"/>
  <c r="D518" i="3"/>
  <c r="D718" i="10"/>
  <c r="D769" i="3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877" i="3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801" i="3"/>
  <c r="D533" i="3"/>
  <c r="D999" i="10"/>
  <c r="D944" i="10"/>
  <c r="D936" i="3"/>
  <c r="D293" i="10"/>
  <c r="D585" i="3"/>
  <c r="D479" i="3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599" i="3"/>
  <c r="D544" i="3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609" i="3"/>
  <c r="D965" i="3"/>
  <c r="D968" i="3"/>
  <c r="D682" i="3"/>
  <c r="D951" i="10"/>
  <c r="D429" i="10"/>
  <c r="D762" i="10"/>
  <c r="D803" i="3"/>
  <c r="D780" i="10"/>
  <c r="D979" i="10"/>
  <c r="D422" i="10"/>
  <c r="D821" i="10"/>
  <c r="D737" i="10"/>
  <c r="D270" i="10"/>
  <c r="D816" i="10"/>
  <c r="D666" i="3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457" i="3"/>
  <c r="D652" i="3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929" i="3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453" i="3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13" i="3"/>
  <c r="D790" i="10"/>
  <c r="D717" i="3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588" i="3"/>
  <c r="D982" i="3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827" i="3"/>
  <c r="D823" i="3"/>
  <c r="D454" i="3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537" i="3"/>
  <c r="D942" i="3"/>
  <c r="D861" i="3"/>
  <c r="D643" i="3"/>
  <c r="D469" i="3"/>
  <c r="D667" i="3"/>
  <c r="D985" i="3"/>
  <c r="D242" i="10"/>
  <c r="D920" i="10"/>
  <c r="D788" i="10"/>
  <c r="D467" i="3"/>
  <c r="D428" i="3"/>
  <c r="D318" i="10"/>
  <c r="D969" i="3"/>
  <c r="D271" i="3"/>
  <c r="D380" i="3"/>
  <c r="D233" i="10"/>
  <c r="D731" i="10"/>
  <c r="D410" i="10"/>
  <c r="D955" i="10"/>
  <c r="D156" i="10"/>
  <c r="D370" i="3"/>
  <c r="D419" i="3"/>
  <c r="D505" i="3"/>
  <c r="D903" i="10"/>
  <c r="D400" i="10"/>
  <c r="D552" i="10"/>
  <c r="D170" i="10"/>
  <c r="D517" i="10"/>
  <c r="D950" i="3"/>
  <c r="D927" i="3"/>
  <c r="D542" i="10"/>
  <c r="D98" i="10"/>
  <c r="D551" i="10"/>
  <c r="D453" i="10"/>
  <c r="D65" i="10"/>
  <c r="D794" i="3"/>
  <c r="D135" i="10"/>
  <c r="D775" i="10"/>
  <c r="D768" i="3"/>
  <c r="D753" i="3"/>
  <c r="D852" i="3"/>
  <c r="D773" i="10"/>
  <c r="D483" i="10"/>
  <c r="D865" i="3"/>
  <c r="D690" i="3"/>
  <c r="D80" i="10"/>
  <c r="D284" i="3"/>
  <c r="D324" i="3"/>
  <c r="D622" i="3"/>
  <c r="D442" i="3"/>
  <c r="D320" i="3"/>
  <c r="D483" i="3"/>
  <c r="D548" i="3"/>
  <c r="D618" i="3"/>
  <c r="D306" i="3"/>
  <c r="D665" i="3"/>
  <c r="D346" i="10"/>
  <c r="D729" i="3"/>
  <c r="D777" i="10"/>
  <c r="D24" i="10"/>
  <c r="D298" i="10"/>
  <c r="D639" i="3"/>
  <c r="D885" i="3"/>
  <c r="D462" i="3"/>
  <c r="D539" i="3"/>
  <c r="D636" i="3"/>
  <c r="D642" i="3"/>
  <c r="D311" i="10"/>
  <c r="D953" i="10"/>
  <c r="D338" i="10"/>
  <c r="D896" i="3"/>
  <c r="D206" i="10"/>
  <c r="D191" i="10"/>
  <c r="D680" i="3"/>
  <c r="D248" i="10"/>
  <c r="D319" i="10"/>
  <c r="D195" i="10"/>
  <c r="D901" i="10"/>
  <c r="D70" i="10"/>
  <c r="D832" i="10"/>
  <c r="D456" i="3"/>
  <c r="D883" i="3"/>
  <c r="D695" i="10"/>
  <c r="D481" i="3"/>
  <c r="D959" i="3"/>
  <c r="D961" i="10"/>
  <c r="D779" i="10"/>
  <c r="D344" i="10"/>
  <c r="D844" i="10"/>
  <c r="D247" i="10"/>
  <c r="D259" i="10"/>
  <c r="D584" i="3"/>
  <c r="D716" i="10"/>
  <c r="D447" i="10"/>
  <c r="D890" i="10"/>
  <c r="D772" i="3"/>
  <c r="D695" i="3"/>
  <c r="D211" i="10"/>
  <c r="D920" i="3"/>
  <c r="D546" i="10"/>
  <c r="D650" i="3"/>
  <c r="D993" i="3"/>
  <c r="D520" i="3"/>
  <c r="D451" i="3"/>
  <c r="D397" i="10"/>
  <c r="D814" i="10"/>
  <c r="D682" i="10"/>
  <c r="D783" i="3"/>
  <c r="D492" i="10"/>
  <c r="D548" i="10"/>
  <c r="D286" i="3"/>
  <c r="D949" i="3"/>
  <c r="D529" i="3"/>
  <c r="D282" i="3"/>
  <c r="D371" i="3"/>
  <c r="D261" i="3"/>
  <c r="D907" i="10"/>
  <c r="D352" i="3"/>
  <c r="D611" i="10"/>
  <c r="D217" i="10"/>
  <c r="D42" i="10"/>
  <c r="D118" i="10"/>
  <c r="D349" i="10"/>
  <c r="D335" i="3"/>
  <c r="D796" i="10"/>
  <c r="D635" i="3"/>
  <c r="D988" i="3"/>
  <c r="D922" i="3"/>
  <c r="D598" i="3"/>
  <c r="D559" i="10"/>
  <c r="D542" i="3"/>
  <c r="D955" i="3"/>
  <c r="D517" i="3"/>
  <c r="D876" i="10"/>
  <c r="D787" i="10"/>
  <c r="D476" i="3"/>
  <c r="D315" i="10"/>
  <c r="D905" i="3"/>
  <c r="D470" i="10"/>
  <c r="D799" i="10"/>
  <c r="D119" i="10"/>
  <c r="D77" i="10"/>
  <c r="D69" i="10"/>
  <c r="D671" i="3"/>
  <c r="D169" i="10"/>
  <c r="D503" i="3"/>
  <c r="D533" i="10"/>
  <c r="D486" i="10"/>
  <c r="D528" i="10"/>
  <c r="D808" i="10"/>
  <c r="D284" i="10"/>
  <c r="D609" i="10"/>
  <c r="D115" i="10"/>
  <c r="D43" i="10"/>
  <c r="D320" i="10"/>
  <c r="D480" i="3"/>
  <c r="D260" i="10"/>
  <c r="D304" i="10"/>
  <c r="D387" i="3"/>
  <c r="D818" i="3"/>
  <c r="D213" i="10"/>
  <c r="D759" i="3"/>
  <c r="D961" i="3"/>
  <c r="D670" i="3"/>
  <c r="D616" i="10"/>
  <c r="D260" i="3"/>
  <c r="D208" i="10"/>
  <c r="D20" i="10"/>
  <c r="D647" i="10"/>
  <c r="D68" i="10"/>
  <c r="D771" i="3"/>
  <c r="D308" i="10"/>
  <c r="D931" i="3"/>
  <c r="D374" i="3"/>
  <c r="D631" i="3"/>
  <c r="D923" i="3"/>
  <c r="D22" i="10"/>
  <c r="D736" i="10"/>
  <c r="D357" i="10"/>
  <c r="D288" i="3"/>
  <c r="D294" i="3"/>
  <c r="D438" i="3"/>
  <c r="D203" i="10"/>
  <c r="D650" i="10"/>
  <c r="D510" i="3"/>
  <c r="D970" i="3"/>
  <c r="D668" i="10"/>
  <c r="D884" i="10"/>
  <c r="D843" i="10"/>
  <c r="D766" i="10"/>
  <c r="D94" i="10"/>
  <c r="D698" i="3"/>
  <c r="D778" i="3"/>
  <c r="D914" i="3"/>
  <c r="D874" i="3"/>
  <c r="D853" i="3"/>
  <c r="D138" i="10"/>
  <c r="D158" i="10"/>
  <c r="D62" i="10"/>
  <c r="D551" i="3"/>
  <c r="D863" i="3"/>
  <c r="D960" i="10"/>
  <c r="D602" i="3"/>
  <c r="D516" i="3"/>
  <c r="D720" i="10"/>
  <c r="D956" i="10"/>
  <c r="D490" i="10"/>
  <c r="D742" i="3"/>
  <c r="D75" i="10"/>
  <c r="D133" i="10"/>
  <c r="D793" i="10"/>
  <c r="D606" i="3"/>
  <c r="D792" i="3"/>
  <c r="D726" i="3"/>
  <c r="D735" i="3"/>
  <c r="D873" i="3"/>
  <c r="D412" i="10"/>
  <c r="D446" i="3"/>
  <c r="D508" i="3"/>
  <c r="D588" i="10"/>
  <c r="D8" i="10"/>
  <c r="D310" i="3"/>
  <c r="D433" i="10"/>
  <c r="D384" i="10"/>
  <c r="D182" i="10"/>
  <c r="D544" i="10"/>
  <c r="D144" i="10"/>
  <c r="D699" i="10"/>
  <c r="D988" i="10"/>
  <c r="D443" i="3"/>
  <c r="D478" i="10"/>
  <c r="D25" i="10"/>
  <c r="D395" i="3"/>
  <c r="D468" i="3"/>
  <c r="D795" i="10"/>
  <c r="D738" i="3"/>
  <c r="D614" i="3"/>
  <c r="D851" i="3"/>
  <c r="D759" i="10"/>
  <c r="D971" i="3"/>
  <c r="D224" i="10"/>
  <c r="D751" i="3"/>
  <c r="D547" i="3"/>
  <c r="D414" i="10"/>
  <c r="D691" i="3"/>
  <c r="D899" i="3"/>
  <c r="D471" i="3"/>
  <c r="D537" i="10"/>
  <c r="D805" i="3"/>
  <c r="D825" i="3"/>
  <c r="D594" i="3"/>
  <c r="D431" i="3"/>
  <c r="D832" i="3"/>
  <c r="D540" i="10"/>
  <c r="D704" i="3"/>
  <c r="D578" i="10"/>
  <c r="D477" i="3"/>
  <c r="D231" i="10"/>
  <c r="D91" i="10"/>
  <c r="D130" i="10"/>
  <c r="D698" i="10"/>
  <c r="D653" i="3"/>
  <c r="D45" i="10"/>
  <c r="D979" i="3"/>
  <c r="D706" i="3"/>
  <c r="D279" i="3"/>
  <c r="D111" i="10"/>
  <c r="D522" i="3"/>
  <c r="D545" i="3"/>
  <c r="D967" i="3"/>
  <c r="D749" i="3"/>
  <c r="D628" i="10"/>
  <c r="D852" i="10"/>
  <c r="D864" i="3"/>
  <c r="D839" i="10"/>
  <c r="D805" i="10"/>
  <c r="D10" i="10"/>
  <c r="D143" i="10"/>
  <c r="D445" i="3"/>
  <c r="D828" i="10"/>
  <c r="D568" i="10"/>
  <c r="D804" i="10"/>
  <c r="D120" i="10"/>
  <c r="D719" i="10"/>
  <c r="D610" i="10"/>
  <c r="D658" i="3"/>
  <c r="D559" i="3"/>
  <c r="D593" i="3"/>
  <c r="D951" i="3"/>
  <c r="D781" i="3"/>
  <c r="D484" i="3"/>
  <c r="D275" i="10"/>
  <c r="D724" i="10"/>
  <c r="D570" i="10"/>
  <c r="D657" i="10"/>
  <c r="D192" i="10"/>
  <c r="D427" i="10"/>
  <c r="D756" i="3"/>
  <c r="D671" i="10"/>
  <c r="D895" i="10"/>
  <c r="D714" i="3"/>
  <c r="D813" i="3"/>
  <c r="D526" i="3"/>
  <c r="D651" i="3"/>
  <c r="D726" i="10"/>
  <c r="D139" i="10"/>
  <c r="D397" i="3"/>
  <c r="D946" i="3"/>
  <c r="D301" i="3"/>
  <c r="D850" i="3"/>
  <c r="D167" i="10"/>
  <c r="D110" i="10"/>
  <c r="D333" i="3"/>
  <c r="D104" i="10"/>
  <c r="D617" i="3"/>
  <c r="D420" i="10"/>
  <c r="D264" i="10"/>
  <c r="D337" i="10"/>
  <c r="D137" i="10"/>
  <c r="D409" i="10"/>
  <c r="D153" i="10"/>
  <c r="D150" i="10"/>
  <c r="D875" i="3"/>
  <c r="D952" i="3"/>
  <c r="D688" i="3"/>
  <c r="D829" i="3"/>
  <c r="D807" i="3"/>
  <c r="D655" i="3"/>
  <c r="D782" i="3"/>
  <c r="D352" i="10"/>
  <c r="D621" i="3"/>
  <c r="D986" i="3"/>
  <c r="D889" i="3"/>
  <c r="D353" i="10"/>
  <c r="D785" i="10"/>
  <c r="D669" i="10"/>
  <c r="D995" i="3"/>
  <c r="D911" i="3"/>
  <c r="D771" i="10"/>
  <c r="D343" i="3"/>
  <c r="D253" i="10"/>
  <c r="D461" i="3"/>
  <c r="D621" i="10"/>
  <c r="D956" i="3"/>
  <c r="D60" i="10"/>
  <c r="D237" i="10"/>
  <c r="D49" i="10"/>
  <c r="D708" i="10"/>
  <c r="D763" i="10"/>
  <c r="D399" i="10"/>
  <c r="D464" i="3"/>
  <c r="D744" i="3"/>
  <c r="D826" i="3"/>
  <c r="D756" i="10"/>
  <c r="D710" i="10"/>
  <c r="D632" i="10"/>
  <c r="D100" i="10"/>
  <c r="D160" i="10"/>
  <c r="D19" i="10"/>
  <c r="D795" i="3"/>
  <c r="D792" i="10"/>
  <c r="D636" i="10"/>
  <c r="D36" i="10"/>
  <c r="D806" i="3"/>
  <c r="D535" i="3"/>
  <c r="D512" i="10"/>
  <c r="D846" i="3"/>
  <c r="D420" i="3"/>
  <c r="D289" i="3"/>
  <c r="D340" i="3"/>
  <c r="D617" i="10"/>
  <c r="D245" i="10"/>
  <c r="D576" i="3"/>
  <c r="D361" i="3"/>
  <c r="D569" i="10"/>
  <c r="D605" i="10"/>
  <c r="D521" i="3"/>
  <c r="D779" i="3"/>
  <c r="D677" i="3"/>
  <c r="D844" i="3"/>
  <c r="D541" i="10"/>
  <c r="D205" i="10"/>
  <c r="D113" i="10"/>
  <c r="D72" i="10"/>
  <c r="D686" i="3"/>
  <c r="D893" i="3"/>
  <c r="D624" i="3"/>
  <c r="D646" i="10"/>
  <c r="D603" i="10"/>
  <c r="D859" i="10"/>
  <c r="D780" i="3"/>
  <c r="D564" i="3"/>
  <c r="D367" i="10"/>
  <c r="D907" i="3"/>
  <c r="D534" i="3"/>
  <c r="D777" i="3"/>
  <c r="D297" i="10"/>
  <c r="D957" i="3"/>
  <c r="D526" i="10"/>
  <c r="D273" i="10"/>
  <c r="D227" i="10"/>
  <c r="D597" i="10"/>
  <c r="D873" i="10"/>
  <c r="D623" i="3"/>
  <c r="D981" i="3"/>
  <c r="D581" i="10"/>
  <c r="D848" i="3"/>
  <c r="D958" i="10"/>
  <c r="D157" i="10"/>
  <c r="D881" i="3"/>
  <c r="D121" i="10"/>
  <c r="D475" i="3"/>
  <c r="D978" i="3"/>
  <c r="D524" i="3"/>
  <c r="D761" i="3"/>
  <c r="D743" i="10"/>
  <c r="D87" i="10"/>
  <c r="D735" i="10"/>
  <c r="D495" i="10"/>
  <c r="D146" i="10"/>
  <c r="D210" i="10"/>
  <c r="D983" i="3"/>
  <c r="D464" i="10"/>
  <c r="D171" i="10"/>
  <c r="D681" i="10"/>
  <c r="D498" i="10"/>
  <c r="D573" i="3"/>
  <c r="D553" i="3"/>
  <c r="D377" i="3"/>
  <c r="D230" i="10"/>
  <c r="D824" i="10"/>
  <c r="D403" i="3"/>
  <c r="D866" i="3"/>
  <c r="D963" i="10"/>
  <c r="D254" i="3"/>
  <c r="D574" i="3"/>
  <c r="D938" i="3"/>
  <c r="D815" i="3"/>
  <c r="D643" i="10"/>
  <c r="D21" i="10"/>
  <c r="D194" i="10"/>
  <c r="D890" i="3"/>
  <c r="D903" i="3"/>
  <c r="D921" i="3"/>
  <c r="D632" i="3"/>
  <c r="D47" i="10"/>
  <c r="D915" i="10"/>
  <c r="D774" i="10"/>
  <c r="D103" i="10"/>
  <c r="D638" i="10"/>
  <c r="D733" i="10"/>
  <c r="D635" i="10"/>
  <c r="D963" i="3"/>
  <c r="D833" i="10"/>
  <c r="D765" i="3"/>
  <c r="D132" i="10"/>
  <c r="D592" i="3"/>
  <c r="D935" i="3"/>
  <c r="D929" i="10"/>
  <c r="D577" i="3"/>
  <c r="D762" i="3"/>
  <c r="D717" i="10"/>
  <c r="D376" i="10"/>
  <c r="D67" i="10"/>
  <c r="D625" i="10"/>
  <c r="D797" i="3"/>
  <c r="D412" i="3"/>
  <c r="D159" i="10"/>
  <c r="D840" i="10"/>
  <c r="D796" i="3"/>
  <c r="D870" i="10"/>
  <c r="D543" i="3"/>
  <c r="D656" i="10"/>
  <c r="D274" i="10"/>
  <c r="D1001" i="3"/>
  <c r="D638" i="3"/>
  <c r="D181" i="10"/>
  <c r="D641" i="3"/>
  <c r="D745" i="3"/>
  <c r="D817" i="3"/>
  <c r="D755" i="3"/>
  <c r="D660" i="3"/>
  <c r="D944" i="3"/>
  <c r="D83" i="10"/>
  <c r="D456" i="10"/>
  <c r="D402" i="3"/>
  <c r="D589" i="3"/>
  <c r="D392" i="3"/>
  <c r="D395" i="10"/>
  <c r="D558" i="3"/>
  <c r="D345" i="3"/>
  <c r="D972" i="10"/>
  <c r="D455" i="3"/>
  <c r="D204" i="3"/>
  <c r="D627" i="3"/>
  <c r="D423" i="3"/>
  <c r="D418" i="3"/>
  <c r="D940" i="3"/>
  <c r="D511" i="3"/>
  <c r="D745" i="10"/>
  <c r="D499" i="3"/>
  <c r="D889" i="10"/>
  <c r="D3" i="10"/>
  <c r="D330" i="3"/>
  <c r="D501" i="3"/>
  <c r="D679" i="3"/>
  <c r="D413" i="10"/>
  <c r="D425" i="3"/>
  <c r="D384" i="3"/>
  <c r="D369" i="3"/>
  <c r="D509" i="3"/>
  <c r="D519" i="3"/>
  <c r="D674" i="3"/>
  <c r="D984" i="3"/>
  <c r="D843" i="3"/>
  <c r="D975" i="3"/>
  <c r="D850" i="10"/>
  <c r="D628" i="3"/>
  <c r="D690" i="10"/>
  <c r="D198" i="10"/>
  <c r="D304" i="3"/>
  <c r="D172" i="10"/>
  <c r="D306" i="10"/>
  <c r="D193" i="10"/>
  <c r="D122" i="10"/>
  <c r="D313" i="10"/>
  <c r="D1000" i="3"/>
  <c r="D680" i="10"/>
  <c r="D147" i="10"/>
  <c r="D564" i="10"/>
  <c r="D909" i="3"/>
  <c r="D644" i="3"/>
  <c r="D874" i="10"/>
  <c r="D200" i="10"/>
  <c r="D265" i="3"/>
  <c r="D716" i="3"/>
  <c r="D357" i="3"/>
  <c r="D888" i="3"/>
  <c r="D383" i="3"/>
  <c r="D857" i="3"/>
  <c r="D674" i="10"/>
  <c r="D966" i="3"/>
  <c r="D437" i="10"/>
  <c r="D724" i="3"/>
  <c r="D293" i="3"/>
  <c r="D473" i="3"/>
  <c r="D603" i="3"/>
  <c r="D990" i="10"/>
  <c r="D845" i="3"/>
  <c r="D422" i="3"/>
  <c r="D189" i="3"/>
  <c r="D198" i="3"/>
  <c r="D910" i="3"/>
  <c r="D168" i="3"/>
  <c r="D207" i="3"/>
  <c r="D152" i="3"/>
  <c r="D188" i="10"/>
  <c r="D205" i="3"/>
  <c r="D174" i="10"/>
  <c r="D882" i="3"/>
  <c r="D386" i="3"/>
  <c r="D97" i="10"/>
  <c r="D513" i="3"/>
  <c r="D549" i="3"/>
  <c r="D897" i="10"/>
  <c r="D502" i="3"/>
  <c r="D727" i="3"/>
  <c r="D802" i="10"/>
  <c r="D163" i="10"/>
  <c r="D234" i="3"/>
  <c r="D557" i="10"/>
  <c r="D404" i="3"/>
  <c r="D227" i="3"/>
  <c r="D712" i="3"/>
  <c r="D334" i="3"/>
  <c r="D630" i="3"/>
  <c r="D427" i="3"/>
  <c r="D487" i="3"/>
  <c r="D757" i="10"/>
  <c r="D775" i="3"/>
  <c r="D926" i="10"/>
  <c r="D869" i="10"/>
  <c r="D232" i="10"/>
  <c r="D580" i="3"/>
  <c r="D102" i="10"/>
  <c r="D186" i="10"/>
  <c r="D176" i="10"/>
  <c r="D222" i="10"/>
  <c r="D331" i="3"/>
  <c r="D563" i="3"/>
  <c r="D251" i="10"/>
  <c r="D107" i="10"/>
  <c r="D834" i="10"/>
  <c r="D822" i="10"/>
  <c r="D800" i="10"/>
  <c r="D372" i="10"/>
  <c r="D960" i="3"/>
  <c r="D904" i="3"/>
  <c r="D721" i="10"/>
  <c r="D266" i="10"/>
  <c r="D261" i="10"/>
  <c r="D354" i="3"/>
  <c r="D838" i="3"/>
  <c r="D281" i="3"/>
  <c r="D481" i="10"/>
  <c r="D166" i="10"/>
  <c r="D699" i="3"/>
  <c r="D277" i="3"/>
  <c r="D339" i="10"/>
  <c r="D587" i="10"/>
  <c r="D992" i="3"/>
  <c r="D540" i="3"/>
  <c r="D128" i="10"/>
  <c r="D977" i="3"/>
  <c r="D976" i="10"/>
  <c r="D336" i="3"/>
  <c r="D465" i="3"/>
  <c r="D523" i="3"/>
  <c r="D994" i="3"/>
  <c r="D247" i="3"/>
  <c r="D613" i="10"/>
  <c r="D223" i="10"/>
  <c r="D669" i="3"/>
  <c r="D774" i="3"/>
  <c r="D224" i="3"/>
  <c r="D973" i="3"/>
  <c r="D692" i="3"/>
  <c r="D185" i="10"/>
  <c r="D525" i="3"/>
  <c r="D131" i="10"/>
  <c r="D441" i="10"/>
  <c r="D700" i="3"/>
  <c r="D546" i="3"/>
  <c r="D830" i="3"/>
  <c r="D48" i="10"/>
  <c r="D329" i="3"/>
  <c r="D987" i="10"/>
  <c r="D37" i="10"/>
  <c r="D399" i="3"/>
  <c r="D154" i="10"/>
  <c r="D711" i="3"/>
  <c r="D707" i="3"/>
  <c r="D884" i="3"/>
  <c r="D240" i="10"/>
  <c r="D562" i="10"/>
  <c r="D591" i="3"/>
  <c r="D662" i="3"/>
  <c r="D732" i="3"/>
  <c r="D269" i="3"/>
  <c r="D497" i="3"/>
  <c r="D703" i="3"/>
  <c r="D424" i="3"/>
  <c r="D833" i="3"/>
  <c r="D710" i="3"/>
  <c r="D11" i="10"/>
  <c r="D859" i="3"/>
  <c r="D611" i="3"/>
  <c r="D209" i="10"/>
  <c r="D659" i="10"/>
  <c r="D370" i="10"/>
  <c r="D665" i="10"/>
  <c r="D753" i="10"/>
  <c r="D820" i="3"/>
  <c r="D996" i="3"/>
  <c r="D392" i="10"/>
  <c r="D715" i="3"/>
  <c r="D720" i="3"/>
  <c r="D583" i="10"/>
  <c r="D7" i="10"/>
  <c r="D760" i="3"/>
  <c r="D350" i="3"/>
  <c r="D275" i="3"/>
  <c r="D536" i="3"/>
  <c r="D246" i="10"/>
  <c r="D512" i="3"/>
  <c r="D199" i="10"/>
  <c r="D302" i="3"/>
  <c r="D847" i="10"/>
  <c r="D242" i="3"/>
  <c r="D184" i="3"/>
  <c r="D59" i="10"/>
  <c r="D847" i="3"/>
  <c r="D172" i="3"/>
  <c r="D154" i="3"/>
  <c r="D108" i="10"/>
  <c r="D241" i="3"/>
  <c r="D146" i="3"/>
  <c r="D478" i="3"/>
  <c r="D685" i="3"/>
  <c r="D394" i="3"/>
  <c r="D409" i="3"/>
  <c r="D648" i="3"/>
  <c r="D433" i="3"/>
  <c r="D225" i="3"/>
  <c r="D500" i="3"/>
  <c r="D411" i="10"/>
  <c r="D251" i="3"/>
  <c r="D586" i="3"/>
  <c r="D351" i="3"/>
  <c r="D932" i="3"/>
  <c r="D510" i="10"/>
  <c r="D892" i="3"/>
  <c r="D311" i="3"/>
  <c r="D173" i="10"/>
  <c r="D602" i="10"/>
  <c r="D623" i="10"/>
  <c r="D429" i="3"/>
  <c r="D237" i="3"/>
  <c r="D228" i="3"/>
  <c r="D834" i="3"/>
  <c r="D663" i="3"/>
  <c r="D808" i="3"/>
  <c r="D689" i="3"/>
  <c r="D730" i="3"/>
  <c r="D148" i="3"/>
  <c r="D258" i="3"/>
  <c r="D556" i="3"/>
  <c r="D354" i="10"/>
  <c r="D347" i="10"/>
  <c r="D291" i="10"/>
  <c r="D142" i="10"/>
  <c r="D958" i="3"/>
  <c r="D405" i="3"/>
  <c r="D506" i="3"/>
  <c r="D208" i="3"/>
  <c r="D162" i="10"/>
  <c r="D406" i="3"/>
  <c r="D572" i="3"/>
  <c r="D764" i="3"/>
  <c r="D719" i="3"/>
  <c r="D156" i="3"/>
  <c r="D474" i="3"/>
  <c r="D733" i="3"/>
  <c r="D142" i="3"/>
  <c r="D434" i="3"/>
  <c r="D571" i="3"/>
  <c r="D895" i="3"/>
  <c r="D151" i="10"/>
  <c r="D791" i="3"/>
  <c r="D66" i="10"/>
  <c r="D788" i="3"/>
  <c r="D379" i="3"/>
  <c r="D415" i="3"/>
  <c r="D305" i="3"/>
  <c r="D972" i="3"/>
  <c r="D159" i="3"/>
  <c r="D684" i="3"/>
  <c r="D78" i="10"/>
  <c r="D917" i="3"/>
  <c r="D916" i="3"/>
  <c r="D645" i="3"/>
  <c r="D893" i="10"/>
  <c r="D552" i="3"/>
  <c r="D809" i="3"/>
  <c r="D661" i="10"/>
  <c r="D110" i="3"/>
  <c r="D103" i="3"/>
  <c r="D107" i="3"/>
  <c r="D109" i="3"/>
  <c r="D98" i="3"/>
  <c r="D94" i="3"/>
  <c r="D492" i="3"/>
  <c r="D835" i="3"/>
  <c r="D953" i="3"/>
  <c r="D253" i="3"/>
  <c r="D307" i="3"/>
  <c r="D924" i="3"/>
  <c r="D886" i="3"/>
  <c r="D678" i="10"/>
  <c r="D127" i="10"/>
  <c r="D595" i="3"/>
  <c r="D332" i="3"/>
  <c r="D651" i="10"/>
  <c r="D575" i="10"/>
  <c r="D629" i="3"/>
  <c r="D519" i="10"/>
  <c r="D943" i="10"/>
  <c r="D243" i="10"/>
  <c r="D33" i="10"/>
  <c r="D255" i="3"/>
  <c r="D259" i="3"/>
  <c r="D554" i="10"/>
  <c r="D418" i="10"/>
  <c r="D593" i="10"/>
  <c r="D673" i="3"/>
  <c r="D450" i="10"/>
  <c r="D855" i="3"/>
  <c r="D488" i="3"/>
  <c r="D105" i="10"/>
  <c r="D363" i="3"/>
  <c r="D74" i="10"/>
  <c r="D990" i="3"/>
  <c r="D997" i="3"/>
  <c r="D55" i="10"/>
  <c r="D216" i="10"/>
  <c r="D262" i="3"/>
  <c r="D570" i="3"/>
  <c r="D149" i="10"/>
  <c r="D292" i="3"/>
  <c r="D934" i="3"/>
  <c r="D407" i="3"/>
  <c r="D365" i="3"/>
  <c r="D32" i="10"/>
  <c r="D140" i="10"/>
  <c r="D840" i="3"/>
  <c r="D507" i="3"/>
  <c r="D727" i="10"/>
  <c r="D463" i="3"/>
  <c r="D298" i="3"/>
  <c r="D223" i="3"/>
  <c r="D362" i="3"/>
  <c r="D309" i="3"/>
  <c r="D248" i="3"/>
  <c r="D702" i="3"/>
  <c r="D888" i="10"/>
  <c r="D125" i="10"/>
  <c r="D480" i="10"/>
  <c r="D811" i="3"/>
  <c r="D177" i="3"/>
  <c r="D16" i="10"/>
  <c r="D767" i="3"/>
  <c r="D390" i="3"/>
  <c r="D575" i="3"/>
  <c r="D485" i="3"/>
  <c r="D798" i="10"/>
  <c r="D117" i="10"/>
  <c r="D885" i="10"/>
  <c r="D657" i="3"/>
  <c r="D709" i="3"/>
  <c r="D375" i="3"/>
  <c r="D769" i="10"/>
  <c r="D715" i="10"/>
  <c r="D652" i="10"/>
  <c r="D933" i="3"/>
  <c r="D30" i="10"/>
  <c r="D928" i="10"/>
  <c r="D935" i="10"/>
  <c r="D913" i="3"/>
  <c r="D310" i="10"/>
  <c r="D520" i="10"/>
  <c r="D666" i="10"/>
  <c r="D76" i="10"/>
  <c r="D528" i="3"/>
  <c r="D810" i="3"/>
  <c r="D634" i="3"/>
  <c r="D747" i="3"/>
  <c r="D945" i="3"/>
  <c r="D754" i="3"/>
  <c r="D52" i="10"/>
  <c r="D839" i="3"/>
  <c r="D629" i="10"/>
  <c r="D755" i="10"/>
  <c r="D50" i="10"/>
  <c r="D876" i="3"/>
  <c r="D514" i="3"/>
  <c r="D925" i="3"/>
  <c r="D338" i="3"/>
  <c r="D675" i="3"/>
  <c r="D837" i="3"/>
  <c r="D313" i="3"/>
  <c r="D214" i="10"/>
  <c r="D649" i="3"/>
  <c r="D787" i="3"/>
  <c r="D468" i="10"/>
  <c r="D426" i="10"/>
  <c r="D802" i="3"/>
  <c r="D566" i="3"/>
  <c r="D197" i="3"/>
  <c r="D244" i="3"/>
  <c r="D367" i="3"/>
  <c r="D171" i="3"/>
  <c r="D202" i="3"/>
  <c r="D436" i="3"/>
  <c r="D285" i="10"/>
  <c r="D183" i="3"/>
  <c r="D90" i="10"/>
  <c r="D486" i="3"/>
  <c r="D882" i="10"/>
  <c r="D226" i="10"/>
  <c r="D937" i="3"/>
  <c r="D828" i="3"/>
  <c r="D495" i="3"/>
  <c r="D708" i="3"/>
  <c r="D793" i="3"/>
  <c r="D750" i="3"/>
  <c r="D783" i="10"/>
  <c r="D784" i="3"/>
  <c r="D610" i="3"/>
  <c r="D786" i="3"/>
  <c r="D466" i="3"/>
  <c r="D54" i="10"/>
  <c r="D180" i="10"/>
  <c r="D318" i="3"/>
  <c r="D364" i="3"/>
  <c r="D939" i="3"/>
  <c r="D490" i="3"/>
  <c r="D853" i="10"/>
  <c r="D27" i="10"/>
  <c r="D572" i="10"/>
  <c r="D683" i="3"/>
  <c r="D38" i="3"/>
  <c r="D615" i="10"/>
  <c r="D606" i="10"/>
  <c r="D297" i="3"/>
  <c r="D989" i="3"/>
  <c r="D178" i="10"/>
  <c r="D201" i="10"/>
  <c r="D678" i="3"/>
  <c r="D530" i="3"/>
  <c r="D585" i="10"/>
  <c r="D947" i="3"/>
  <c r="D622" i="10"/>
  <c r="D842" i="3"/>
  <c r="D53" i="10"/>
  <c r="D554" i="3"/>
  <c r="D918" i="3"/>
  <c r="D460" i="3"/>
  <c r="D407" i="10"/>
  <c r="D728" i="3"/>
  <c r="D44" i="10"/>
  <c r="D400" i="3"/>
  <c r="D189" i="10"/>
  <c r="D626" i="10"/>
  <c r="D739" i="3"/>
  <c r="D804" i="3"/>
  <c r="D385" i="3"/>
  <c r="D372" i="3"/>
  <c r="D299" i="3"/>
  <c r="D471" i="10"/>
  <c r="D701" i="3"/>
  <c r="D906" i="3"/>
  <c r="D254" i="10"/>
  <c r="D215" i="3"/>
  <c r="D414" i="3"/>
  <c r="D584" i="10"/>
  <c r="D388" i="3"/>
  <c r="D862" i="3"/>
  <c r="D342" i="3"/>
  <c r="D794" i="10"/>
  <c r="D472" i="3"/>
  <c r="D791" i="10"/>
  <c r="D170" i="3"/>
  <c r="D328" i="3"/>
  <c r="D17" i="10"/>
  <c r="D389" i="3"/>
  <c r="D736" i="3"/>
  <c r="D825" i="10"/>
  <c r="D177" i="10"/>
  <c r="D799" i="3"/>
  <c r="D307" i="10"/>
  <c r="D858" i="3"/>
  <c r="D991" i="3"/>
  <c r="D266" i="3"/>
  <c r="D276" i="10"/>
  <c r="D356" i="10"/>
  <c r="D900" i="10"/>
  <c r="D161" i="10"/>
  <c r="D596" i="3"/>
  <c r="D798" i="3"/>
  <c r="D204" i="10"/>
  <c r="D131" i="3"/>
  <c r="D550" i="10"/>
  <c r="D211" i="3"/>
  <c r="D290" i="3"/>
  <c r="D647" i="3"/>
  <c r="D201" i="3"/>
  <c r="D84" i="10"/>
  <c r="D143" i="3"/>
  <c r="D184" i="10"/>
  <c r="D878" i="3"/>
  <c r="D138" i="3"/>
  <c r="D280" i="3"/>
  <c r="D770" i="3"/>
  <c r="D123" i="10"/>
  <c r="D88" i="10"/>
  <c r="D734" i="3"/>
  <c r="D604" i="3"/>
  <c r="D763" i="3"/>
  <c r="D504" i="3"/>
  <c r="D128" i="3"/>
  <c r="D256" i="3"/>
  <c r="D535" i="10"/>
  <c r="D222" i="3"/>
  <c r="D303" i="3"/>
  <c r="D285" i="3"/>
  <c r="D346" i="3"/>
  <c r="D64" i="10"/>
  <c r="D848" i="10"/>
  <c r="D867" i="3"/>
  <c r="D860" i="3"/>
  <c r="D668" i="3"/>
  <c r="D391" i="3"/>
  <c r="D448" i="3"/>
  <c r="D206" i="3"/>
  <c r="D872" i="3"/>
  <c r="D221" i="3"/>
  <c r="D200" i="3"/>
  <c r="D155" i="10"/>
  <c r="D601" i="3"/>
  <c r="D470" i="3"/>
  <c r="D236" i="3"/>
  <c r="D938" i="10"/>
  <c r="D193" i="3"/>
  <c r="D287" i="3"/>
  <c r="D151" i="3"/>
  <c r="D163" i="3"/>
  <c r="D141" i="3"/>
  <c r="D136" i="3"/>
  <c r="D116" i="3"/>
  <c r="D117" i="3"/>
  <c r="D118" i="3"/>
  <c r="D114" i="3"/>
  <c r="D99" i="3"/>
  <c r="D569" i="3"/>
  <c r="D565" i="3"/>
  <c r="D880" i="3"/>
  <c r="D479" i="10"/>
  <c r="D444" i="3"/>
  <c r="D980" i="3"/>
  <c r="D741" i="10"/>
  <c r="D316" i="3"/>
  <c r="D869" i="3"/>
  <c r="D582" i="10"/>
  <c r="D238" i="3"/>
  <c r="D411" i="3"/>
  <c r="D582" i="3"/>
  <c r="D46" i="10"/>
  <c r="D693" i="3"/>
  <c r="D350" i="10"/>
  <c r="D819" i="10"/>
  <c r="D752" i="3"/>
  <c r="D836" i="3"/>
  <c r="D496" i="3"/>
  <c r="D786" i="10"/>
  <c r="D272" i="3"/>
  <c r="D441" i="3"/>
  <c r="D633" i="3"/>
  <c r="D435" i="3"/>
  <c r="D587" i="3"/>
  <c r="D578" i="3"/>
  <c r="D694" i="3"/>
  <c r="D814" i="3"/>
  <c r="D165" i="3"/>
  <c r="D740" i="3"/>
  <c r="D144" i="3"/>
  <c r="D954" i="3"/>
  <c r="D836" i="10"/>
  <c r="D620" i="3"/>
  <c r="D353" i="3"/>
  <c r="D725" i="3"/>
  <c r="D705" i="3"/>
  <c r="D550" i="3"/>
  <c r="D164" i="10"/>
  <c r="D493" i="3"/>
  <c r="D824" i="3"/>
  <c r="D608" i="3"/>
  <c r="D292" i="10"/>
  <c r="D235" i="3"/>
  <c r="D971" i="10"/>
  <c r="D212" i="3"/>
  <c r="D640" i="3"/>
  <c r="D186" i="3"/>
  <c r="D831" i="3"/>
  <c r="D276" i="3"/>
  <c r="D179" i="3"/>
  <c r="D356" i="3"/>
  <c r="D337" i="3"/>
  <c r="D274" i="3"/>
  <c r="D366" i="3"/>
  <c r="D355" i="3"/>
  <c r="D413" i="3"/>
  <c r="D192" i="3"/>
  <c r="D589" i="10"/>
  <c r="D408" i="3"/>
  <c r="D190" i="3"/>
  <c r="D140" i="3"/>
  <c r="D322" i="3"/>
  <c r="D491" i="3"/>
  <c r="D176" i="3"/>
  <c r="D323" i="3"/>
  <c r="D450" i="3"/>
  <c r="D106" i="10"/>
  <c r="D532" i="3"/>
  <c r="D897" i="3"/>
  <c r="D195" i="3"/>
  <c r="D113" i="3"/>
  <c r="D104" i="3"/>
  <c r="D879" i="10"/>
  <c r="D315" i="3"/>
  <c r="D199" i="3"/>
  <c r="D721" i="3"/>
  <c r="D567" i="3"/>
  <c r="D821" i="3"/>
  <c r="D233" i="3"/>
  <c r="D800" i="3"/>
  <c r="D943" i="3"/>
  <c r="D748" i="3"/>
  <c r="D270" i="3"/>
  <c r="D137" i="3"/>
  <c r="D100" i="3"/>
  <c r="D96" i="3"/>
  <c r="D396" i="10"/>
  <c r="D923" i="10"/>
  <c r="D785" i="3"/>
  <c r="D145" i="10"/>
  <c r="D597" i="3"/>
  <c r="D737" i="3"/>
  <c r="D312" i="3"/>
  <c r="D283" i="10"/>
  <c r="D538" i="3"/>
  <c r="D555" i="3"/>
  <c r="D864" i="10"/>
  <c r="D870" i="3"/>
  <c r="D894" i="3"/>
  <c r="D430" i="3"/>
  <c r="D849" i="3"/>
  <c r="D449" i="3"/>
  <c r="D360" i="3"/>
  <c r="D376" i="3"/>
  <c r="D613" i="3"/>
  <c r="D226" i="3"/>
  <c r="D134" i="3"/>
  <c r="D220" i="3"/>
  <c r="D203" i="3"/>
  <c r="D637" i="3"/>
  <c r="D373" i="3"/>
  <c r="D181" i="3"/>
  <c r="D317" i="3"/>
  <c r="D363" i="10"/>
  <c r="D250" i="3"/>
  <c r="D440" i="3"/>
  <c r="D644" i="10"/>
  <c r="D856" i="10"/>
  <c r="D626" i="3"/>
  <c r="D899" i="10"/>
  <c r="D136" i="10"/>
  <c r="D761" i="10"/>
  <c r="D590" i="3"/>
  <c r="D31" i="10"/>
  <c r="D722" i="3"/>
  <c r="D421" i="3"/>
  <c r="D382" i="3"/>
  <c r="D494" i="3"/>
  <c r="D743" i="3"/>
  <c r="D296" i="3"/>
  <c r="D220" i="10"/>
  <c r="D664" i="3"/>
  <c r="D252" i="3"/>
  <c r="D38" i="10"/>
  <c r="D393" i="3"/>
  <c r="D659" i="3"/>
  <c r="D303" i="10"/>
  <c r="D887" i="3"/>
  <c r="D501" i="10"/>
  <c r="D221" i="10"/>
  <c r="D135" i="3"/>
  <c r="D452" i="3"/>
  <c r="D527" i="3"/>
  <c r="D654" i="3"/>
  <c r="D219" i="3"/>
  <c r="D182" i="3"/>
  <c r="D145" i="3"/>
  <c r="D119" i="3"/>
  <c r="D108" i="3"/>
  <c r="D141" i="10"/>
  <c r="D173" i="3"/>
  <c r="D459" i="3"/>
  <c r="D153" i="3"/>
  <c r="D130" i="3"/>
  <c r="D439" i="3"/>
  <c r="D325" i="3"/>
  <c r="D129" i="10"/>
  <c r="D167" i="3"/>
  <c r="D273" i="3"/>
  <c r="D561" i="3"/>
  <c r="D127" i="3"/>
  <c r="D126" i="3"/>
  <c r="D121" i="3"/>
  <c r="D731" i="3"/>
  <c r="D165" i="10"/>
  <c r="D962" i="3"/>
  <c r="D819" i="3"/>
  <c r="D398" i="3"/>
  <c r="D583" i="3"/>
  <c r="D95" i="10"/>
  <c r="D709" i="10"/>
  <c r="D901" i="3"/>
  <c r="D984" i="10"/>
  <c r="D915" i="3"/>
  <c r="D605" i="3"/>
  <c r="D161" i="3"/>
  <c r="D565" i="10"/>
  <c r="D396" i="3"/>
  <c r="D231" i="3"/>
  <c r="D263" i="10"/>
  <c r="D676" i="3"/>
  <c r="D398" i="10"/>
  <c r="D426" i="3"/>
  <c r="D325" i="10"/>
  <c r="D348" i="3"/>
  <c r="D166" i="3"/>
  <c r="D531" i="3"/>
  <c r="D856" i="3"/>
  <c r="D147" i="3"/>
  <c r="D245" i="3"/>
  <c r="D155" i="3"/>
  <c r="D95" i="3"/>
  <c r="D672" i="3"/>
  <c r="D194" i="3"/>
  <c r="D212" i="10"/>
  <c r="D661" i="3"/>
  <c r="D314" i="3"/>
  <c r="D906" i="10"/>
  <c r="D178" i="3"/>
  <c r="D56" i="10"/>
  <c r="D322" i="10"/>
  <c r="D447" i="3"/>
  <c r="D139" i="3"/>
  <c r="D124" i="3"/>
  <c r="D930" i="3"/>
  <c r="D758" i="3"/>
  <c r="D871" i="10"/>
  <c r="D263" i="3"/>
  <c r="D308" i="3"/>
  <c r="D39" i="10"/>
  <c r="D432" i="3"/>
  <c r="D383" i="10"/>
  <c r="D646" i="3"/>
  <c r="D13" i="10"/>
  <c r="D327" i="3"/>
  <c r="D73" i="10"/>
  <c r="D983" i="10"/>
  <c r="D180" i="3"/>
  <c r="D291" i="3"/>
  <c r="D986" i="10"/>
  <c r="D207" i="10"/>
  <c r="D879" i="3"/>
  <c r="D998" i="3"/>
  <c r="D183" i="10"/>
  <c r="D868" i="3"/>
  <c r="D900" i="3"/>
  <c r="D188" i="3"/>
  <c r="D4" i="10"/>
  <c r="D618" i="10"/>
  <c r="D187" i="3"/>
  <c r="D230" i="3"/>
  <c r="D416" i="3"/>
  <c r="D579" i="3"/>
  <c r="D730" i="10"/>
  <c r="D934" i="10"/>
  <c r="D174" i="3"/>
  <c r="D319" i="3"/>
  <c r="D321" i="3"/>
  <c r="D229" i="3"/>
  <c r="D341" i="3"/>
  <c r="D162" i="3"/>
  <c r="D401" i="3"/>
  <c r="D742" i="10"/>
  <c r="D941" i="3"/>
  <c r="D902" i="3"/>
  <c r="D264" i="3"/>
  <c r="D262" i="10"/>
  <c r="D257" i="3"/>
  <c r="D766" i="3"/>
  <c r="D358" i="3"/>
  <c r="D607" i="3"/>
  <c r="D812" i="3"/>
  <c r="D841" i="3"/>
  <c r="D344" i="3"/>
  <c r="D28" i="10"/>
  <c r="D579" i="10"/>
  <c r="D898" i="3"/>
  <c r="D498" i="3"/>
  <c r="D908" i="3"/>
  <c r="D948" i="3"/>
  <c r="D503" i="10"/>
  <c r="D232" i="3"/>
  <c r="D132" i="3"/>
  <c r="D129" i="3"/>
  <c r="D157" i="3"/>
  <c r="D115" i="3"/>
  <c r="D101" i="3"/>
  <c r="D112" i="3"/>
  <c r="D122" i="3"/>
  <c r="D97" i="3"/>
  <c r="D106" i="3"/>
  <c r="D209" i="3"/>
  <c r="D164" i="3"/>
  <c r="D349" i="3"/>
  <c r="D278" i="3"/>
  <c r="D243" i="3"/>
  <c r="D502" i="10"/>
  <c r="D455" i="10"/>
  <c r="D214" i="3"/>
  <c r="D228" i="10"/>
  <c r="D757" i="3"/>
  <c r="D158" i="3"/>
  <c r="D120" i="3"/>
  <c r="D687" i="3"/>
  <c r="D218" i="10"/>
  <c r="D723" i="3"/>
  <c r="D999" i="3"/>
  <c r="D557" i="3"/>
  <c r="D696" i="3"/>
  <c r="D891" i="3"/>
  <c r="D215" i="10"/>
  <c r="D15" i="10"/>
  <c r="D51" i="10"/>
  <c r="D61" i="10"/>
  <c r="D419" i="10"/>
  <c r="D625" i="3"/>
  <c r="D359" i="3"/>
  <c r="D919" i="3"/>
  <c r="D175" i="10"/>
  <c r="D218" i="3"/>
  <c r="D541" i="3"/>
  <c r="D860" i="10"/>
  <c r="D239" i="3"/>
  <c r="D267" i="3"/>
  <c r="D928" i="3"/>
  <c r="D854" i="3"/>
  <c r="D697" i="3"/>
  <c r="D58" i="10"/>
  <c r="D79" i="10"/>
  <c r="D381" i="3"/>
  <c r="D987" i="3"/>
  <c r="D741" i="3"/>
  <c r="D268" i="3"/>
  <c r="D656" i="3"/>
  <c r="D378" i="3"/>
  <c r="D246" i="3"/>
  <c r="D461" i="10"/>
  <c r="D216" i="3"/>
  <c r="D822" i="3"/>
  <c r="D150" i="3"/>
  <c r="D410" i="3"/>
  <c r="D169" i="3"/>
  <c r="D921" i="10"/>
  <c r="D300" i="3"/>
  <c r="D196" i="3"/>
  <c r="D339" i="3"/>
  <c r="D458" i="3"/>
  <c r="D562" i="3"/>
  <c r="D976" i="3"/>
  <c r="D39" i="3"/>
  <c r="D417" i="3"/>
  <c r="D160" i="3"/>
  <c r="D926" i="3"/>
  <c r="D326" i="3"/>
  <c r="D175" i="3"/>
  <c r="D210" i="3"/>
  <c r="D249" i="3"/>
  <c r="D615" i="3"/>
  <c r="D600" i="3"/>
  <c r="D681" i="3"/>
  <c r="D871" i="3"/>
  <c r="D912" i="3"/>
  <c r="D191" i="3"/>
  <c r="D133" i="3"/>
  <c r="D111" i="3"/>
  <c r="D568" i="3"/>
  <c r="D616" i="3"/>
  <c r="D816" i="3"/>
  <c r="D975" i="10"/>
  <c r="D283" i="3"/>
  <c r="D560" i="3"/>
  <c r="D515" i="3"/>
  <c r="D295" i="3"/>
  <c r="D225" i="10"/>
  <c r="D101" i="10"/>
  <c r="D149" i="3"/>
  <c r="D102" i="3"/>
  <c r="D516" i="10"/>
  <c r="D600" i="10"/>
  <c r="D152" i="10"/>
  <c r="D974" i="3"/>
  <c r="D790" i="3"/>
  <c r="D581" i="3"/>
  <c r="D482" i="3"/>
  <c r="D236" i="10"/>
  <c r="D773" i="3"/>
  <c r="D789" i="3"/>
  <c r="D964" i="3"/>
  <c r="D368" i="3"/>
  <c r="D776" i="3"/>
  <c r="D240" i="3"/>
  <c r="D489" i="3"/>
  <c r="D185" i="3"/>
  <c r="D718" i="3"/>
  <c r="D213" i="3"/>
  <c r="D423" i="10"/>
  <c r="D746" i="3"/>
  <c r="D619" i="3"/>
  <c r="D347" i="3"/>
  <c r="D437" i="3"/>
  <c r="D342" i="10"/>
  <c r="D217" i="3"/>
  <c r="D563" i="10"/>
  <c r="D29" i="10"/>
  <c r="D125" i="3"/>
  <c r="D105" i="3"/>
  <c r="D123" i="3"/>
  <c r="D2" i="3"/>
  <c r="D3" i="3"/>
  <c r="D91" i="3"/>
  <c r="D89" i="3"/>
  <c r="D92" i="3"/>
  <c r="D85" i="3"/>
  <c r="D88" i="3"/>
  <c r="D60" i="3"/>
  <c r="D77" i="3"/>
  <c r="D29" i="3"/>
  <c r="D76" i="3"/>
  <c r="D24" i="3"/>
  <c r="D65" i="3"/>
  <c r="D4" i="3"/>
  <c r="D40" i="3"/>
  <c r="D68" i="3"/>
  <c r="D5" i="3"/>
  <c r="D47" i="3"/>
  <c r="D28" i="3"/>
  <c r="D84" i="3"/>
  <c r="D90" i="3"/>
  <c r="D93" i="3"/>
  <c r="D71" i="3"/>
  <c r="D30" i="3"/>
  <c r="D49" i="3"/>
  <c r="D75" i="3"/>
  <c r="D22" i="3"/>
  <c r="D57" i="3"/>
  <c r="D12" i="3"/>
  <c r="D63" i="3"/>
  <c r="D6" i="3"/>
  <c r="D78" i="3"/>
  <c r="D56" i="3"/>
  <c r="D20" i="3"/>
  <c r="D53" i="3"/>
  <c r="D7" i="3"/>
  <c r="D54" i="3"/>
  <c r="D36" i="3"/>
  <c r="D37" i="3"/>
  <c r="D70" i="3"/>
  <c r="D15" i="3"/>
  <c r="D86" i="3"/>
  <c r="D42" i="3"/>
  <c r="D55" i="3"/>
  <c r="D62" i="3"/>
  <c r="D16" i="3"/>
  <c r="D32" i="3"/>
  <c r="D19" i="3"/>
  <c r="D58" i="3"/>
  <c r="D45" i="3"/>
  <c r="D66" i="3"/>
  <c r="D14" i="3"/>
  <c r="D9" i="3"/>
  <c r="D64" i="3"/>
  <c r="D52" i="3"/>
  <c r="D83" i="3"/>
  <c r="D87" i="3"/>
  <c r="D81" i="3"/>
  <c r="D51" i="3"/>
  <c r="D10" i="3"/>
  <c r="D35" i="3"/>
  <c r="D26" i="3"/>
  <c r="D79" i="3"/>
  <c r="D69" i="3"/>
  <c r="D13" i="3"/>
  <c r="D34" i="3"/>
  <c r="D17" i="3"/>
  <c r="D41" i="3"/>
  <c r="D46" i="3"/>
  <c r="D8" i="3"/>
  <c r="D73" i="3"/>
  <c r="D11" i="3"/>
  <c r="D59" i="3"/>
  <c r="D27" i="3"/>
  <c r="D50" i="3"/>
  <c r="D72" i="3"/>
  <c r="D82" i="3"/>
  <c r="D80" i="3"/>
  <c r="D23" i="3"/>
  <c r="D31" i="3"/>
  <c r="D74" i="3"/>
  <c r="D44" i="3"/>
  <c r="D61" i="3"/>
  <c r="D48" i="3"/>
  <c r="D21" i="3"/>
  <c r="D33" i="3"/>
  <c r="D18" i="3"/>
  <c r="D67" i="3"/>
  <c r="D43" i="3"/>
  <c r="D25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<sst xmlns="http://schemas.openxmlformats.org/spreadsheetml/2006/main" count="206" uniqueCount="114">
  <si>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</si>
  <si>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</si>
  <si>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</si>
  <si>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</si>
  <si>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</si>
  <si>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</si>
  <si>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</si>
  <si>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</si>
  <si>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</si>
  <si>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</si>
  <si>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</si>
  <si>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</si>
  <si>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</si>
  <si>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</si>
  <si>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</si>
  <si>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</si>
  <si>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</si>
  <si>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</si>
  <si>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</si>
  <si>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</si>
  <si>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</si>
  <si>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</si>
  <si>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</si>
  <si>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</si>
  <si>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</si>
  <si>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</si>
  <si>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</si>
  <si>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</si>
  <si>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</si>
  <si>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</si>
  <si>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</si>
  <si>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</si>
  <si>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</si>
  <si>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</si>
  <si>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</si>
  <si>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</si>
  <si>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</si>
  <si>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</si>
  <si>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</si>
  <si>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</si>
  <si>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</si>
  <si>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</si>
  <si>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</si>
  <si>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</si>
  <si>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</si>
  <si>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</si>
  <si>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</si>
  <si>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</si>
  <si>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</si>
  <si>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</si>
  <si>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</si>
  <si>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</si>
  <si>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</si>
  <si>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</si>
  <si>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</si>
  <si>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</si>
  <si>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</si>
  <si>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</si>
  <si>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</si>
  <si>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</si>
  <si>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</si>
  <si>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</si>
  <si>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</si>
  <si>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</si>
  <si>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</si>
  <si>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</si>
  <si>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</si>
  <si>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</si>
  <si>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</si>
  <si>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</si>
  <si>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</si>
  <si>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</si>
  <si>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Guangzhou FC</t>
  </si>
  <si>
    <t>Shanghai Shenhua</t>
  </si>
  <si>
    <t>Hebei</t>
  </si>
  <si>
    <t>Wuhan Three Towns</t>
  </si>
  <si>
    <t>Shandong Taishan</t>
  </si>
  <si>
    <t>Zhejiang Professional</t>
  </si>
  <si>
    <t>Shanghai Port</t>
  </si>
  <si>
    <t>Wuhan FC</t>
  </si>
  <si>
    <t>Changchun Yatai</t>
  </si>
  <si>
    <t>Guangzhou City</t>
  </si>
  <si>
    <t>Henan Songshan Longmen</t>
  </si>
  <si>
    <t>Dalian Pro</t>
  </si>
  <si>
    <t>Super League</t>
  </si>
  <si>
    <t>Shenzhen</t>
  </si>
  <si>
    <t>Cangzhou</t>
  </si>
  <si>
    <t>Meizhou Hakka</t>
  </si>
  <si>
    <t>Beijing Guoan</t>
  </si>
  <si>
    <t>Bohemians</t>
  </si>
  <si>
    <t>UC Dublin</t>
  </si>
  <si>
    <t>Iwata</t>
  </si>
  <si>
    <t>Kashima Antlers</t>
  </si>
  <si>
    <t>Kyoto</t>
  </si>
  <si>
    <t>Shimizu S-Pulse</t>
  </si>
  <si>
    <t>Avispa Fukuoka</t>
  </si>
  <si>
    <t>Shonan Bellmare</t>
  </si>
  <si>
    <t>FC Tokyo</t>
  </si>
  <si>
    <t>Gamba Osaka</t>
  </si>
  <si>
    <t>Yokohama F. Marinos</t>
  </si>
  <si>
    <t>Kashiwa Reysol</t>
  </si>
  <si>
    <t>Vissel Kobe</t>
  </si>
  <si>
    <t>Hokkaido Consadole Sapporo</t>
  </si>
  <si>
    <t>Sanfrecce Hiroshima</t>
  </si>
  <si>
    <t>Cerezo Osaka</t>
  </si>
  <si>
    <t>Urawa Reds</t>
  </si>
  <si>
    <t>Nagoya Grampus</t>
  </si>
  <si>
    <t>Premier Division</t>
  </si>
  <si>
    <t>J1 League</t>
  </si>
  <si>
    <t>Tianjin Jinmen Tiger</t>
  </si>
  <si>
    <t>Chengdu Rongcheng</t>
  </si>
  <si>
    <t>06/07/2022</t>
  </si>
  <si>
    <t>07/07/2022</t>
  </si>
  <si>
    <t>08/07/2022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</si>
</sst>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1.0469578415026215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25.733433813079827</v>
      </c>
      <c r="I2" s="6">
        <f>IF('Log_working_3-way'!$D2="","",'True_Odds_Calculator_3-way'!O3/'True_Odds_Calculator_3-way'!B3-1)</f>
        <v>7.3588196249870848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4.7180739488431822E-2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1.0522470500913472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2.6064385700955057</v>
      </c>
      <c r="I3" s="6">
        <f>IF('Log_working_3-way'!$D3="","",'True_Odds_Calculator_3-way'!O4/'True_Odds_Calculator_3-way'!B4-1)</f>
        <v>5.4281102679369333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4.9530884161234301E-2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1.0271644001432649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18.902351382508108</v>
      </c>
      <c r="I4" s="6">
        <f>IF('Log_working_3-way'!$D4="","",'True_Odds_Calculator_3-way'!O5/'True_Odds_Calculator_3-way'!B5-1)</f>
        <v>5.9123608453196699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2.875287766928647E-2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1.026057781900618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7.5149295770108004</v>
      </c>
      <c r="I5" s="6">
        <f>IF('Log_working_3-way'!$D5="","",'True_Odds_Calculator_3-way'!O6/'True_Odds_Calculator_3-way'!B6-1)</f>
        <v>8.6804587029030227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2.7982068081558564E-2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1.0281838485517156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24.041583598929108</v>
      </c>
      <c r="I6" s="6">
        <f>IF('Log_working_3-way'!$D6="","",'True_Odds_Calculator_3-way'!O7/'True_Odds_Calculator_3-way'!B7-1)</f>
        <v>6.2549107012066614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2.8977214730193657E-2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1.0257685623371435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13.172528683435585</v>
      </c>
      <c r="I7" s="6">
        <f>IF('Log_working_3-way'!$D7="","",'True_Odds_Calculator_3-way'!O8/'True_Odds_Calculator_3-way'!B8-1)</f>
        <v>9.0584057127795692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2.7898122348430476E-2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1.0259179418613353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21.077065603115283</v>
      </c>
      <c r="I8" s="6">
        <f>IF('Log_working_3-way'!$D8="","",'True_Odds_Calculator_3-way'!O9/'True_Odds_Calculator_3-way'!B9-1)</f>
        <v>7.7799384348076366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2.7117342906816555E-2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1.0300323718665851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24.77849516906214</v>
      </c>
      <c r="I9" s="6">
        <f>IF('Log_working_3-way'!$D9="","",'True_Odds_Calculator_3-way'!O10/'True_Odds_Calculator_3-way'!B10-1)</f>
        <v>5.8261891956097811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3.0715906915693703E-2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1.0257043444391667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15.896370131896859</v>
      </c>
      <c r="I10" s="6">
        <f>IF('Log_working_3-way'!$D10="","",'True_Odds_Calculator_3-way'!O11/'True_Odds_Calculator_3-way'!B11-1)</f>
        <v>6.0707922755375145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2.7505373970052815E-2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1.0329459205050189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34.635597602571821</v>
      </c>
      <c r="I11" s="6">
        <f>IF('Log_working_3-way'!$D11="","",'True_Odds_Calculator_3-way'!O12/'True_Odds_Calculator_3-way'!B12-1)</f>
        <v>5.4444889516023087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3.0737473003793259E-2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1.0507681955723194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12.308169285852051</v>
      </c>
      <c r="I12" s="6">
        <f>IF('Log_working_3-way'!$D12="","",'True_Odds_Calculator_3-way'!O13/'True_Odds_Calculator_3-way'!B13-1)</f>
        <v>6.8339780702462916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5.4045019790171178E-2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1.1088814229602422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60.891674309302012</v>
      </c>
      <c r="I13" s="6">
        <f>IF('Log_working_3-way'!$D13="","",'True_Odds_Calculator_3-way'!O14/'True_Odds_Calculator_3-way'!B14-1)</f>
        <v>1.6990558098974406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6.7966292647137383E-2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1.0405245549475517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8.9115736036707176</v>
      </c>
      <c r="I14" s="6">
        <f>IF('Log_working_3-way'!$D14="","",'True_Odds_Calculator_3-way'!O15/'True_Odds_Calculator_3-way'!B15-1)</f>
        <v>7.1961741264032995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4.3125618535065247E-2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1.1146363840010141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65.301853805712838</v>
      </c>
      <c r="I15" s="6">
        <f>IF('Log_working_3-way'!$D15="","",'True_Odds_Calculator_3-way'!O16/'True_Odds_Calculator_3-way'!B16-1)</f>
        <v>1.1359571574489999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6.5075527055441063E-2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1.051341137630611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1.2726979782970429</v>
      </c>
      <c r="I16" s="6">
        <f>IF('Log_working_3-way'!$D16="","",'True_Odds_Calculator_3-way'!O17/'True_Odds_Calculator_3-way'!B17-1)</f>
        <v>3.9897972371129304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4.4645362842906655E-2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0.9836757335343731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13.721774777229905</v>
      </c>
      <c r="I17" s="6">
        <f>IF('Log_working_3-way'!$D17="","",'True_Odds_Calculator_3-way'!O18/'True_Odds_Calculator_3-way'!B18-1)</f>
        <v>8.6406195461890203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-1.7961908366739499E-2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1.0119463887810562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62.522833178005577</v>
      </c>
      <c r="I18" s="6">
        <f>IF('Log_working_3-way'!$D18="","",'True_Odds_Calculator_3-way'!O19/'True_Odds_Calculator_3-way'!B19-1)</f>
        <v>0.96894320255175059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7.5117370892019419E-3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1.0481883448653517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-0.42594718714121704</v>
      </c>
      <c r="I19" s="6">
        <f>IF('Log_working_3-way'!$D19="","",'True_Odds_Calculator_3-way'!O20/'True_Odds_Calculator_3-way'!B20-1)</f>
        <v>1.2962112514351318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3.0769230769230882E-2</v>
      </c>
    </row>
    <row r="20" spans="4:11" x14ac:dyDescent="0.25">
      <c r="D20" t="str">
        <f>solve_for_c('True_Odds_Calculator_3-way'!A21,'True_Odds_Calculator_3-way'!B21,'True_Odds_Calculator_3-way'!C21,'Log_working_3-way'!B$1,'Log_working_3-way'!B$2)</f>
        <v/>
      </c>
      <c r="F20" s="6" t="str">
        <f>IF('Log_working_3-way'!D20="","",1/'True_Odds_Calculator_3-way'!N21+1/'True_Odds_Calculator_3-way'!O21+1/'True_Odds_Calculator_3-way'!#REF!-1)</f>
        <v/>
      </c>
      <c r="H20" s="6" t="str">
        <f>IF('Log_working_3-way'!$D20="","",'True_Odds_Calculator_3-way'!N21/'True_Odds_Calculator_3-way'!A21-1)</f>
        <v/>
      </c>
      <c r="I20" s="6" t="str">
        <f>IF('Log_working_3-way'!$D20="","",'True_Odds_Calculator_3-way'!O21/'True_Odds_Calculator_3-way'!B21-1)</f>
        <v/>
      </c>
      <c r="J20" s="6" t="str">
        <f>IF('Log_working_3-way'!$D20="","",'True_Odds_Calculator_3-way'!#REF!/'True_Odds_Calculator_3-way'!C21-1)</f>
        <v/>
      </c>
      <c r="K20" s="6" t="str">
        <f>IF('Log_working_3-way'!$D20="","",1/'True_Odds_Calculator_3-way'!A21+1/'True_Odds_Calculator_3-way'!B21+1/'True_Odds_Calculator_3-way'!C21-1)</f>
        <v/>
      </c>
    </row>
    <row r="21" spans="4:11" x14ac:dyDescent="0.25">
      <c r="D21" t="str">
        <f>solve_for_c('True_Odds_Calculator_3-way'!A22,'True_Odds_Calculator_3-way'!B22,'True_Odds_Calculator_3-way'!C22,'Log_working_3-way'!B$1,'Log_working_3-way'!B$2)</f>
        <v/>
      </c>
      <c r="F21" s="6" t="str">
        <f>IF('Log_working_3-way'!D21="","",1/'True_Odds_Calculator_3-way'!N22+1/'True_Odds_Calculator_3-way'!O22+1/'True_Odds_Calculator_3-way'!#REF!-1)</f>
        <v/>
      </c>
      <c r="H21" s="6" t="str">
        <f>IF('Log_working_3-way'!$D21="","",'True_Odds_Calculator_3-way'!N22/'True_Odds_Calculator_3-way'!A22-1)</f>
        <v/>
      </c>
      <c r="I21" s="6" t="str">
        <f>IF('Log_working_3-way'!$D21="","",'True_Odds_Calculator_3-way'!O22/'True_Odds_Calculator_3-way'!B22-1)</f>
        <v/>
      </c>
      <c r="J21" s="6" t="str">
        <f>IF('Log_working_3-way'!$D21="","",'True_Odds_Calculator_3-way'!#REF!/'True_Odds_Calculator_3-way'!C22-1)</f>
        <v/>
      </c>
      <c r="K21" s="6" t="str">
        <f>IF('Log_working_3-way'!$D21="","",1/'True_Odds_Calculator_3-way'!A22+1/'True_Odds_Calculator_3-way'!B22+1/'True_Odds_Calculator_3-way'!C22-1)</f>
        <v/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IF('Log_working_3-way'!D22="","",1/'True_Odds_Calculator_3-way'!N23+1/'True_Odds_Calculator_3-way'!O23+1/'True_Odds_Calculator_3-way'!#REF!-1)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IF('Log_working_3-way'!$D22="","",'True_Odds_Calculator_3-way'!#REF!/'True_Odds_Calculator_3-way'!C23-1)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IF('Log_working_3-way'!D23="","",1/'True_Odds_Calculator_3-way'!N24+1/'True_Odds_Calculator_3-way'!O24+1/'True_Odds_Calculator_3-way'!#REF!-1)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IF('Log_working_3-way'!$D23="","",'True_Odds_Calculator_3-way'!#REF!/'True_Odds_Calculator_3-way'!C24-1)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IF('Log_working_3-way'!D24="","",1/'True_Odds_Calculator_3-way'!N25+1/'True_Odds_Calculator_3-way'!O25+1/'True_Odds_Calculator_3-way'!#REF!-1)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IF('Log_working_3-way'!$D24="","",'True_Odds_Calculator_3-way'!#REF!/'True_Odds_Calculator_3-way'!C25-1)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1.89</v>
      </c>
      <c r="B2" s="4">
        <f>IF('True_Odds_Calculator_3-way'!B3="","",'True_Odds_Calculator_3-way'!B3)</f>
        <v>3.38</v>
      </c>
      <c r="C2" s="4">
        <f>IF('True_Odds_Calculator_3-way'!C3="","",'True_Odds_Calculator_3-way'!C3)</f>
        <v>4.5</v>
      </c>
      <c r="D2" s="9">
        <f>(K2/(AR2+K2-(AR2*K2)))</f>
        <v>0.51022494687091424</v>
      </c>
      <c r="E2" s="9">
        <f>(L2/(AR2+L2-(AR2*L2)))</f>
        <v>0.28034946465034177</v>
      </c>
      <c r="F2" s="9">
        <f>(M2/(AR2+M2-(AR2*M2)))</f>
        <v>0.20942558847874396</v>
      </c>
      <c r="G2" s="9">
        <f>AR2</f>
        <v>1.0785616262680975</v>
      </c>
      <c r="H2" s="9">
        <f>IF(A2="","",1/D2)</f>
        <v>1.9599198473786068</v>
      </c>
      <c r="I2" s="9">
        <f>IF(B2="","",1/E2)</f>
        <v>3.5669766705180721</v>
      </c>
      <c r="J2" s="9">
        <f>IF(C2="","",1/F2)</f>
        <v>4.7749656919383412</v>
      </c>
      <c r="K2" s="11">
        <f>1/A2</f>
        <v>0.52910052910052918</v>
      </c>
      <c r="L2" s="11">
        <f>1/B2</f>
        <v>0.29585798816568049</v>
      </c>
      <c r="M2" s="11">
        <f>1/C2</f>
        <v>0.22222222222222221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-0.25789563396401005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0.23550365430707312</v>
      </c>
      <c r="Q2" s="11">
        <f>2*'OddsRatio_working_3-way'!K2*'OddsRatio_working_3-way'!L2*'OddsRatio_working_3-way'!M2</f>
        <v>6.9572719145368722E-2</v>
      </c>
      <c r="R2" s="11">
        <f>O2/N2</f>
        <v>0</v>
      </c>
      <c r="S2" s="11">
        <f>P2/N2</f>
        <v>-0.91317425846743194</v>
      </c>
      <c r="T2" s="11">
        <f>Q2/N2</f>
        <v>-0.26977082968018667</v>
      </c>
      <c r="U2" s="11">
        <f>'OddsRatio_working_3-way'!S2-'OddsRatio_working_3-way'!R2^2/3</f>
        <v>-0.91317425846743194</v>
      </c>
      <c r="V2" s="11">
        <f>'OddsRatio_working_3-way'!S2*'OddsRatio_working_3-way'!R2/3-2*'OddsRatio_working_3-way'!R2^3/27-'OddsRatio_working_3-way'!T2</f>
        <v>0.26977082968018667</v>
      </c>
      <c r="W2" s="11">
        <f>'OddsRatio_working_3-way'!V2^2+4*'OddsRatio_working_3-way'!U2^3/27</f>
        <v>-4.0036195682866496E-2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0.16793785772511419</v>
      </c>
      <c r="Y2" s="11">
        <f>IF('OddsRatio_working_3-way'!W2&gt;=0,IF('OddsRatio_working_3-way'!V2+SQRT('OddsRatio_working_3-way'!W2)&gt;0,0,PI()),ACOS('OddsRatio_working_3-way'!V2/(2*'OddsRatio_working_3-way'!X2)))</f>
        <v>0.63817136566409804</v>
      </c>
      <c r="Z2" s="11">
        <f>'OddsRatio_working_3-way'!X2^(1/3)*COS('OddsRatio_working_3-way'!Y2/3)</f>
        <v>0.53928081313404874</v>
      </c>
      <c r="AA2" s="11">
        <f>'OddsRatio_working_3-way'!X2^(1/3)*COS(('OddsRatio_working_3-way'!Y2+2*PI())/3)</f>
        <v>-0.37051517078467883</v>
      </c>
      <c r="AB2" s="11">
        <f>'OddsRatio_working_3-way'!X2^(1/3)*COS(('OddsRatio_working_3-way'!Y2+4*PI())/3)</f>
        <v>-0.16876564234937014</v>
      </c>
      <c r="AC2" s="11">
        <f>'OddsRatio_working_3-way'!X2^(1/3)*SIN('OddsRatio_working_3-way'!Y2/3)</f>
        <v>0.11648014455100573</v>
      </c>
      <c r="AD2" s="11">
        <f>'OddsRatio_working_3-way'!X2^(1/3)*SIN(('OddsRatio_working_3-way'!Y2+2*PI())/3)</f>
        <v>0.40879081167211223</v>
      </c>
      <c r="AE2" s="11">
        <f>'OddsRatio_working_3-way'!X2^(1/3)*SIN(('OddsRatio_working_3-way'!Y2+4*PI())/3)</f>
        <v>-0.52527095622311781</v>
      </c>
      <c r="AF2" s="11">
        <f>-'OddsRatio_working_3-way'!U2/(3*'OddsRatio_working_3-way'!X2^(1/3))*COS(('OddsRatio_working_3-way'!Y2)/3)</f>
        <v>0.53928081313404863</v>
      </c>
      <c r="AG2" s="11">
        <f>-'OddsRatio_working_3-way'!U2/(3*'OddsRatio_working_3-way'!X2^(1/3))*COS(('OddsRatio_working_3-way'!Y2+2*PI())/3)</f>
        <v>-0.37051517078467872</v>
      </c>
      <c r="AH2" s="11">
        <f>-'OddsRatio_working_3-way'!U2/(3*'OddsRatio_working_3-way'!X2^(1/3))*COS(('OddsRatio_working_3-way'!Y2+4*PI())/3)</f>
        <v>-0.16876564234937008</v>
      </c>
      <c r="AI2" s="11">
        <f>'OddsRatio_working_3-way'!U2/(3*'OddsRatio_working_3-way'!X2^(1/3))*SIN(('OddsRatio_working_3-way'!Y2)/3)</f>
        <v>-0.11648014455100569</v>
      </c>
      <c r="AJ2" s="11">
        <f>'OddsRatio_working_3-way'!U2/(3*'OddsRatio_working_3-way'!X2^(1/3))*SIN(('OddsRatio_working_3-way'!Y2+2*PI())/3)</f>
        <v>-0.40879081167211206</v>
      </c>
      <c r="AK2" s="11">
        <f>'OddsRatio_working_3-way'!U2/(3*'OddsRatio_working_3-way'!X2^(1/3))*SIN(('OddsRatio_working_3-way'!Y2+4*PI())/3)</f>
        <v>0.52527095622311759</v>
      </c>
      <c r="AL2" s="11">
        <f>'OddsRatio_working_3-way'!Z2+'OddsRatio_working_3-way'!AF2</f>
        <v>1.0785616262680975</v>
      </c>
      <c r="AM2" s="11">
        <f>'OddsRatio_working_3-way'!AA2+'OddsRatio_working_3-way'!AG2</f>
        <v>-0.74103034156935754</v>
      </c>
      <c r="AN2" s="11">
        <f>'OddsRatio_working_3-way'!AB2+'OddsRatio_working_3-way'!AH2</f>
        <v>-0.33753128469874022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1.0785616262680975</v>
      </c>
      <c r="AS2" s="11">
        <f>IF(('OddsRatio_working_3-way'!X2=0),IF(Q2&gt;0,-Q2^(1/3),(-Q2)^(1/3)),'OddsRatio_working_3-way'!AM2-'OddsRatio_working_3-way'!R2/3)</f>
        <v>-0.74103034156935754</v>
      </c>
      <c r="AT2" s="11">
        <f>IF(('OddsRatio_working_3-way'!X2=0),IF(Q2&gt;0,-Q2^(1/3),(-Q2)^(1/3)),'OddsRatio_working_3-way'!AN2-'OddsRatio_working_3-way'!R2/3)</f>
        <v>-0.33753128469874022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5.14</v>
      </c>
      <c r="B3" s="4">
        <f>IF('True_Odds_Calculator_3-way'!B4="","",'True_Odds_Calculator_3-way'!B4)</f>
        <v>3.85</v>
      </c>
      <c r="C3" s="4">
        <f>IF('True_Odds_Calculator_3-way'!C4="","",'True_Odds_Calculator_3-way'!C4)</f>
        <v>1.68</v>
      </c>
      <c r="D3" s="9">
        <f t="shared" ref="D3" si="0">(K3/(AR3+K3-(AR3*K3)))</f>
        <v>0.18159932793228617</v>
      </c>
      <c r="E3" s="9">
        <f t="shared" ref="E3" si="1">(L3/(AR3+L3-(AR3*L3)))</f>
        <v>0.24376040085153983</v>
      </c>
      <c r="F3" s="9">
        <f t="shared" ref="F3" si="2">(M3/(AR3+M3-(AR3*M3)))</f>
        <v>0.57464027121617411</v>
      </c>
      <c r="G3" s="9">
        <f t="shared" ref="G3" si="3">AR3</f>
        <v>1.0885575624442665</v>
      </c>
      <c r="H3" s="9">
        <f t="shared" ref="H3" si="4">IF(A3="","",1/D3)</f>
        <v>5.5066283085192635</v>
      </c>
      <c r="I3" s="9">
        <f t="shared" ref="I3" si="5">IF(B3="","",1/E3)</f>
        <v>4.10238905296616</v>
      </c>
      <c r="J3" s="9">
        <f t="shared" ref="J3" si="6">IF(C3="","",1/F3)</f>
        <v>1.7402191424621016</v>
      </c>
      <c r="K3" s="11">
        <f t="shared" ref="K3" si="7">1/A3</f>
        <v>0.19455252918287938</v>
      </c>
      <c r="L3" s="11">
        <f t="shared" ref="L3" si="8">1/B3</f>
        <v>0.25974025974025972</v>
      </c>
      <c r="M3" s="11">
        <f t="shared" ref="M3" si="9">1/C3</f>
        <v>0.59523809523809523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-0.24133537390902604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0.23070777656658698</v>
      </c>
      <c r="Q3" s="11">
        <f>2*'OddsRatio_working_3-way'!K3*'OddsRatio_working_3-way'!L3*'OddsRatio_working_3-way'!M3</f>
        <v>6.015848150367327E-2</v>
      </c>
      <c r="R3" s="11">
        <f t="shared" ref="R3" si="10">O3/N3</f>
        <v>0</v>
      </c>
      <c r="S3" s="11">
        <f t="shared" ref="S3" si="11">P3/N3</f>
        <v>-0.95596336678581872</v>
      </c>
      <c r="T3" s="11">
        <f t="shared" ref="T3" si="12">Q3/N3</f>
        <v>-0.24927336813189538</v>
      </c>
      <c r="U3" s="11">
        <f>'OddsRatio_working_3-way'!S3-'OddsRatio_working_3-way'!R3^2/3</f>
        <v>-0.95596336678581872</v>
      </c>
      <c r="V3" s="11">
        <f>'OddsRatio_working_3-way'!S3*'OddsRatio_working_3-way'!R3/3-2*'OddsRatio_working_3-way'!R3^3/27-'OddsRatio_working_3-way'!T3</f>
        <v>0.24927336813189538</v>
      </c>
      <c r="W3" s="11">
        <f>'OddsRatio_working_3-way'!V3^2+4*'OddsRatio_working_3-way'!U3^3/27</f>
        <v>-6.7288325511895702E-2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0.17987880473510151</v>
      </c>
      <c r="Y3" s="11">
        <f>IF('OddsRatio_working_3-way'!W3&gt;=0,IF('OddsRatio_working_3-way'!V3+SQRT('OddsRatio_working_3-way'!W3)&gt;0,0,PI()),ACOS('OddsRatio_working_3-way'!V3/(2*'OddsRatio_working_3-way'!X3)))</f>
        <v>0.80530333217327088</v>
      </c>
      <c r="Z3" s="11">
        <f>'OddsRatio_working_3-way'!X3^(1/3)*COS('OddsRatio_working_3-way'!Y3/3)</f>
        <v>0.54427878122213325</v>
      </c>
      <c r="AA3" s="11">
        <f>'OddsRatio_working_3-way'!X3^(1/3)*COS(('OddsRatio_working_3-way'!Y3+2*PI())/3)</f>
        <v>-0.40179777996542532</v>
      </c>
      <c r="AB3" s="11">
        <f>'OddsRatio_working_3-way'!X3^(1/3)*COS(('OddsRatio_working_3-way'!Y3+4*PI())/3)</f>
        <v>-0.14248100125670815</v>
      </c>
      <c r="AC3" s="11">
        <f>'OddsRatio_working_3-way'!X3^(1/3)*SIN('OddsRatio_working_3-way'!Y3/3)</f>
        <v>0.14971661199286473</v>
      </c>
      <c r="AD3" s="11">
        <f>'OddsRatio_working_3-way'!X3^(1/3)*SIN(('OddsRatio_working_3-way'!Y3+2*PI())/3)</f>
        <v>0.39650094528276791</v>
      </c>
      <c r="AE3" s="11">
        <f>'OddsRatio_working_3-way'!X3^(1/3)*SIN(('OddsRatio_working_3-way'!Y3+4*PI())/3)</f>
        <v>-0.54621755727563237</v>
      </c>
      <c r="AF3" s="11">
        <f>-'OddsRatio_working_3-way'!U3/(3*'OddsRatio_working_3-way'!X3^(1/3))*COS(('OddsRatio_working_3-way'!Y3)/3)</f>
        <v>0.54427878122213336</v>
      </c>
      <c r="AG3" s="11">
        <f>-'OddsRatio_working_3-way'!U3/(3*'OddsRatio_working_3-way'!X3^(1/3))*COS(('OddsRatio_working_3-way'!Y3+2*PI())/3)</f>
        <v>-0.40179777996542537</v>
      </c>
      <c r="AH3" s="11">
        <f>-'OddsRatio_working_3-way'!U3/(3*'OddsRatio_working_3-way'!X3^(1/3))*COS(('OddsRatio_working_3-way'!Y3+4*PI())/3)</f>
        <v>-0.14248100125670818</v>
      </c>
      <c r="AI3" s="11">
        <f>'OddsRatio_working_3-way'!U3/(3*'OddsRatio_working_3-way'!X3^(1/3))*SIN(('OddsRatio_working_3-way'!Y3)/3)</f>
        <v>-0.14971661199286476</v>
      </c>
      <c r="AJ3" s="11">
        <f>'OddsRatio_working_3-way'!U3/(3*'OddsRatio_working_3-way'!X3^(1/3))*SIN(('OddsRatio_working_3-way'!Y3+2*PI())/3)</f>
        <v>-0.39650094528276797</v>
      </c>
      <c r="AK3" s="11">
        <f>'OddsRatio_working_3-way'!U3/(3*'OddsRatio_working_3-way'!X3^(1/3))*SIN(('OddsRatio_working_3-way'!Y3+4*PI())/3)</f>
        <v>0.54621755727563248</v>
      </c>
      <c r="AL3" s="11">
        <f>'OddsRatio_working_3-way'!Z3+'OddsRatio_working_3-way'!AF3</f>
        <v>1.0885575624442665</v>
      </c>
      <c r="AM3" s="11">
        <f>'OddsRatio_working_3-way'!AA3+'OddsRatio_working_3-way'!AG3</f>
        <v>-0.80359555993085063</v>
      </c>
      <c r="AN3" s="11">
        <f>'OddsRatio_working_3-way'!AB3+'OddsRatio_working_3-way'!AH3</f>
        <v>-0.2849620025134163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1.0885575624442665</v>
      </c>
      <c r="AS3" s="11">
        <f>IF(('OddsRatio_working_3-way'!X3=0),IF(Q3&gt;0,-Q3^(1/3),(-Q3)^(1/3)),'OddsRatio_working_3-way'!AM3-'OddsRatio_working_3-way'!R3/3)</f>
        <v>-0.80359555993085063</v>
      </c>
      <c r="AT3" s="11">
        <f>IF(('OddsRatio_working_3-way'!X3=0),IF(Q3&gt;0,-Q3^(1/3),(-Q3)^(1/3)),'OddsRatio_working_3-way'!AN3-'OddsRatio_working_3-way'!R3/3)</f>
        <v>-0.2849620025134163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2.21</v>
      </c>
      <c r="B4" s="4">
        <f>IF('True_Odds_Calculator_3-way'!B5="","",'True_Odds_Calculator_3-way'!B5)</f>
        <v>3.75</v>
      </c>
      <c r="C4" s="4">
        <f>IF('True_Odds_Calculator_3-way'!C5="","",'True_Odds_Calculator_3-way'!C5)</f>
        <v>3.23</v>
      </c>
      <c r="D4" s="9">
        <f t="shared" ref="D4:D67" si="13">(K4/(AR4+K4-(AR4*K4)))</f>
        <v>0.44159887735432557</v>
      </c>
      <c r="E4" s="9">
        <f t="shared" ref="E4:E67" si="14">(L4/(AR4+L4-(AR4*L4)))</f>
        <v>0.2581404426544332</v>
      </c>
      <c r="F4" s="9">
        <f t="shared" ref="F4:F67" si="15">(M4/(AR4+M4-(AR4*M4)))</f>
        <v>0.30026067999124129</v>
      </c>
      <c r="G4" s="9">
        <f t="shared" ref="G4:G67" si="16">AR4</f>
        <v>1.0450400913085729</v>
      </c>
      <c r="H4" s="9">
        <f t="shared" ref="H4:H67" si="17">IF(A4="","",1/D4)</f>
        <v>2.264498510483373</v>
      </c>
      <c r="I4" s="9">
        <f t="shared" ref="I4:I67" si="18">IF(B4="","",1/E4)</f>
        <v>3.8738602510985753</v>
      </c>
      <c r="J4" s="9">
        <f t="shared" ref="J4:J67" si="19">IF(C4="","",1/F4)</f>
        <v>3.3304394036181173</v>
      </c>
      <c r="K4" s="11">
        <f t="shared" ref="K4:K67" si="20">1/A4</f>
        <v>0.45248868778280543</v>
      </c>
      <c r="L4" s="11">
        <f t="shared" ref="L4:L67" si="21">1/B4</f>
        <v>0.26666666666666666</v>
      </c>
      <c r="M4" s="11">
        <f t="shared" ref="M4:M67" si="22">1/C4</f>
        <v>0.30959752321981426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-0.27720232174794179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0.23124086500520663</v>
      </c>
      <c r="Q4" s="11">
        <f>2*'OddsRatio_working_3-way'!K4*'OddsRatio_working_3-way'!L4*'OddsRatio_working_3-way'!M4</f>
        <v>7.4714334412021549E-2</v>
      </c>
      <c r="R4" s="11">
        <f t="shared" ref="R4:R67" si="23">O4/N4</f>
        <v>0</v>
      </c>
      <c r="S4" s="11">
        <f t="shared" ref="S4:S67" si="24">P4/N4</f>
        <v>-0.83419526772749186</v>
      </c>
      <c r="T4" s="11">
        <f t="shared" ref="T4:T67" si="25">Q4/N4</f>
        <v>-0.26952997341760648</v>
      </c>
      <c r="U4" s="11">
        <f>'OddsRatio_working_3-way'!S4-'OddsRatio_working_3-way'!R4^2/3</f>
        <v>-0.83419526772749186</v>
      </c>
      <c r="V4" s="11">
        <f>'OddsRatio_working_3-way'!S4*'OddsRatio_working_3-way'!R4/3-2*'OddsRatio_working_3-way'!R4^3/27-'OddsRatio_working_3-way'!T4</f>
        <v>0.26952997341760648</v>
      </c>
      <c r="W4" s="11">
        <f>'OddsRatio_working_3-way'!V4^2+4*'OddsRatio_working_3-way'!U4^3/27</f>
        <v>-1.3353779848142552E-2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0.14662894190663572</v>
      </c>
      <c r="Y4" s="11">
        <f>IF('OddsRatio_working_3-way'!W4&gt;=0,IF('OddsRatio_working_3-way'!V4+SQRT('OddsRatio_working_3-way'!W4)&gt;0,0,PI()),ACOS('OddsRatio_working_3-way'!V4/(2*'OddsRatio_working_3-way'!X4)))</f>
        <v>0.40503505364440895</v>
      </c>
      <c r="Z4" s="11">
        <f>'OddsRatio_working_3-way'!X4^(1/3)*COS('OddsRatio_working_3-way'!Y4/3)</f>
        <v>0.52252004565428656</v>
      </c>
      <c r="AA4" s="11">
        <f>'OddsRatio_working_3-way'!X4^(1/3)*COS(('OddsRatio_working_3-way'!Y4+2*PI())/3)</f>
        <v>-0.32272886329900119</v>
      </c>
      <c r="AB4" s="11">
        <f>'OddsRatio_working_3-way'!X4^(1/3)*COS(('OddsRatio_working_3-way'!Y4+4*PI())/3)</f>
        <v>-0.19979118235528529</v>
      </c>
      <c r="AC4" s="11">
        <f>'OddsRatio_working_3-way'!X4^(1/3)*SIN('OddsRatio_working_3-way'!Y4/3)</f>
        <v>7.0978103186402713E-2</v>
      </c>
      <c r="AD4" s="11">
        <f>'OddsRatio_working_3-way'!X4^(1/3)*SIN(('OddsRatio_working_3-way'!Y4+2*PI())/3)</f>
        <v>0.41702658193001552</v>
      </c>
      <c r="AE4" s="11">
        <f>'OddsRatio_working_3-way'!X4^(1/3)*SIN(('OddsRatio_working_3-way'!Y4+4*PI())/3)</f>
        <v>-0.48800468511641815</v>
      </c>
      <c r="AF4" s="11">
        <f>-'OddsRatio_working_3-way'!U4/(3*'OddsRatio_working_3-way'!X4^(1/3))*COS(('OddsRatio_working_3-way'!Y4)/3)</f>
        <v>0.52252004565428645</v>
      </c>
      <c r="AG4" s="11">
        <f>-'OddsRatio_working_3-way'!U4/(3*'OddsRatio_working_3-way'!X4^(1/3))*COS(('OddsRatio_working_3-way'!Y4+2*PI())/3)</f>
        <v>-0.32272886329900113</v>
      </c>
      <c r="AH4" s="11">
        <f>-'OddsRatio_working_3-way'!U4/(3*'OddsRatio_working_3-way'!X4^(1/3))*COS(('OddsRatio_working_3-way'!Y4+4*PI())/3)</f>
        <v>-0.19979118235528523</v>
      </c>
      <c r="AI4" s="11">
        <f>'OddsRatio_working_3-way'!U4/(3*'OddsRatio_working_3-way'!X4^(1/3))*SIN(('OddsRatio_working_3-way'!Y4)/3)</f>
        <v>-7.09781031864027E-2</v>
      </c>
      <c r="AJ4" s="11">
        <f>'OddsRatio_working_3-way'!U4/(3*'OddsRatio_working_3-way'!X4^(1/3))*SIN(('OddsRatio_working_3-way'!Y4+2*PI())/3)</f>
        <v>-0.41702658193001546</v>
      </c>
      <c r="AK4" s="11">
        <f>'OddsRatio_working_3-way'!U4/(3*'OddsRatio_working_3-way'!X4^(1/3))*SIN(('OddsRatio_working_3-way'!Y4+4*PI())/3)</f>
        <v>0.48800468511641809</v>
      </c>
      <c r="AL4" s="11">
        <f>'OddsRatio_working_3-way'!Z4+'OddsRatio_working_3-way'!AF4</f>
        <v>1.0450400913085729</v>
      </c>
      <c r="AM4" s="11">
        <f>'OddsRatio_working_3-way'!AA4+'OddsRatio_working_3-way'!AG4</f>
        <v>-0.64545772659800238</v>
      </c>
      <c r="AN4" s="11">
        <f>'OddsRatio_working_3-way'!AB4+'OddsRatio_working_3-way'!AH4</f>
        <v>-0.39958236471057051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1.0450400913085729</v>
      </c>
      <c r="AS4" s="11">
        <f>IF(('OddsRatio_working_3-way'!X4=0),IF(Q4&gt;0,-Q4^(1/3),(-Q4)^(1/3)),'OddsRatio_working_3-way'!AM4-'OddsRatio_working_3-way'!R4/3)</f>
        <v>-0.64545772659800238</v>
      </c>
      <c r="AT4" s="11">
        <f>IF(('OddsRatio_working_3-way'!X4=0),IF(Q4&gt;0,-Q4^(1/3),(-Q4)^(1/3)),'OddsRatio_working_3-way'!AN4-'OddsRatio_working_3-way'!R4/3)</f>
        <v>-0.39958236471057051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3.38</v>
      </c>
      <c r="B5" s="4">
        <f>IF('True_Odds_Calculator_3-way'!B6="","",'True_Odds_Calculator_3-way'!B6)</f>
        <v>3.17</v>
      </c>
      <c r="C5" s="4">
        <f>IF('True_Odds_Calculator_3-way'!C6="","",'True_Odds_Calculator_3-way'!C6)</f>
        <v>2.4</v>
      </c>
      <c r="D5" s="9">
        <f t="shared" si="13"/>
        <v>0.28714097867088145</v>
      </c>
      <c r="E5" s="9">
        <f t="shared" si="14"/>
        <v>0.30641422683527358</v>
      </c>
      <c r="F5" s="9">
        <f t="shared" si="15"/>
        <v>0.40644479449384491</v>
      </c>
      <c r="G5" s="9">
        <f t="shared" si="16"/>
        <v>1.0431133813903193</v>
      </c>
      <c r="H5" s="9">
        <f t="shared" si="17"/>
        <v>3.4826098477089595</v>
      </c>
      <c r="I5" s="9">
        <f t="shared" si="18"/>
        <v>3.263556037616993</v>
      </c>
      <c r="J5" s="9">
        <f t="shared" si="19"/>
        <v>2.460358733946447</v>
      </c>
      <c r="K5" s="11">
        <f t="shared" si="20"/>
        <v>0.29585798816568049</v>
      </c>
      <c r="L5" s="11">
        <f t="shared" si="21"/>
        <v>0.31545741324921134</v>
      </c>
      <c r="M5" s="11">
        <f t="shared" si="22"/>
        <v>0.41666666666666669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-0.28117552996223205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0.23138210168057291</v>
      </c>
      <c r="Q5" s="11">
        <f>2*'OddsRatio_working_3-way'!K5*'OddsRatio_working_3-way'!L5*'OddsRatio_working_3-way'!M5</f>
        <v>7.7775496363217803E-2</v>
      </c>
      <c r="R5" s="11">
        <f t="shared" si="23"/>
        <v>0</v>
      </c>
      <c r="S5" s="11">
        <f t="shared" si="24"/>
        <v>-0.82290980908492473</v>
      </c>
      <c r="T5" s="11">
        <f t="shared" si="25"/>
        <v>-0.27660833918821004</v>
      </c>
      <c r="U5" s="11">
        <f>'OddsRatio_working_3-way'!S5-'OddsRatio_working_3-way'!R5^2/3</f>
        <v>-0.82290980908492473</v>
      </c>
      <c r="V5" s="11">
        <f>'OddsRatio_working_3-way'!S5*'OddsRatio_working_3-way'!R5/3-2*'OddsRatio_working_3-way'!R5^3/27-'OddsRatio_working_3-way'!T5</f>
        <v>0.27660833918821004</v>
      </c>
      <c r="W5" s="11">
        <f>'OddsRatio_working_3-way'!V5^2+4*'OddsRatio_working_3-way'!U5^3/27</f>
        <v>-6.0446445161552176E-3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0.14366351122032961</v>
      </c>
      <c r="Y5" s="11">
        <f>IF('OddsRatio_working_3-way'!W5&gt;=0,IF('OddsRatio_working_3-way'!V5+SQRT('OddsRatio_working_3-way'!W5)&gt;0,0,PI()),ACOS('OddsRatio_working_3-way'!V5/(2*'OddsRatio_working_3-way'!X5)))</f>
        <v>0.27400400868997599</v>
      </c>
      <c r="Z5" s="11">
        <f>'OddsRatio_working_3-way'!X5^(1/3)*COS('OddsRatio_working_3-way'!Y5/3)</f>
        <v>0.52155669069515964</v>
      </c>
      <c r="AA5" s="11">
        <f>'OddsRatio_working_3-way'!X5^(1/3)*COS(('OddsRatio_working_3-way'!Y5+2*PI())/3)</f>
        <v>-0.30214761008078878</v>
      </c>
      <c r="AB5" s="11">
        <f>'OddsRatio_working_3-way'!X5^(1/3)*COS(('OddsRatio_working_3-way'!Y5+4*PI())/3)</f>
        <v>-0.219409080614371</v>
      </c>
      <c r="AC5" s="11">
        <f>'OddsRatio_working_3-way'!X5^(1/3)*SIN('OddsRatio_working_3-way'!Y5/3)</f>
        <v>4.7769112259790185E-2</v>
      </c>
      <c r="AD5" s="11">
        <f>'OddsRatio_working_3-way'!X5^(1/3)*SIN(('OddsRatio_working_3-way'!Y5+2*PI())/3)</f>
        <v>0.42779678752585615</v>
      </c>
      <c r="AE5" s="11">
        <f>'OddsRatio_working_3-way'!X5^(1/3)*SIN(('OddsRatio_working_3-way'!Y5+4*PI())/3)</f>
        <v>-0.47556589978564628</v>
      </c>
      <c r="AF5" s="11">
        <f>-'OddsRatio_working_3-way'!U5/(3*'OddsRatio_working_3-way'!X5^(1/3))*COS(('OddsRatio_working_3-way'!Y5)/3)</f>
        <v>0.52155669069515964</v>
      </c>
      <c r="AG5" s="11">
        <f>-'OddsRatio_working_3-way'!U5/(3*'OddsRatio_working_3-way'!X5^(1/3))*COS(('OddsRatio_working_3-way'!Y5+2*PI())/3)</f>
        <v>-0.30214761008078878</v>
      </c>
      <c r="AH5" s="11">
        <f>-'OddsRatio_working_3-way'!U5/(3*'OddsRatio_working_3-way'!X5^(1/3))*COS(('OddsRatio_working_3-way'!Y5+4*PI())/3)</f>
        <v>-0.219409080614371</v>
      </c>
      <c r="AI5" s="11">
        <f>'OddsRatio_working_3-way'!U5/(3*'OddsRatio_working_3-way'!X5^(1/3))*SIN(('OddsRatio_working_3-way'!Y5)/3)</f>
        <v>-4.7769112259790185E-2</v>
      </c>
      <c r="AJ5" s="11">
        <f>'OddsRatio_working_3-way'!U5/(3*'OddsRatio_working_3-way'!X5^(1/3))*SIN(('OddsRatio_working_3-way'!Y5+2*PI())/3)</f>
        <v>-0.42779678752585615</v>
      </c>
      <c r="AK5" s="11">
        <f>'OddsRatio_working_3-way'!U5/(3*'OddsRatio_working_3-way'!X5^(1/3))*SIN(('OddsRatio_working_3-way'!Y5+4*PI())/3)</f>
        <v>0.47556589978564628</v>
      </c>
      <c r="AL5" s="11">
        <f>'OddsRatio_working_3-way'!Z5+'OddsRatio_working_3-way'!AF5</f>
        <v>1.0431133813903193</v>
      </c>
      <c r="AM5" s="11">
        <f>'OddsRatio_working_3-way'!AA5+'OddsRatio_working_3-way'!AG5</f>
        <v>-0.60429522016157755</v>
      </c>
      <c r="AN5" s="11">
        <f>'OddsRatio_working_3-way'!AB5+'OddsRatio_working_3-way'!AH5</f>
        <v>-0.43881816122874201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1.0431133813903193</v>
      </c>
      <c r="AS5" s="11">
        <f>IF(('OddsRatio_working_3-way'!X5=0),IF(Q5&gt;0,-Q5^(1/3),(-Q5)^(1/3)),'OddsRatio_working_3-way'!AM5-'OddsRatio_working_3-way'!R5/3)</f>
        <v>-0.60429522016157755</v>
      </c>
      <c r="AT5" s="11">
        <f>IF(('OddsRatio_working_3-way'!X5=0),IF(Q5&gt;0,-Q5^(1/3),(-Q5)^(1/3)),'OddsRatio_working_3-way'!AN5-'OddsRatio_working_3-way'!R5/3)</f>
        <v>-0.43881816122874201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1.97</v>
      </c>
      <c r="B6" s="4">
        <f>IF('True_Odds_Calculator_3-way'!B7="","",'True_Odds_Calculator_3-way'!B7)</f>
        <v>3.66</v>
      </c>
      <c r="C6" s="4">
        <f>IF('True_Odds_Calculator_3-way'!C7="","",'True_Odds_Calculator_3-way'!C7)</f>
        <v>4.03</v>
      </c>
      <c r="D6" s="9">
        <f t="shared" si="13"/>
        <v>0.49613197500930789</v>
      </c>
      <c r="E6" s="9">
        <f t="shared" si="14"/>
        <v>0.26419887476163928</v>
      </c>
      <c r="F6" s="9">
        <f t="shared" si="15"/>
        <v>0.23966915022905294</v>
      </c>
      <c r="G6" s="9">
        <f t="shared" si="16"/>
        <v>1.0470028103824738</v>
      </c>
      <c r="H6" s="9">
        <f t="shared" si="17"/>
        <v>2.0155927260709996</v>
      </c>
      <c r="I6" s="9">
        <f t="shared" si="18"/>
        <v>3.7850274756173805</v>
      </c>
      <c r="J6" s="9">
        <f t="shared" si="19"/>
        <v>4.1724185154588955</v>
      </c>
      <c r="K6" s="11">
        <f t="shared" si="20"/>
        <v>0.50761421319796951</v>
      </c>
      <c r="L6" s="11">
        <f t="shared" si="21"/>
        <v>0.27322404371584696</v>
      </c>
      <c r="M6" s="11">
        <f t="shared" si="22"/>
        <v>0.24813895781637715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-0.2690565949685424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0.22920383055353133</v>
      </c>
      <c r="Q6" s="11">
        <f>2*'OddsRatio_working_3-way'!K6*'OddsRatio_working_3-way'!L6*'OddsRatio_working_3-way'!M6</f>
        <v>6.8829979145204598E-2</v>
      </c>
      <c r="R6" s="11">
        <f t="shared" si="23"/>
        <v>0</v>
      </c>
      <c r="S6" s="11">
        <f t="shared" si="24"/>
        <v>-0.85187962250220783</v>
      </c>
      <c r="T6" s="11">
        <f t="shared" si="25"/>
        <v>-0.25581970645711943</v>
      </c>
      <c r="U6" s="11">
        <f>'OddsRatio_working_3-way'!S6-'OddsRatio_working_3-way'!R6^2/3</f>
        <v>-0.85187962250220783</v>
      </c>
      <c r="V6" s="11">
        <f>'OddsRatio_working_3-way'!S6*'OddsRatio_working_3-way'!R6/3-2*'OddsRatio_working_3-way'!R6^3/27-'OddsRatio_working_3-way'!T6</f>
        <v>0.25581970645711943</v>
      </c>
      <c r="W6" s="11">
        <f>'OddsRatio_working_3-way'!V6^2+4*'OddsRatio_working_3-way'!U6^3/27</f>
        <v>-2.6142662605248099E-2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0.15131621262860009</v>
      </c>
      <c r="Y6" s="11">
        <f>IF('OddsRatio_working_3-way'!W6&gt;=0,IF('OddsRatio_working_3-way'!V6+SQRT('OddsRatio_working_3-way'!W6)&gt;0,0,PI()),ACOS('OddsRatio_working_3-way'!V6/(2*'OddsRatio_working_3-way'!X6)))</f>
        <v>0.5636419796381964</v>
      </c>
      <c r="Z6" s="11">
        <f>'OddsRatio_working_3-way'!X6^(1/3)*COS('OddsRatio_working_3-way'!Y6/3)</f>
        <v>0.52350140519123689</v>
      </c>
      <c r="AA6" s="11">
        <f>'OddsRatio_working_3-way'!X6^(1/3)*COS(('OddsRatio_working_3-way'!Y6+2*PI())/3)</f>
        <v>-0.34794591532609603</v>
      </c>
      <c r="AB6" s="11">
        <f>'OddsRatio_working_3-way'!X6^(1/3)*COS(('OddsRatio_working_3-way'!Y6+4*PI())/3)</f>
        <v>-0.17555548986514094</v>
      </c>
      <c r="AC6" s="11">
        <f>'OddsRatio_working_3-way'!X6^(1/3)*SIN('OddsRatio_working_3-way'!Y6/3)</f>
        <v>9.9529658545596644E-2</v>
      </c>
      <c r="AD6" s="11">
        <f>'OddsRatio_working_3-way'!X6^(1/3)*SIN(('OddsRatio_working_3-way'!Y6+2*PI())/3)</f>
        <v>0.40360068653966363</v>
      </c>
      <c r="AE6" s="11">
        <f>'OddsRatio_working_3-way'!X6^(1/3)*SIN(('OddsRatio_working_3-way'!Y6+4*PI())/3)</f>
        <v>-0.50313034508526022</v>
      </c>
      <c r="AF6" s="11">
        <f>-'OddsRatio_working_3-way'!U6/(3*'OddsRatio_working_3-way'!X6^(1/3))*COS(('OddsRatio_working_3-way'!Y6)/3)</f>
        <v>0.52350140519123689</v>
      </c>
      <c r="AG6" s="11">
        <f>-'OddsRatio_working_3-way'!U6/(3*'OddsRatio_working_3-way'!X6^(1/3))*COS(('OddsRatio_working_3-way'!Y6+2*PI())/3)</f>
        <v>-0.34794591532609603</v>
      </c>
      <c r="AH6" s="11">
        <f>-'OddsRatio_working_3-way'!U6/(3*'OddsRatio_working_3-way'!X6^(1/3))*COS(('OddsRatio_working_3-way'!Y6+4*PI())/3)</f>
        <v>-0.17555548986514094</v>
      </c>
      <c r="AI6" s="11">
        <f>'OddsRatio_working_3-way'!U6/(3*'OddsRatio_working_3-way'!X6^(1/3))*SIN(('OddsRatio_working_3-way'!Y6)/3)</f>
        <v>-9.9529658545596644E-2</v>
      </c>
      <c r="AJ6" s="11">
        <f>'OddsRatio_working_3-way'!U6/(3*'OddsRatio_working_3-way'!X6^(1/3))*SIN(('OddsRatio_working_3-way'!Y6+2*PI())/3)</f>
        <v>-0.40360068653966363</v>
      </c>
      <c r="AK6" s="11">
        <f>'OddsRatio_working_3-way'!U6/(3*'OddsRatio_working_3-way'!X6^(1/3))*SIN(('OddsRatio_working_3-way'!Y6+4*PI())/3)</f>
        <v>0.50313034508526022</v>
      </c>
      <c r="AL6" s="11">
        <f>'OddsRatio_working_3-way'!Z6+'OddsRatio_working_3-way'!AF6</f>
        <v>1.0470028103824738</v>
      </c>
      <c r="AM6" s="11">
        <f>'OddsRatio_working_3-way'!AA6+'OddsRatio_working_3-way'!AG6</f>
        <v>-0.69589183065219207</v>
      </c>
      <c r="AN6" s="11">
        <f>'OddsRatio_working_3-way'!AB6+'OddsRatio_working_3-way'!AH6</f>
        <v>-0.35111097973028188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1.0470028103824738</v>
      </c>
      <c r="AS6" s="11">
        <f>IF(('OddsRatio_working_3-way'!X6=0),IF(Q6&gt;0,-Q6^(1/3),(-Q6)^(1/3)),'OddsRatio_working_3-way'!AM6-'OddsRatio_working_3-way'!R6/3)</f>
        <v>-0.69589183065219207</v>
      </c>
      <c r="AT6" s="11">
        <f>IF(('OddsRatio_working_3-way'!X6=0),IF(Q6&gt;0,-Q6^(1/3),(-Q6)^(1/3)),'OddsRatio_working_3-way'!AN6-'OddsRatio_working_3-way'!R6/3)</f>
        <v>-0.35111097973028188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2.62</v>
      </c>
      <c r="B7" s="4">
        <f>IF('True_Odds_Calculator_3-way'!B8="","",'True_Odds_Calculator_3-way'!B8)</f>
        <v>3.11</v>
      </c>
      <c r="C7" s="4">
        <f>IF('True_Odds_Calculator_3-way'!C8="","",'True_Odds_Calculator_3-way'!C8)</f>
        <v>3.08</v>
      </c>
      <c r="D7" s="9">
        <f t="shared" si="13"/>
        <v>0.37188698846813634</v>
      </c>
      <c r="E7" s="9">
        <f t="shared" si="14"/>
        <v>0.31251406617591809</v>
      </c>
      <c r="F7" s="9">
        <f t="shared" si="15"/>
        <v>0.3155989453559454</v>
      </c>
      <c r="G7" s="9">
        <f t="shared" si="16"/>
        <v>1.0425857672235526</v>
      </c>
      <c r="H7" s="9">
        <f t="shared" si="17"/>
        <v>2.6889889429021556</v>
      </c>
      <c r="I7" s="9">
        <f t="shared" si="18"/>
        <v>3.1998559688416952</v>
      </c>
      <c r="J7" s="9">
        <f t="shared" si="19"/>
        <v>3.1685783958249893</v>
      </c>
      <c r="K7" s="11">
        <f t="shared" si="20"/>
        <v>0.38167938931297707</v>
      </c>
      <c r="L7" s="11">
        <f t="shared" si="21"/>
        <v>0.32154340836012862</v>
      </c>
      <c r="M7" s="11">
        <f t="shared" si="22"/>
        <v>0.32467532467532467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-0.28330119599356962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0.23150679123777476</v>
      </c>
      <c r="Q7" s="11">
        <f>2*'OddsRatio_working_3-way'!K7*'OddsRatio_working_3-way'!L7*'OddsRatio_working_3-way'!M7</f>
        <v>7.9692527104225391E-2</v>
      </c>
      <c r="R7" s="11">
        <f t="shared" si="23"/>
        <v>0</v>
      </c>
      <c r="S7" s="11">
        <f t="shared" si="24"/>
        <v>-0.81717548147248031</v>
      </c>
      <c r="T7" s="11">
        <f t="shared" si="25"/>
        <v>-0.28129964938811713</v>
      </c>
      <c r="U7" s="11">
        <f>'OddsRatio_working_3-way'!S7-'OddsRatio_working_3-way'!R7^2/3</f>
        <v>-0.81717548147248031</v>
      </c>
      <c r="V7" s="11">
        <f>'OddsRatio_working_3-way'!S7*'OddsRatio_working_3-way'!R7/3-2*'OddsRatio_working_3-way'!R7^3/27-'OddsRatio_working_3-way'!T7</f>
        <v>0.28129964938811713</v>
      </c>
      <c r="W7" s="11">
        <f>'OddsRatio_working_3-way'!V7^2+4*'OddsRatio_working_3-way'!U7^3/27</f>
        <v>-1.7134678968825506E-3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0.14216448276798971</v>
      </c>
      <c r="Y7" s="11">
        <f>IF('OddsRatio_working_3-way'!W7&gt;=0,IF('OddsRatio_working_3-way'!V7+SQRT('OddsRatio_working_3-way'!W7)&gt;0,0,PI()),ACOS('OddsRatio_working_3-way'!V7/(2*'OddsRatio_working_3-way'!X7)))</f>
        <v>0.14610433146432955</v>
      </c>
      <c r="Z7" s="11">
        <f>'OddsRatio_working_3-way'!X7^(1/3)*COS('OddsRatio_working_3-way'!Y7/3)</f>
        <v>0.52129288361177628</v>
      </c>
      <c r="AA7" s="11">
        <f>'OddsRatio_working_3-way'!X7^(1/3)*COS(('OddsRatio_working_3-way'!Y7+2*PI())/3)</f>
        <v>-0.28265024806547406</v>
      </c>
      <c r="AB7" s="11">
        <f>'OddsRatio_working_3-way'!X7^(1/3)*COS(('OddsRatio_working_3-way'!Y7+4*PI())/3)</f>
        <v>-0.23864263554630227</v>
      </c>
      <c r="AC7" s="11">
        <f>'OddsRatio_working_3-way'!X7^(1/3)*SIN('OddsRatio_working_3-way'!Y7/3)</f>
        <v>2.5407806934336832E-2</v>
      </c>
      <c r="AD7" s="11">
        <f>'OddsRatio_working_3-way'!X7^(1/3)*SIN(('OddsRatio_working_3-way'!Y7+2*PI())/3)</f>
        <v>0.43874897655267459</v>
      </c>
      <c r="AE7" s="11">
        <f>'OddsRatio_working_3-way'!X7^(1/3)*SIN(('OddsRatio_working_3-way'!Y7+4*PI())/3)</f>
        <v>-0.46415678348701117</v>
      </c>
      <c r="AF7" s="11">
        <f>-'OddsRatio_working_3-way'!U7/(3*'OddsRatio_working_3-way'!X7^(1/3))*COS(('OddsRatio_working_3-way'!Y7)/3)</f>
        <v>0.52129288361177628</v>
      </c>
      <c r="AG7" s="11">
        <f>-'OddsRatio_working_3-way'!U7/(3*'OddsRatio_working_3-way'!X7^(1/3))*COS(('OddsRatio_working_3-way'!Y7+2*PI())/3)</f>
        <v>-0.28265024806547406</v>
      </c>
      <c r="AH7" s="11">
        <f>-'OddsRatio_working_3-way'!U7/(3*'OddsRatio_working_3-way'!X7^(1/3))*COS(('OddsRatio_working_3-way'!Y7+4*PI())/3)</f>
        <v>-0.23864263554630227</v>
      </c>
      <c r="AI7" s="11">
        <f>'OddsRatio_working_3-way'!U7/(3*'OddsRatio_working_3-way'!X7^(1/3))*SIN(('OddsRatio_working_3-way'!Y7)/3)</f>
        <v>-2.5407806934336832E-2</v>
      </c>
      <c r="AJ7" s="11">
        <f>'OddsRatio_working_3-way'!U7/(3*'OddsRatio_working_3-way'!X7^(1/3))*SIN(('OddsRatio_working_3-way'!Y7+2*PI())/3)</f>
        <v>-0.43874897655267459</v>
      </c>
      <c r="AK7" s="11">
        <f>'OddsRatio_working_3-way'!U7/(3*'OddsRatio_working_3-way'!X7^(1/3))*SIN(('OddsRatio_working_3-way'!Y7+4*PI())/3)</f>
        <v>0.46415678348701117</v>
      </c>
      <c r="AL7" s="11">
        <f>'OddsRatio_working_3-way'!Z7+'OddsRatio_working_3-way'!AF7</f>
        <v>1.0425857672235526</v>
      </c>
      <c r="AM7" s="11">
        <f>'OddsRatio_working_3-way'!AA7+'OddsRatio_working_3-way'!AG7</f>
        <v>-0.56530049613094813</v>
      </c>
      <c r="AN7" s="11">
        <f>'OddsRatio_working_3-way'!AB7+'OddsRatio_working_3-way'!AH7</f>
        <v>-0.47728527109260455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1.0425857672235526</v>
      </c>
      <c r="AS7" s="11">
        <f>IF(('OddsRatio_working_3-way'!X7=0),IF(Q7&gt;0,-Q7^(1/3),(-Q7)^(1/3)),'OddsRatio_working_3-way'!AM7-'OddsRatio_working_3-way'!R7/3)</f>
        <v>-0.56530049613094813</v>
      </c>
      <c r="AT7" s="11">
        <f>IF(('OddsRatio_working_3-way'!X7=0),IF(Q7&gt;0,-Q7^(1/3),(-Q7)^(1/3)),'OddsRatio_working_3-way'!AN7-'OddsRatio_working_3-way'!R7/3)</f>
        <v>-0.47728527109260455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</v>
      </c>
      <c r="B8" s="4">
        <f>IF('True_Odds_Calculator_3-way'!B9="","",'True_Odds_Calculator_3-way'!B9)</f>
        <v>3.33</v>
      </c>
      <c r="C8" s="4">
        <f>IF('True_Odds_Calculator_3-way'!C9="","",'True_Odds_Calculator_3-way'!C9)</f>
        <v>3.99</v>
      </c>
      <c r="D8" s="9">
        <f t="shared" si="13"/>
        <v>0.46568831621101431</v>
      </c>
      <c r="E8" s="9">
        <f t="shared" si="14"/>
        <v>0.29151841856698379</v>
      </c>
      <c r="F8" s="9">
        <f t="shared" si="15"/>
        <v>0.24279326522200184</v>
      </c>
      <c r="G8" s="9">
        <f t="shared" si="16"/>
        <v>1.0430536421994403</v>
      </c>
      <c r="H8" s="9">
        <f t="shared" si="17"/>
        <v>2.1473590064193848</v>
      </c>
      <c r="I8" s="9">
        <f t="shared" si="18"/>
        <v>3.4303149863246958</v>
      </c>
      <c r="J8" s="9">
        <f t="shared" si="19"/>
        <v>4.118730390176327</v>
      </c>
      <c r="K8" s="11">
        <f t="shared" si="20"/>
        <v>0.47619047619047616</v>
      </c>
      <c r="L8" s="11">
        <f t="shared" si="21"/>
        <v>0.3003003003003003</v>
      </c>
      <c r="M8" s="11">
        <f t="shared" si="22"/>
        <v>0.25062656641604009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-0.27465238242180601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0.23009045565436548</v>
      </c>
      <c r="Q8" s="11">
        <f>2*'OddsRatio_working_3-way'!K8*'OddsRatio_working_3-way'!L8*'OddsRatio_working_3-way'!M8</f>
        <v>7.167926967425714E-2</v>
      </c>
      <c r="R8" s="11">
        <f t="shared" si="23"/>
        <v>0</v>
      </c>
      <c r="S8" s="11">
        <f t="shared" si="24"/>
        <v>-0.83775153750895504</v>
      </c>
      <c r="T8" s="11">
        <f t="shared" si="25"/>
        <v>-0.26098178738596722</v>
      </c>
      <c r="U8" s="11">
        <f>'OddsRatio_working_3-way'!S8-'OddsRatio_working_3-way'!R8^2/3</f>
        <v>-0.83775153750895504</v>
      </c>
      <c r="V8" s="11">
        <f>'OddsRatio_working_3-way'!S8*'OddsRatio_working_3-way'!R8/3-2*'OddsRatio_working_3-way'!R8^3/27-'OddsRatio_working_3-way'!T8</f>
        <v>0.26098178738596722</v>
      </c>
      <c r="W8" s="11">
        <f>'OddsRatio_working_3-way'!V8^2+4*'OddsRatio_working_3-way'!U8^3/27</f>
        <v>-1.8993274549458622E-2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0.14756758442882437</v>
      </c>
      <c r="Y8" s="11">
        <f>IF('OddsRatio_working_3-way'!W8&gt;=0,IF('OddsRatio_working_3-way'!V8+SQRT('OddsRatio_working_3-way'!W8)&gt;0,0,PI()),ACOS('OddsRatio_working_3-way'!V8/(2*'OddsRatio_working_3-way'!X8)))</f>
        <v>0.48584893688167163</v>
      </c>
      <c r="Z8" s="11">
        <f>'OddsRatio_working_3-way'!X8^(1/3)*COS('OddsRatio_working_3-way'!Y8/3)</f>
        <v>0.52152682109972026</v>
      </c>
      <c r="AA8" s="11">
        <f>'OddsRatio_working_3-way'!X8^(1/3)*COS(('OddsRatio_working_3-way'!Y8+2*PI())/3)</f>
        <v>-0.3345551142329577</v>
      </c>
      <c r="AB8" s="11">
        <f>'OddsRatio_working_3-way'!X8^(1/3)*COS(('OddsRatio_working_3-way'!Y8+4*PI())/3)</f>
        <v>-0.18697170686676254</v>
      </c>
      <c r="AC8" s="11">
        <f>'OddsRatio_working_3-way'!X8^(1/3)*SIN('OddsRatio_working_3-way'!Y8/3)</f>
        <v>8.5207319970794948E-2</v>
      </c>
      <c r="AD8" s="11">
        <f>'OddsRatio_working_3-way'!X8^(1/3)*SIN(('OddsRatio_working_3-way'!Y8+2*PI())/3)</f>
        <v>0.40905181584190253</v>
      </c>
      <c r="AE8" s="11">
        <f>'OddsRatio_working_3-way'!X8^(1/3)*SIN(('OddsRatio_working_3-way'!Y8+4*PI())/3)</f>
        <v>-0.49425913581269743</v>
      </c>
      <c r="AF8" s="11">
        <f>-'OddsRatio_working_3-way'!U8/(3*'OddsRatio_working_3-way'!X8^(1/3))*COS(('OddsRatio_working_3-way'!Y8)/3)</f>
        <v>0.52152682109972015</v>
      </c>
      <c r="AG8" s="11">
        <f>-'OddsRatio_working_3-way'!U8/(3*'OddsRatio_working_3-way'!X8^(1/3))*COS(('OddsRatio_working_3-way'!Y8+2*PI())/3)</f>
        <v>-0.33455511423295758</v>
      </c>
      <c r="AH8" s="11">
        <f>-'OddsRatio_working_3-way'!U8/(3*'OddsRatio_working_3-way'!X8^(1/3))*COS(('OddsRatio_working_3-way'!Y8+4*PI())/3)</f>
        <v>-0.18697170686676248</v>
      </c>
      <c r="AI8" s="11">
        <f>'OddsRatio_working_3-way'!U8/(3*'OddsRatio_working_3-way'!X8^(1/3))*SIN(('OddsRatio_working_3-way'!Y8)/3)</f>
        <v>-8.5207319970794934E-2</v>
      </c>
      <c r="AJ8" s="11">
        <f>'OddsRatio_working_3-way'!U8/(3*'OddsRatio_working_3-way'!X8^(1/3))*SIN(('OddsRatio_working_3-way'!Y8+2*PI())/3)</f>
        <v>-0.40905181584190242</v>
      </c>
      <c r="AK8" s="11">
        <f>'OddsRatio_working_3-way'!U8/(3*'OddsRatio_working_3-way'!X8^(1/3))*SIN(('OddsRatio_working_3-way'!Y8+4*PI())/3)</f>
        <v>0.49425913581269737</v>
      </c>
      <c r="AL8" s="11">
        <f>'OddsRatio_working_3-way'!Z8+'OddsRatio_working_3-way'!AF8</f>
        <v>1.0430536421994403</v>
      </c>
      <c r="AM8" s="11">
        <f>'OddsRatio_working_3-way'!AA8+'OddsRatio_working_3-way'!AG8</f>
        <v>-0.66911022846591528</v>
      </c>
      <c r="AN8" s="11">
        <f>'OddsRatio_working_3-way'!AB8+'OddsRatio_working_3-way'!AH8</f>
        <v>-0.37394341373352502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1.0430536421994403</v>
      </c>
      <c r="AS8" s="11">
        <f>IF(('OddsRatio_working_3-way'!X8=0),IF(Q8&gt;0,-Q8^(1/3),(-Q8)^(1/3)),'OddsRatio_working_3-way'!AM8-'OddsRatio_working_3-way'!R8/3)</f>
        <v>-0.66911022846591528</v>
      </c>
      <c r="AT8" s="11">
        <f>IF(('OddsRatio_working_3-way'!X8=0),IF(Q8&gt;0,-Q8^(1/3),(-Q8)^(1/3)),'OddsRatio_working_3-way'!AN8-'OddsRatio_working_3-way'!R8/3)</f>
        <v>-0.37394341373352502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1.94</v>
      </c>
      <c r="B9" s="4">
        <f>IF('True_Odds_Calculator_3-way'!B10="","",'True_Odds_Calculator_3-way'!B10)</f>
        <v>3.77</v>
      </c>
      <c r="C9" s="4">
        <f>IF('True_Odds_Calculator_3-way'!C10="","",'True_Odds_Calculator_3-way'!C10)</f>
        <v>4</v>
      </c>
      <c r="D9" s="9">
        <f t="shared" si="13"/>
        <v>0.50323606818757216</v>
      </c>
      <c r="E9" s="9">
        <f t="shared" si="14"/>
        <v>0.25582582525993958</v>
      </c>
      <c r="F9" s="9">
        <f t="shared" si="15"/>
        <v>0.24093810655248818</v>
      </c>
      <c r="G9" s="9">
        <f t="shared" si="16"/>
        <v>1.0501478357639962</v>
      </c>
      <c r="H9" s="9">
        <f t="shared" si="17"/>
        <v>1.9871389656181562</v>
      </c>
      <c r="I9" s="9">
        <f t="shared" si="18"/>
        <v>3.9089095050662679</v>
      </c>
      <c r="J9" s="9">
        <f t="shared" si="19"/>
        <v>4.150443507291989</v>
      </c>
      <c r="K9" s="11">
        <f t="shared" si="20"/>
        <v>0.51546391752577325</v>
      </c>
      <c r="L9" s="11">
        <f t="shared" si="21"/>
        <v>0.26525198938992045</v>
      </c>
      <c r="M9" s="11">
        <f t="shared" si="22"/>
        <v>0.25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-0.26700894200005454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0.22936093412453168</v>
      </c>
      <c r="Q9" s="11">
        <f>2*'OddsRatio_working_3-way'!K9*'OddsRatio_working_3-way'!L9*'OddsRatio_working_3-way'!M9</f>
        <v>6.8363914791216618E-2</v>
      </c>
      <c r="R9" s="11">
        <f t="shared" si="23"/>
        <v>0</v>
      </c>
      <c r="S9" s="11">
        <f t="shared" si="24"/>
        <v>-0.85900094733338495</v>
      </c>
      <c r="T9" s="11">
        <f t="shared" si="25"/>
        <v>-0.25603604987582274</v>
      </c>
      <c r="U9" s="11">
        <f>'OddsRatio_working_3-way'!S9-'OddsRatio_working_3-way'!R9^2/3</f>
        <v>-0.85900094733338495</v>
      </c>
      <c r="V9" s="11">
        <f>'OddsRatio_working_3-way'!S9*'OddsRatio_working_3-way'!R9/3-2*'OddsRatio_working_3-way'!R9^3/27-'OddsRatio_working_3-way'!T9</f>
        <v>0.25603604987582274</v>
      </c>
      <c r="W9" s="11">
        <f>'OddsRatio_working_3-way'!V9^2+4*'OddsRatio_working_3-way'!U9^3/27</f>
        <v>-2.8348041321056172E-2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0.15321757418542997</v>
      </c>
      <c r="Y9" s="11">
        <f>IF('OddsRatio_working_3-way'!W9&gt;=0,IF('OddsRatio_working_3-way'!V9+SQRT('OddsRatio_working_3-way'!W9)&gt;0,0,PI()),ACOS('OddsRatio_working_3-way'!V9/(2*'OddsRatio_working_3-way'!X9)))</f>
        <v>0.58169791325475961</v>
      </c>
      <c r="Z9" s="11">
        <f>'OddsRatio_working_3-way'!X9^(1/3)*COS('OddsRatio_working_3-way'!Y9/3)</f>
        <v>0.52507391788199809</v>
      </c>
      <c r="AA9" s="11">
        <f>'OddsRatio_working_3-way'!X9^(1/3)*COS(('OddsRatio_working_3-way'!Y9+2*PI())/3)</f>
        <v>-0.35183014123048195</v>
      </c>
      <c r="AB9" s="11">
        <f>'OddsRatio_working_3-way'!X9^(1/3)*COS(('OddsRatio_working_3-way'!Y9+4*PI())/3)</f>
        <v>-0.1732437766515163</v>
      </c>
      <c r="AC9" s="11">
        <f>'OddsRatio_working_3-way'!X9^(1/3)*SIN('OddsRatio_working_3-way'!Y9/3)</f>
        <v>0.10310688566326258</v>
      </c>
      <c r="AD9" s="11">
        <f>'OddsRatio_working_3-way'!X9^(1/3)*SIN(('OddsRatio_working_3-way'!Y9+2*PI())/3)</f>
        <v>0.40317390891880334</v>
      </c>
      <c r="AE9" s="11">
        <f>'OddsRatio_working_3-way'!X9^(1/3)*SIN(('OddsRatio_working_3-way'!Y9+4*PI())/3)</f>
        <v>-0.50628079458206576</v>
      </c>
      <c r="AF9" s="11">
        <f>-'OddsRatio_working_3-way'!U9/(3*'OddsRatio_working_3-way'!X9^(1/3))*COS(('OddsRatio_working_3-way'!Y9)/3)</f>
        <v>0.52507391788199798</v>
      </c>
      <c r="AG9" s="11">
        <f>-'OddsRatio_working_3-way'!U9/(3*'OddsRatio_working_3-way'!X9^(1/3))*COS(('OddsRatio_working_3-way'!Y9+2*PI())/3)</f>
        <v>-0.35183014123048184</v>
      </c>
      <c r="AH9" s="11">
        <f>-'OddsRatio_working_3-way'!U9/(3*'OddsRatio_working_3-way'!X9^(1/3))*COS(('OddsRatio_working_3-way'!Y9+4*PI())/3)</f>
        <v>-0.17324377665151625</v>
      </c>
      <c r="AI9" s="11">
        <f>'OddsRatio_working_3-way'!U9/(3*'OddsRatio_working_3-way'!X9^(1/3))*SIN(('OddsRatio_working_3-way'!Y9)/3)</f>
        <v>-0.10310688566326255</v>
      </c>
      <c r="AJ9" s="11">
        <f>'OddsRatio_working_3-way'!U9/(3*'OddsRatio_working_3-way'!X9^(1/3))*SIN(('OddsRatio_working_3-way'!Y9+2*PI())/3)</f>
        <v>-0.40317390891880328</v>
      </c>
      <c r="AK9" s="11">
        <f>'OddsRatio_working_3-way'!U9/(3*'OddsRatio_working_3-way'!X9^(1/3))*SIN(('OddsRatio_working_3-way'!Y9+4*PI())/3)</f>
        <v>0.50628079458206576</v>
      </c>
      <c r="AL9" s="11">
        <f>'OddsRatio_working_3-way'!Z9+'OddsRatio_working_3-way'!AF9</f>
        <v>1.0501478357639962</v>
      </c>
      <c r="AM9" s="11">
        <f>'OddsRatio_working_3-way'!AA9+'OddsRatio_working_3-way'!AG9</f>
        <v>-0.70366028246096379</v>
      </c>
      <c r="AN9" s="11">
        <f>'OddsRatio_working_3-way'!AB9+'OddsRatio_working_3-way'!AH9</f>
        <v>-0.34648755330303255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1.0501478357639962</v>
      </c>
      <c r="AS9" s="11">
        <f>IF(('OddsRatio_working_3-way'!X9=0),IF(Q9&gt;0,-Q9^(1/3),(-Q9)^(1/3)),'OddsRatio_working_3-way'!AM9-'OddsRatio_working_3-way'!R9/3)</f>
        <v>-0.70366028246096379</v>
      </c>
      <c r="AT9" s="11">
        <f>IF(('OddsRatio_working_3-way'!X9=0),IF(Q9&gt;0,-Q9^(1/3),(-Q9)^(1/3)),'OddsRatio_working_3-way'!AN9-'OddsRatio_working_3-way'!R9/3)</f>
        <v>-0.34648755330303255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</v>
      </c>
      <c r="B10" s="4">
        <f>IF('True_Odds_Calculator_3-way'!B11="","",'True_Odds_Calculator_3-way'!B11)</f>
        <v>3.71</v>
      </c>
      <c r="C10" s="4">
        <f>IF('True_Odds_Calculator_3-way'!C11="","",'True_Odds_Calculator_3-way'!C11)</f>
        <v>2.93</v>
      </c>
      <c r="D10" s="9">
        <f t="shared" si="13"/>
        <v>0.40658111198652813</v>
      </c>
      <c r="E10" s="9">
        <f t="shared" si="14"/>
        <v>0.26142147227866436</v>
      </c>
      <c r="F10" s="9">
        <f t="shared" si="15"/>
        <v>0.33199741573480751</v>
      </c>
      <c r="G10" s="9">
        <f t="shared" si="16"/>
        <v>1.0425241650413457</v>
      </c>
      <c r="H10" s="9">
        <f t="shared" si="17"/>
        <v>2.4595338310578838</v>
      </c>
      <c r="I10" s="9">
        <f t="shared" si="18"/>
        <v>3.825240487262048</v>
      </c>
      <c r="J10" s="9">
        <f t="shared" si="19"/>
        <v>3.0120716385297972</v>
      </c>
      <c r="K10" s="11">
        <f t="shared" si="20"/>
        <v>0.41666666666666669</v>
      </c>
      <c r="L10" s="11">
        <f t="shared" si="21"/>
        <v>0.26954177897574122</v>
      </c>
      <c r="M10" s="11">
        <f t="shared" si="22"/>
        <v>0.34129692832764502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-0.28067379311825191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0.23151768273798023</v>
      </c>
      <c r="Q10" s="11">
        <f>2*'OddsRatio_working_3-way'!K10*'OddsRatio_working_3-way'!L10*'OddsRatio_working_3-way'!M10</f>
        <v>7.6661484350324577E-2</v>
      </c>
      <c r="R10" s="11">
        <f t="shared" si="23"/>
        <v>0</v>
      </c>
      <c r="S10" s="11">
        <f t="shared" si="24"/>
        <v>-0.82486391111135371</v>
      </c>
      <c r="T10" s="11">
        <f t="shared" si="25"/>
        <v>-0.27313374540111052</v>
      </c>
      <c r="U10" s="11">
        <f>'OddsRatio_working_3-way'!S10-'OddsRatio_working_3-way'!R10^2/3</f>
        <v>-0.82486391111135371</v>
      </c>
      <c r="V10" s="11">
        <f>'OddsRatio_working_3-way'!S10*'OddsRatio_working_3-way'!R10/3-2*'OddsRatio_working_3-way'!R10^3/27-'OddsRatio_working_3-way'!T10</f>
        <v>0.27313374540111052</v>
      </c>
      <c r="W10" s="11">
        <f>'OddsRatio_working_3-way'!V10^2+4*'OddsRatio_working_3-way'!U10^3/27</f>
        <v>-8.5442970247071731E-3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0.14417553528732419</v>
      </c>
      <c r="Y10" s="11">
        <f>IF('OddsRatio_working_3-way'!W10&gt;=0,IF('OddsRatio_working_3-way'!V10+SQRT('OddsRatio_working_3-way'!W10)&gt;0,0,PI()),ACOS('OddsRatio_working_3-way'!V10/(2*'OddsRatio_working_3-way'!X10)))</f>
        <v>0.32632629273796243</v>
      </c>
      <c r="Z10" s="11">
        <f>'OddsRatio_working_3-way'!X10^(1/3)*COS('OddsRatio_working_3-way'!Y10/3)</f>
        <v>0.52126208252067285</v>
      </c>
      <c r="AA10" s="11">
        <f>'OddsRatio_working_3-way'!X10^(1/3)*COS(('OddsRatio_working_3-way'!Y10+2*PI())/3)</f>
        <v>-0.30992971033463168</v>
      </c>
      <c r="AB10" s="11">
        <f>'OddsRatio_working_3-way'!X10^(1/3)*COS(('OddsRatio_working_3-way'!Y10+4*PI())/3)</f>
        <v>-0.21133237218604131</v>
      </c>
      <c r="AC10" s="11">
        <f>'OddsRatio_working_3-way'!X10^(1/3)*SIN('OddsRatio_working_3-way'!Y10/3)</f>
        <v>5.6925199721469207E-2</v>
      </c>
      <c r="AD10" s="11">
        <f>'OddsRatio_working_3-way'!X10^(1/3)*SIN(('OddsRatio_working_3-way'!Y10+2*PI())/3)</f>
        <v>0.42296360563174845</v>
      </c>
      <c r="AE10" s="11">
        <f>'OddsRatio_working_3-way'!X10^(1/3)*SIN(('OddsRatio_working_3-way'!Y10+4*PI())/3)</f>
        <v>-0.47988880535321771</v>
      </c>
      <c r="AF10" s="11">
        <f>-'OddsRatio_working_3-way'!U10/(3*'OddsRatio_working_3-way'!X10^(1/3))*COS(('OddsRatio_working_3-way'!Y10)/3)</f>
        <v>0.52126208252067285</v>
      </c>
      <c r="AG10" s="11">
        <f>-'OddsRatio_working_3-way'!U10/(3*'OddsRatio_working_3-way'!X10^(1/3))*COS(('OddsRatio_working_3-way'!Y10+2*PI())/3)</f>
        <v>-0.30992971033463168</v>
      </c>
      <c r="AH10" s="11">
        <f>-'OddsRatio_working_3-way'!U10/(3*'OddsRatio_working_3-way'!X10^(1/3))*COS(('OddsRatio_working_3-way'!Y10+4*PI())/3)</f>
        <v>-0.21133237218604131</v>
      </c>
      <c r="AI10" s="11">
        <f>'OddsRatio_working_3-way'!U10/(3*'OddsRatio_working_3-way'!X10^(1/3))*SIN(('OddsRatio_working_3-way'!Y10)/3)</f>
        <v>-5.6925199721469207E-2</v>
      </c>
      <c r="AJ10" s="11">
        <f>'OddsRatio_working_3-way'!U10/(3*'OddsRatio_working_3-way'!X10^(1/3))*SIN(('OddsRatio_working_3-way'!Y10+2*PI())/3)</f>
        <v>-0.42296360563174845</v>
      </c>
      <c r="AK10" s="11">
        <f>'OddsRatio_working_3-way'!U10/(3*'OddsRatio_working_3-way'!X10^(1/3))*SIN(('OddsRatio_working_3-way'!Y10+4*PI())/3)</f>
        <v>0.47988880535321771</v>
      </c>
      <c r="AL10" s="11">
        <f>'OddsRatio_working_3-way'!Z10+'OddsRatio_working_3-way'!AF10</f>
        <v>1.0425241650413457</v>
      </c>
      <c r="AM10" s="11">
        <f>'OddsRatio_working_3-way'!AA10+'OddsRatio_working_3-way'!AG10</f>
        <v>-0.61985942066926336</v>
      </c>
      <c r="AN10" s="11">
        <f>'OddsRatio_working_3-way'!AB10+'OddsRatio_working_3-way'!AH10</f>
        <v>-0.42266474437208262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1.0425241650413457</v>
      </c>
      <c r="AS10" s="11">
        <f>IF(('OddsRatio_working_3-way'!X10=0),IF(Q10&gt;0,-Q10^(1/3),(-Q10)^(1/3)),'OddsRatio_working_3-way'!AM10-'OddsRatio_working_3-way'!R10/3)</f>
        <v>-0.61985942066926336</v>
      </c>
      <c r="AT10" s="11">
        <f>IF(('OddsRatio_working_3-way'!X10=0),IF(Q10&gt;0,-Q10^(1/3),(-Q10)^(1/3)),'OddsRatio_working_3-way'!AN10-'OddsRatio_working_3-way'!R10/3)</f>
        <v>-0.42266474437208262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1.65</v>
      </c>
      <c r="B11" s="4">
        <f>IF('True_Odds_Calculator_3-way'!B12="","",'True_Odds_Calculator_3-way'!B12)</f>
        <v>3.88</v>
      </c>
      <c r="C11" s="4">
        <f>IF('True_Odds_Calculator_3-way'!C12="","",'True_Odds_Calculator_3-way'!C12)</f>
        <v>5.99</v>
      </c>
      <c r="D11" s="9">
        <f t="shared" si="13"/>
        <v>0.59300948296731892</v>
      </c>
      <c r="E11" s="9">
        <f t="shared" si="14"/>
        <v>0.24746977560258285</v>
      </c>
      <c r="F11" s="9">
        <f t="shared" si="15"/>
        <v>0.15952074143009812</v>
      </c>
      <c r="G11" s="9">
        <f t="shared" si="16"/>
        <v>1.0558671909262911</v>
      </c>
      <c r="H11" s="9">
        <f t="shared" si="17"/>
        <v>1.6863136741020894</v>
      </c>
      <c r="I11" s="9">
        <f t="shared" si="18"/>
        <v>4.040897509867718</v>
      </c>
      <c r="J11" s="9">
        <f t="shared" si="19"/>
        <v>6.2687772827221924</v>
      </c>
      <c r="K11" s="11">
        <f t="shared" si="20"/>
        <v>0.60606060606060608</v>
      </c>
      <c r="L11" s="11">
        <f t="shared" si="21"/>
        <v>0.25773195876288663</v>
      </c>
      <c r="M11" s="11">
        <f t="shared" si="22"/>
        <v>0.1669449081803005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-0.24359249170360464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0.22217597902158079</v>
      </c>
      <c r="Q11" s="11">
        <f>2*'OddsRatio_working_3-way'!K11*'OddsRatio_working_3-way'!L11*'OddsRatio_working_3-way'!M11</f>
        <v>5.2153985685817097E-2</v>
      </c>
      <c r="R11" s="11">
        <f t="shared" si="23"/>
        <v>0</v>
      </c>
      <c r="S11" s="11">
        <f t="shared" si="24"/>
        <v>-0.91208057139920895</v>
      </c>
      <c r="T11" s="11">
        <f t="shared" si="25"/>
        <v>-0.21410342051624628</v>
      </c>
      <c r="U11" s="11">
        <f>'OddsRatio_working_3-way'!S11-'OddsRatio_working_3-way'!R11^2/3</f>
        <v>-0.91208057139920895</v>
      </c>
      <c r="V11" s="11">
        <f>'OddsRatio_working_3-way'!S11*'OddsRatio_working_3-way'!R11/3-2*'OddsRatio_working_3-way'!R11^3/27-'OddsRatio_working_3-way'!T11</f>
        <v>0.21410342051624628</v>
      </c>
      <c r="W11" s="11">
        <f>'OddsRatio_working_3-way'!V11^2+4*'OddsRatio_working_3-way'!U11^3/27</f>
        <v>-6.6567368300360891E-2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0.16763624531788873</v>
      </c>
      <c r="Y11" s="11">
        <f>IF('OddsRatio_working_3-way'!W11&gt;=0,IF('OddsRatio_working_3-way'!V11+SQRT('OddsRatio_working_3-way'!W11)&gt;0,0,PI()),ACOS('OddsRatio_working_3-way'!V11/(2*'OddsRatio_working_3-way'!X11)))</f>
        <v>0.87812487933811412</v>
      </c>
      <c r="Z11" s="11">
        <f>'OddsRatio_working_3-way'!X11^(1/3)*COS('OddsRatio_working_3-way'!Y11/3)</f>
        <v>0.52793359546314556</v>
      </c>
      <c r="AA11" s="11">
        <f>'OddsRatio_working_3-way'!X11^(1/3)*COS(('OddsRatio_working_3-way'!Y11+2*PI())/3)</f>
        <v>-0.40175189103204217</v>
      </c>
      <c r="AB11" s="11">
        <f>'OddsRatio_working_3-way'!X11^(1/3)*COS(('OddsRatio_working_3-way'!Y11+4*PI())/3)</f>
        <v>-0.12618170443110355</v>
      </c>
      <c r="AC11" s="11">
        <f>'OddsRatio_working_3-way'!X11^(1/3)*SIN('OddsRatio_working_3-way'!Y11/3)</f>
        <v>0.15910052141468736</v>
      </c>
      <c r="AD11" s="11">
        <f>'OddsRatio_working_3-way'!X11^(1/3)*SIN(('OddsRatio_working_3-way'!Y11+2*PI())/3)</f>
        <v>0.37765364447499744</v>
      </c>
      <c r="AE11" s="11">
        <f>'OddsRatio_working_3-way'!X11^(1/3)*SIN(('OddsRatio_working_3-way'!Y11+4*PI())/3)</f>
        <v>-0.53675416588968483</v>
      </c>
      <c r="AF11" s="11">
        <f>-'OddsRatio_working_3-way'!U11/(3*'OddsRatio_working_3-way'!X11^(1/3))*COS(('OddsRatio_working_3-way'!Y11)/3)</f>
        <v>0.52793359546314556</v>
      </c>
      <c r="AG11" s="11">
        <f>-'OddsRatio_working_3-way'!U11/(3*'OddsRatio_working_3-way'!X11^(1/3))*COS(('OddsRatio_working_3-way'!Y11+2*PI())/3)</f>
        <v>-0.40175189103204217</v>
      </c>
      <c r="AH11" s="11">
        <f>-'OddsRatio_working_3-way'!U11/(3*'OddsRatio_working_3-way'!X11^(1/3))*COS(('OddsRatio_working_3-way'!Y11+4*PI())/3)</f>
        <v>-0.12618170443110355</v>
      </c>
      <c r="AI11" s="11">
        <f>'OddsRatio_working_3-way'!U11/(3*'OddsRatio_working_3-way'!X11^(1/3))*SIN(('OddsRatio_working_3-way'!Y11)/3)</f>
        <v>-0.15910052141468736</v>
      </c>
      <c r="AJ11" s="11">
        <f>'OddsRatio_working_3-way'!U11/(3*'OddsRatio_working_3-way'!X11^(1/3))*SIN(('OddsRatio_working_3-way'!Y11+2*PI())/3)</f>
        <v>-0.37765364447499744</v>
      </c>
      <c r="AK11" s="11">
        <f>'OddsRatio_working_3-way'!U11/(3*'OddsRatio_working_3-way'!X11^(1/3))*SIN(('OddsRatio_working_3-way'!Y11+4*PI())/3)</f>
        <v>0.53675416588968483</v>
      </c>
      <c r="AL11" s="11">
        <f>'OddsRatio_working_3-way'!Z11+'OddsRatio_working_3-way'!AF11</f>
        <v>1.0558671909262911</v>
      </c>
      <c r="AM11" s="11">
        <f>'OddsRatio_working_3-way'!AA11+'OddsRatio_working_3-way'!AG11</f>
        <v>-0.80350378206408435</v>
      </c>
      <c r="AN11" s="11">
        <f>'OddsRatio_working_3-way'!AB11+'OddsRatio_working_3-way'!AH11</f>
        <v>-0.25236340886220709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1.0558671909262911</v>
      </c>
      <c r="AS11" s="11">
        <f>IF(('OddsRatio_working_3-way'!X11=0),IF(Q11&gt;0,-Q11^(1/3),(-Q11)^(1/3)),'OddsRatio_working_3-way'!AM11-'OddsRatio_working_3-way'!R11/3)</f>
        <v>-0.80350378206408435</v>
      </c>
      <c r="AT11" s="11">
        <f>IF(('OddsRatio_working_3-way'!X11=0),IF(Q11&gt;0,-Q11^(1/3),(-Q11)^(1/3)),'OddsRatio_working_3-way'!AN11-'OddsRatio_working_3-way'!R11/3)</f>
        <v>-0.25236340886220709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2.67</v>
      </c>
      <c r="B12" s="4">
        <f>IF('True_Odds_Calculator_3-way'!B13="","",'True_Odds_Calculator_3-way'!B13)</f>
        <v>3.48</v>
      </c>
      <c r="C12" s="4">
        <f>IF('True_Odds_Calculator_3-way'!C13="","",'True_Odds_Calculator_3-way'!C13)</f>
        <v>2.5499999999999998</v>
      </c>
      <c r="D12" s="9">
        <f t="shared" si="13"/>
        <v>0.35581247006561889</v>
      </c>
      <c r="E12" s="9">
        <f t="shared" si="14"/>
        <v>0.27110549373495124</v>
      </c>
      <c r="F12" s="9">
        <f t="shared" si="15"/>
        <v>0.3730820361994297</v>
      </c>
      <c r="G12" s="9">
        <f t="shared" si="16"/>
        <v>1.0841133134477068</v>
      </c>
      <c r="H12" s="9">
        <f t="shared" si="17"/>
        <v>2.81046923345767</v>
      </c>
      <c r="I12" s="9">
        <f t="shared" si="18"/>
        <v>3.688601017350313</v>
      </c>
      <c r="J12" s="9">
        <f t="shared" si="19"/>
        <v>2.6803756358439448</v>
      </c>
      <c r="K12" s="11">
        <f t="shared" si="20"/>
        <v>0.37453183520599254</v>
      </c>
      <c r="L12" s="11">
        <f t="shared" si="21"/>
        <v>0.28735632183908044</v>
      </c>
      <c r="M12" s="11">
        <f t="shared" si="22"/>
        <v>0.39215686274509809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-0.2709375282249451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0.24057149658261862</v>
      </c>
      <c r="Q12" s="11">
        <f>2*'OddsRatio_working_3-way'!K12*'OddsRatio_working_3-way'!L12*'OddsRatio_working_3-way'!M12</f>
        <v>8.4411051432497761E-2</v>
      </c>
      <c r="R12" s="11">
        <f t="shared" si="23"/>
        <v>0</v>
      </c>
      <c r="S12" s="11">
        <f t="shared" si="24"/>
        <v>-0.88792238623689235</v>
      </c>
      <c r="T12" s="11">
        <f t="shared" si="25"/>
        <v>-0.31155171446908503</v>
      </c>
      <c r="U12" s="11">
        <f>'OddsRatio_working_3-way'!S12-'OddsRatio_working_3-way'!R12^2/3</f>
        <v>-0.88792238623689235</v>
      </c>
      <c r="V12" s="11">
        <f>'OddsRatio_working_3-way'!S12*'OddsRatio_working_3-way'!R12/3-2*'OddsRatio_working_3-way'!R12^3/27-'OddsRatio_working_3-way'!T12</f>
        <v>0.31155171446908503</v>
      </c>
      <c r="W12" s="11">
        <f>'OddsRatio_working_3-way'!V12^2+4*'OddsRatio_working_3-way'!U12^3/27</f>
        <v>-6.6456747588617276E-3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0.16102029805857399</v>
      </c>
      <c r="Y12" s="11">
        <f>IF('OddsRatio_working_3-way'!W12&gt;=0,IF('OddsRatio_working_3-way'!V12+SQRT('OddsRatio_working_3-way'!W12)&gt;0,0,PI()),ACOS('OddsRatio_working_3-way'!V12/(2*'OddsRatio_working_3-way'!X12)))</f>
        <v>0.25592347942548699</v>
      </c>
      <c r="Z12" s="11">
        <f>'OddsRatio_working_3-way'!X12^(1/3)*COS('OddsRatio_working_3-way'!Y12/3)</f>
        <v>0.54205665672385339</v>
      </c>
      <c r="AA12" s="11">
        <f>'OddsRatio_working_3-way'!X12^(1/3)*COS(('OddsRatio_working_3-way'!Y12+2*PI())/3)</f>
        <v>-0.31117222248347448</v>
      </c>
      <c r="AB12" s="11">
        <f>'OddsRatio_working_3-way'!X12^(1/3)*COS(('OddsRatio_working_3-way'!Y12+4*PI())/3)</f>
        <v>-0.23088443424037905</v>
      </c>
      <c r="AC12" s="11">
        <f>'OddsRatio_working_3-way'!X12^(1/3)*SIN('OddsRatio_working_3-way'!Y12/3)</f>
        <v>4.6354176154790996E-2</v>
      </c>
      <c r="AD12" s="11">
        <f>'OddsRatio_working_3-way'!X12^(1/3)*SIN(('OddsRatio_working_3-way'!Y12+2*PI())/3)</f>
        <v>0.44625774693592252</v>
      </c>
      <c r="AE12" s="11">
        <f>'OddsRatio_working_3-way'!X12^(1/3)*SIN(('OddsRatio_working_3-way'!Y12+4*PI())/3)</f>
        <v>-0.49261192309071333</v>
      </c>
      <c r="AF12" s="11">
        <f>-'OddsRatio_working_3-way'!U12/(3*'OddsRatio_working_3-way'!X12^(1/3))*COS(('OddsRatio_working_3-way'!Y12)/3)</f>
        <v>0.54205665672385328</v>
      </c>
      <c r="AG12" s="11">
        <f>-'OddsRatio_working_3-way'!U12/(3*'OddsRatio_working_3-way'!X12^(1/3))*COS(('OddsRatio_working_3-way'!Y12+2*PI())/3)</f>
        <v>-0.31117222248347443</v>
      </c>
      <c r="AH12" s="11">
        <f>-'OddsRatio_working_3-way'!U12/(3*'OddsRatio_working_3-way'!X12^(1/3))*COS(('OddsRatio_working_3-way'!Y12+4*PI())/3)</f>
        <v>-0.23088443424037899</v>
      </c>
      <c r="AI12" s="11">
        <f>'OddsRatio_working_3-way'!U12/(3*'OddsRatio_working_3-way'!X12^(1/3))*SIN(('OddsRatio_working_3-way'!Y12)/3)</f>
        <v>-4.6354176154790989E-2</v>
      </c>
      <c r="AJ12" s="11">
        <f>'OddsRatio_working_3-way'!U12/(3*'OddsRatio_working_3-way'!X12^(1/3))*SIN(('OddsRatio_working_3-way'!Y12+2*PI())/3)</f>
        <v>-0.44625774693592246</v>
      </c>
      <c r="AK12" s="11">
        <f>'OddsRatio_working_3-way'!U12/(3*'OddsRatio_working_3-way'!X12^(1/3))*SIN(('OddsRatio_working_3-way'!Y12+4*PI())/3)</f>
        <v>0.49261192309071328</v>
      </c>
      <c r="AL12" s="11">
        <f>'OddsRatio_working_3-way'!Z12+'OddsRatio_working_3-way'!AF12</f>
        <v>1.0841133134477068</v>
      </c>
      <c r="AM12" s="11">
        <f>'OddsRatio_working_3-way'!AA12+'OddsRatio_working_3-way'!AG12</f>
        <v>-0.62234444496694885</v>
      </c>
      <c r="AN12" s="11">
        <f>'OddsRatio_working_3-way'!AB12+'OddsRatio_working_3-way'!AH12</f>
        <v>-0.46176886848075804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1.0841133134477068</v>
      </c>
      <c r="AS12" s="11">
        <f>IF(('OddsRatio_working_3-way'!X12=0),IF(Q12&gt;0,-Q12^(1/3),(-Q12)^(1/3)),'OddsRatio_working_3-way'!AM12-'OddsRatio_working_3-way'!R12/3)</f>
        <v>-0.62234444496694885</v>
      </c>
      <c r="AT12" s="11">
        <f>IF(('OddsRatio_working_3-way'!X12=0),IF(Q12&gt;0,-Q12^(1/3),(-Q12)^(1/3)),'OddsRatio_working_3-way'!AN12-'OddsRatio_working_3-way'!R12/3)</f>
        <v>-0.46176886848075804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1.23</v>
      </c>
      <c r="B13" s="4">
        <f>IF('True_Odds_Calculator_3-way'!B14="","",'True_Odds_Calculator_3-way'!B14)</f>
        <v>5.89</v>
      </c>
      <c r="C13" s="4">
        <f>IF('True_Odds_Calculator_3-way'!C14="","",'True_Odds_Calculator_3-way'!C14)</f>
        <v>11.74</v>
      </c>
      <c r="D13" s="9">
        <f t="shared" si="13"/>
        <v>0.78308435421593481</v>
      </c>
      <c r="E13" s="9">
        <f t="shared" si="14"/>
        <v>0.14515272042534166</v>
      </c>
      <c r="F13" s="9">
        <f t="shared" si="15"/>
        <v>7.1762925358723709E-2</v>
      </c>
      <c r="G13" s="9">
        <f t="shared" si="16"/>
        <v>1.2043549310256283</v>
      </c>
      <c r="H13" s="9">
        <f t="shared" si="17"/>
        <v>1.2770016341358941</v>
      </c>
      <c r="I13" s="9">
        <f t="shared" si="18"/>
        <v>6.8892956127153218</v>
      </c>
      <c r="J13" s="9">
        <f t="shared" si="19"/>
        <v>13.934771959215249</v>
      </c>
      <c r="K13" s="11">
        <f t="shared" si="20"/>
        <v>0.81300813008130079</v>
      </c>
      <c r="L13" s="11">
        <f t="shared" si="21"/>
        <v>0.16977928692699493</v>
      </c>
      <c r="M13" s="11">
        <f t="shared" si="22"/>
        <v>8.5178875638841564E-2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-0.14202096961489008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0.18647245125844097</v>
      </c>
      <c r="Q13" s="11">
        <f>2*'OddsRatio_working_3-way'!K13*'OddsRatio_working_3-way'!L13*'OddsRatio_working_3-way'!M13</f>
        <v>2.3514811003586503E-2</v>
      </c>
      <c r="R13" s="11">
        <f t="shared" si="23"/>
        <v>0</v>
      </c>
      <c r="S13" s="11">
        <f t="shared" si="24"/>
        <v>-1.312992382491736</v>
      </c>
      <c r="T13" s="11">
        <f t="shared" si="25"/>
        <v>-0.16557280989807516</v>
      </c>
      <c r="U13" s="11">
        <f>'OddsRatio_working_3-way'!S13-'OddsRatio_working_3-way'!R13^2/3</f>
        <v>-1.312992382491736</v>
      </c>
      <c r="V13" s="11">
        <f>'OddsRatio_working_3-way'!S13*'OddsRatio_working_3-way'!R13/3-2*'OddsRatio_working_3-way'!R13^3/27-'OddsRatio_working_3-way'!T13</f>
        <v>0.16557280989807516</v>
      </c>
      <c r="W13" s="11">
        <f>'OddsRatio_working_3-way'!V13^2+4*'OddsRatio_working_3-way'!U13^3/27</f>
        <v>-0.3079237039090118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0.28954190512193395</v>
      </c>
      <c r="Y13" s="11">
        <f>IF('OddsRatio_working_3-way'!W13&gt;=0,IF('OddsRatio_working_3-way'!V13+SQRT('OddsRatio_working_3-way'!W13)&gt;0,0,PI()),ACOS('OddsRatio_working_3-way'!V13/(2*'OddsRatio_working_3-way'!X13)))</f>
        <v>1.2808278531424464</v>
      </c>
      <c r="Z13" s="11">
        <f>'OddsRatio_working_3-way'!X13^(1/3)*COS('OddsRatio_working_3-way'!Y13/3)</f>
        <v>0.60217746551281426</v>
      </c>
      <c r="AA13" s="11">
        <f>'OddsRatio_working_3-way'!X13^(1/3)*COS(('OddsRatio_working_3-way'!Y13+2*PI())/3)</f>
        <v>-0.53833295427582917</v>
      </c>
      <c r="AB13" s="11">
        <f>'OddsRatio_working_3-way'!X13^(1/3)*COS(('OddsRatio_working_3-way'!Y13+4*PI())/3)</f>
        <v>-6.3844511236985285E-2</v>
      </c>
      <c r="AC13" s="11">
        <f>'OddsRatio_working_3-way'!X13^(1/3)*SIN('OddsRatio_working_3-way'!Y13/3)</f>
        <v>0.27394603031584325</v>
      </c>
      <c r="AD13" s="11">
        <f>'OddsRatio_working_3-way'!X13^(1/3)*SIN(('OddsRatio_working_3-way'!Y13+2*PI())/3)</f>
        <v>0.38452796756270341</v>
      </c>
      <c r="AE13" s="11">
        <f>'OddsRatio_working_3-way'!X13^(1/3)*SIN(('OddsRatio_working_3-way'!Y13+4*PI())/3)</f>
        <v>-0.65847399787854644</v>
      </c>
      <c r="AF13" s="11">
        <f>-'OddsRatio_working_3-way'!U13/(3*'OddsRatio_working_3-way'!X13^(1/3))*COS(('OddsRatio_working_3-way'!Y13)/3)</f>
        <v>0.60217746551281404</v>
      </c>
      <c r="AG13" s="11">
        <f>-'OddsRatio_working_3-way'!U13/(3*'OddsRatio_working_3-way'!X13^(1/3))*COS(('OddsRatio_working_3-way'!Y13+2*PI())/3)</f>
        <v>-0.53833295427582906</v>
      </c>
      <c r="AH13" s="11">
        <f>-'OddsRatio_working_3-way'!U13/(3*'OddsRatio_working_3-way'!X13^(1/3))*COS(('OddsRatio_working_3-way'!Y13+4*PI())/3)</f>
        <v>-6.3844511236985271E-2</v>
      </c>
      <c r="AI13" s="11">
        <f>'OddsRatio_working_3-way'!U13/(3*'OddsRatio_working_3-way'!X13^(1/3))*SIN(('OddsRatio_working_3-way'!Y13)/3)</f>
        <v>-0.27394603031584314</v>
      </c>
      <c r="AJ13" s="11">
        <f>'OddsRatio_working_3-way'!U13/(3*'OddsRatio_working_3-way'!X13^(1/3))*SIN(('OddsRatio_working_3-way'!Y13+2*PI())/3)</f>
        <v>-0.38452796756270324</v>
      </c>
      <c r="AK13" s="11">
        <f>'OddsRatio_working_3-way'!U13/(3*'OddsRatio_working_3-way'!X13^(1/3))*SIN(('OddsRatio_working_3-way'!Y13+4*PI())/3)</f>
        <v>0.65847399787854621</v>
      </c>
      <c r="AL13" s="11">
        <f>'OddsRatio_working_3-way'!Z13+'OddsRatio_working_3-way'!AF13</f>
        <v>1.2043549310256283</v>
      </c>
      <c r="AM13" s="11">
        <f>'OddsRatio_working_3-way'!AA13+'OddsRatio_working_3-way'!AG13</f>
        <v>-1.0766659085516581</v>
      </c>
      <c r="AN13" s="11">
        <f>'OddsRatio_working_3-way'!AB13+'OddsRatio_working_3-way'!AH13</f>
        <v>-0.12768902247397057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1.2043549310256283</v>
      </c>
      <c r="AS13" s="11">
        <f>IF(('OddsRatio_working_3-way'!X13=0),IF(Q13&gt;0,-Q13^(1/3),(-Q13)^(1/3)),'OddsRatio_working_3-way'!AM13-'OddsRatio_working_3-way'!R13/3)</f>
        <v>-1.0766659085516581</v>
      </c>
      <c r="AT13" s="11">
        <f>IF(('OddsRatio_working_3-way'!X13=0),IF(Q13&gt;0,-Q13^(1/3),(-Q13)^(1/3)),'OddsRatio_working_3-way'!AN13-'OddsRatio_working_3-way'!R13/3)</f>
        <v>-0.12768902247397057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3.11</v>
      </c>
      <c r="B14" s="4">
        <f>IF('True_Odds_Calculator_3-way'!B15="","",'True_Odds_Calculator_3-way'!B15)</f>
        <v>3.42</v>
      </c>
      <c r="C14" s="4">
        <f>IF('True_Odds_Calculator_3-way'!C15="","",'True_Odds_Calculator_3-way'!C15)</f>
        <v>2.33</v>
      </c>
      <c r="D14" s="9">
        <f t="shared" si="13"/>
        <v>0.30753004641053855</v>
      </c>
      <c r="E14" s="9">
        <f t="shared" si="14"/>
        <v>0.27913192074980142</v>
      </c>
      <c r="F14" s="9">
        <f t="shared" si="15"/>
        <v>0.41333803283965997</v>
      </c>
      <c r="G14" s="9">
        <f t="shared" si="16"/>
        <v>1.0671634071475251</v>
      </c>
      <c r="H14" s="9">
        <f t="shared" si="17"/>
        <v>3.2517147890812779</v>
      </c>
      <c r="I14" s="9">
        <f t="shared" si="18"/>
        <v>3.5825354452970117</v>
      </c>
      <c r="J14" s="9">
        <f t="shared" si="19"/>
        <v>2.4193273315062083</v>
      </c>
      <c r="K14" s="11">
        <f t="shared" si="20"/>
        <v>0.32154340836012862</v>
      </c>
      <c r="L14" s="11">
        <f t="shared" si="21"/>
        <v>0.29239766081871343</v>
      </c>
      <c r="M14" s="11">
        <f t="shared" si="22"/>
        <v>0.42918454935622319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-0.27403563811109732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0.23645864681253345</v>
      </c>
      <c r="Q14" s="11">
        <f>2*'OddsRatio_working_3-way'!K14*'OddsRatio_working_3-way'!L14*'OddsRatio_working_3-way'!M14</f>
        <v>8.0702609833629146E-2</v>
      </c>
      <c r="R14" s="11">
        <f t="shared" si="23"/>
        <v>0</v>
      </c>
      <c r="S14" s="11">
        <f t="shared" si="24"/>
        <v>-0.8628755312353581</v>
      </c>
      <c r="T14" s="11">
        <f t="shared" si="25"/>
        <v>-0.29449676833971261</v>
      </c>
      <c r="U14" s="11">
        <f>'OddsRatio_working_3-way'!S14-'OddsRatio_working_3-way'!R14^2/3</f>
        <v>-0.8628755312353581</v>
      </c>
      <c r="V14" s="11">
        <f>'OddsRatio_working_3-way'!S14*'OddsRatio_working_3-way'!R14/3-2*'OddsRatio_working_3-way'!R14^3/27-'OddsRatio_working_3-way'!T14</f>
        <v>0.29449676833971261</v>
      </c>
      <c r="W14" s="11">
        <f>'OddsRatio_working_3-way'!V14^2+4*'OddsRatio_working_3-way'!U14^3/27</f>
        <v>-8.4505550190900058E-3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0.15425539016645767</v>
      </c>
      <c r="Y14" s="11">
        <f>IF('OddsRatio_working_3-way'!W14&gt;=0,IF('OddsRatio_working_3-way'!V14+SQRT('OddsRatio_working_3-way'!W14)&gt;0,0,PI()),ACOS('OddsRatio_working_3-way'!V14/(2*'OddsRatio_working_3-way'!X14)))</f>
        <v>0.3025651528954143</v>
      </c>
      <c r="Z14" s="11">
        <f>'OddsRatio_working_3-way'!X14^(1/3)*COS('OddsRatio_working_3-way'!Y14/3)</f>
        <v>0.53358170357376256</v>
      </c>
      <c r="AA14" s="11">
        <f>'OddsRatio_working_3-way'!X14^(1/3)*COS(('OddsRatio_working_3-way'!Y14+2*PI())/3)</f>
        <v>-0.31355416023838573</v>
      </c>
      <c r="AB14" s="11">
        <f>'OddsRatio_working_3-way'!X14^(1/3)*COS(('OddsRatio_working_3-way'!Y14+4*PI())/3)</f>
        <v>-0.2200275433353765</v>
      </c>
      <c r="AC14" s="11">
        <f>'OddsRatio_working_3-way'!X14^(1/3)*SIN('OddsRatio_working_3-way'!Y14/3)</f>
        <v>5.3997617445347368E-2</v>
      </c>
      <c r="AD14" s="11">
        <f>'OddsRatio_working_3-way'!X14^(1/3)*SIN(('OddsRatio_working_3-way'!Y14+2*PI())/3)</f>
        <v>0.43509650156678281</v>
      </c>
      <c r="AE14" s="11">
        <f>'OddsRatio_working_3-way'!X14^(1/3)*SIN(('OddsRatio_working_3-way'!Y14+4*PI())/3)</f>
        <v>-0.48909411901213012</v>
      </c>
      <c r="AF14" s="11">
        <f>-'OddsRatio_working_3-way'!U14/(3*'OddsRatio_working_3-way'!X14^(1/3))*COS(('OddsRatio_working_3-way'!Y14)/3)</f>
        <v>0.53358170357376256</v>
      </c>
      <c r="AG14" s="11">
        <f>-'OddsRatio_working_3-way'!U14/(3*'OddsRatio_working_3-way'!X14^(1/3))*COS(('OddsRatio_working_3-way'!Y14+2*PI())/3)</f>
        <v>-0.31355416023838573</v>
      </c>
      <c r="AH14" s="11">
        <f>-'OddsRatio_working_3-way'!U14/(3*'OddsRatio_working_3-way'!X14^(1/3))*COS(('OddsRatio_working_3-way'!Y14+4*PI())/3)</f>
        <v>-0.2200275433353765</v>
      </c>
      <c r="AI14" s="11">
        <f>'OddsRatio_working_3-way'!U14/(3*'OddsRatio_working_3-way'!X14^(1/3))*SIN(('OddsRatio_working_3-way'!Y14)/3)</f>
        <v>-5.3997617445347368E-2</v>
      </c>
      <c r="AJ14" s="11">
        <f>'OddsRatio_working_3-way'!U14/(3*'OddsRatio_working_3-way'!X14^(1/3))*SIN(('OddsRatio_working_3-way'!Y14+2*PI())/3)</f>
        <v>-0.43509650156678281</v>
      </c>
      <c r="AK14" s="11">
        <f>'OddsRatio_working_3-way'!U14/(3*'OddsRatio_working_3-way'!X14^(1/3))*SIN(('OddsRatio_working_3-way'!Y14+4*PI())/3)</f>
        <v>0.48909411901213012</v>
      </c>
      <c r="AL14" s="11">
        <f>'OddsRatio_working_3-way'!Z14+'OddsRatio_working_3-way'!AF14</f>
        <v>1.0671634071475251</v>
      </c>
      <c r="AM14" s="11">
        <f>'OddsRatio_working_3-way'!AA14+'OddsRatio_working_3-way'!AG14</f>
        <v>-0.62710832047677145</v>
      </c>
      <c r="AN14" s="11">
        <f>'OddsRatio_working_3-way'!AB14+'OddsRatio_working_3-way'!AH14</f>
        <v>-0.44005508667075299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1.0671634071475251</v>
      </c>
      <c r="AS14" s="11">
        <f>IF(('OddsRatio_working_3-way'!X14=0),IF(Q14&gt;0,-Q14^(1/3),(-Q14)^(1/3)),'OddsRatio_working_3-way'!AM14-'OddsRatio_working_3-way'!R14/3)</f>
        <v>-0.62710832047677145</v>
      </c>
      <c r="AT14" s="11">
        <f>IF(('OddsRatio_working_3-way'!X14=0),IF(Q14&gt;0,-Q14^(1/3),(-Q14)^(1/3)),'OddsRatio_working_3-way'!AN14-'OddsRatio_working_3-way'!R14/3)</f>
        <v>-0.44005508667075299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1.19</v>
      </c>
      <c r="B15" s="4">
        <f>IF('True_Odds_Calculator_3-way'!B16="","",'True_Odds_Calculator_3-way'!B16)</f>
        <v>6.63</v>
      </c>
      <c r="C15" s="4">
        <f>IF('True_Odds_Calculator_3-way'!C16="","",'True_Odds_Calculator_3-way'!C16)</f>
        <v>13.53</v>
      </c>
      <c r="D15" s="9">
        <f t="shared" si="13"/>
        <v>0.81167377172248845</v>
      </c>
      <c r="E15" s="9">
        <f t="shared" si="14"/>
        <v>0.12698122020175501</v>
      </c>
      <c r="F15" s="9">
        <f t="shared" si="15"/>
        <v>6.1345008075756477E-2</v>
      </c>
      <c r="G15" s="9">
        <f t="shared" si="16"/>
        <v>1.2211687868653787</v>
      </c>
      <c r="H15" s="9">
        <f t="shared" si="17"/>
        <v>1.2320220695044219</v>
      </c>
      <c r="I15" s="9">
        <f t="shared" si="18"/>
        <v>7.8751802700520832</v>
      </c>
      <c r="J15" s="9">
        <f t="shared" si="19"/>
        <v>16.301244899423196</v>
      </c>
      <c r="K15" s="11">
        <f t="shared" si="20"/>
        <v>0.84033613445378152</v>
      </c>
      <c r="L15" s="11">
        <f t="shared" si="21"/>
        <v>0.15082956259426847</v>
      </c>
      <c r="M15" s="11">
        <f t="shared" si="22"/>
        <v>7.3909830007390986E-2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-0.12556100420055183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0.17190075422837681</v>
      </c>
      <c r="Q15" s="11">
        <f>2*'OddsRatio_working_3-way'!K15*'OddsRatio_working_3-way'!L15*'OddsRatio_working_3-way'!M15</f>
        <v>1.8735777027616002E-2</v>
      </c>
      <c r="R15" s="11">
        <f t="shared" si="23"/>
        <v>0</v>
      </c>
      <c r="S15" s="11">
        <f t="shared" si="24"/>
        <v>-1.3690616391838424</v>
      </c>
      <c r="T15" s="11">
        <f t="shared" si="25"/>
        <v>-0.14921652743148148</v>
      </c>
      <c r="U15" s="11">
        <f>'OddsRatio_working_3-way'!S15-'OddsRatio_working_3-way'!R15^2/3</f>
        <v>-1.3690616391838424</v>
      </c>
      <c r="V15" s="11">
        <f>'OddsRatio_working_3-way'!S15*'OddsRatio_working_3-way'!R15/3-2*'OddsRatio_working_3-way'!R15^3/27-'OddsRatio_working_3-way'!T15</f>
        <v>0.14921652743148148</v>
      </c>
      <c r="W15" s="11">
        <f>'OddsRatio_working_3-way'!V15^2+4*'OddsRatio_working_3-way'!U15^3/27</f>
        <v>-0.35789338940315846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0.30828516079348861</v>
      </c>
      <c r="Y15" s="11">
        <f>IF('OddsRatio_working_3-way'!W15&gt;=0,IF('OddsRatio_working_3-way'!V15+SQRT('OddsRatio_working_3-way'!W15)&gt;0,0,PI()),ACOS('OddsRatio_working_3-way'!V15/(2*'OddsRatio_working_3-way'!X15)))</f>
        <v>1.3263588540338391</v>
      </c>
      <c r="Z15" s="11">
        <f>'OddsRatio_working_3-way'!X15^(1/3)*COS('OddsRatio_working_3-way'!Y15/3)</f>
        <v>0.61058439343268933</v>
      </c>
      <c r="AA15" s="11">
        <f>'OddsRatio_working_3-way'!X15^(1/3)*COS(('OddsRatio_working_3-way'!Y15+2*PI())/3)</f>
        <v>-0.55560287101587735</v>
      </c>
      <c r="AB15" s="11">
        <f>'OddsRatio_working_3-way'!X15^(1/3)*COS(('OddsRatio_working_3-way'!Y15+4*PI())/3)</f>
        <v>-5.4981522416812409E-2</v>
      </c>
      <c r="AC15" s="11">
        <f>'OddsRatio_working_3-way'!X15^(1/3)*SIN('OddsRatio_working_3-way'!Y15/3)</f>
        <v>0.28903387037574396</v>
      </c>
      <c r="AD15" s="11">
        <f>'OddsRatio_working_3-way'!X15^(1/3)*SIN(('OddsRatio_working_3-way'!Y15+2*PI())/3)</f>
        <v>0.38426466067914933</v>
      </c>
      <c r="AE15" s="11">
        <f>'OddsRatio_working_3-way'!X15^(1/3)*SIN(('OddsRatio_working_3-way'!Y15+4*PI())/3)</f>
        <v>-0.67329853105489323</v>
      </c>
      <c r="AF15" s="11">
        <f>-'OddsRatio_working_3-way'!U15/(3*'OddsRatio_working_3-way'!X15^(1/3))*COS(('OddsRatio_working_3-way'!Y15)/3)</f>
        <v>0.61058439343268933</v>
      </c>
      <c r="AG15" s="11">
        <f>-'OddsRatio_working_3-way'!U15/(3*'OddsRatio_working_3-way'!X15^(1/3))*COS(('OddsRatio_working_3-way'!Y15+2*PI())/3)</f>
        <v>-0.55560287101587735</v>
      </c>
      <c r="AH15" s="11">
        <f>-'OddsRatio_working_3-way'!U15/(3*'OddsRatio_working_3-way'!X15^(1/3))*COS(('OddsRatio_working_3-way'!Y15+4*PI())/3)</f>
        <v>-5.4981522416812409E-2</v>
      </c>
      <c r="AI15" s="11">
        <f>'OddsRatio_working_3-way'!U15/(3*'OddsRatio_working_3-way'!X15^(1/3))*SIN(('OddsRatio_working_3-way'!Y15)/3)</f>
        <v>-0.28903387037574396</v>
      </c>
      <c r="AJ15" s="11">
        <f>'OddsRatio_working_3-way'!U15/(3*'OddsRatio_working_3-way'!X15^(1/3))*SIN(('OddsRatio_working_3-way'!Y15+2*PI())/3)</f>
        <v>-0.38426466067914933</v>
      </c>
      <c r="AK15" s="11">
        <f>'OddsRatio_working_3-way'!U15/(3*'OddsRatio_working_3-way'!X15^(1/3))*SIN(('OddsRatio_working_3-way'!Y15+4*PI())/3)</f>
        <v>0.67329853105489323</v>
      </c>
      <c r="AL15" s="11">
        <f>'OddsRatio_working_3-way'!Z15+'OddsRatio_working_3-way'!AF15</f>
        <v>1.2211687868653787</v>
      </c>
      <c r="AM15" s="11">
        <f>'OddsRatio_working_3-way'!AA15+'OddsRatio_working_3-way'!AG15</f>
        <v>-1.1112057420317547</v>
      </c>
      <c r="AN15" s="11">
        <f>'OddsRatio_working_3-way'!AB15+'OddsRatio_working_3-way'!AH15</f>
        <v>-0.10996304483362482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1.2211687868653787</v>
      </c>
      <c r="AS15" s="11">
        <f>IF(('OddsRatio_working_3-way'!X15=0),IF(Q15&gt;0,-Q15^(1/3),(-Q15)^(1/3)),'OddsRatio_working_3-way'!AM15-'OddsRatio_working_3-way'!R15/3)</f>
        <v>-1.1112057420317547</v>
      </c>
      <c r="AT15" s="11">
        <f>IF(('OddsRatio_working_3-way'!X15=0),IF(Q15&gt;0,-Q15^(1/3),(-Q15)^(1/3)),'OddsRatio_working_3-way'!AN15-'OddsRatio_working_3-way'!R15/3)</f>
        <v>-0.10996304483362482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6.49</v>
      </c>
      <c r="B16" s="4">
        <f>IF('True_Odds_Calculator_3-way'!B17="","",'True_Odds_Calculator_3-way'!B17)</f>
        <v>4.38</v>
      </c>
      <c r="C16" s="4">
        <f>IF('True_Odds_Calculator_3-way'!C17="","",'True_Odds_Calculator_3-way'!C17)</f>
        <v>1.51</v>
      </c>
      <c r="D16" s="9">
        <f t="shared" si="13"/>
        <v>0.14332843047205923</v>
      </c>
      <c r="E16" s="9">
        <f t="shared" si="14"/>
        <v>0.21368351376051789</v>
      </c>
      <c r="F16" s="9">
        <f t="shared" si="15"/>
        <v>0.64298805576742291</v>
      </c>
      <c r="G16" s="9">
        <f t="shared" si="16"/>
        <v>1.0887036139860804</v>
      </c>
      <c r="H16" s="9">
        <f t="shared" si="17"/>
        <v>6.9769828407835828</v>
      </c>
      <c r="I16" s="9">
        <f t="shared" si="18"/>
        <v>4.6798182152729515</v>
      </c>
      <c r="J16" s="9">
        <f t="shared" si="19"/>
        <v>1.5552388431329009</v>
      </c>
      <c r="K16" s="11">
        <f t="shared" si="20"/>
        <v>0.15408320493066255</v>
      </c>
      <c r="L16" s="11">
        <f t="shared" si="21"/>
        <v>0.22831050228310504</v>
      </c>
      <c r="M16" s="11">
        <f t="shared" si="22"/>
        <v>0.66225165562913912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-0.22047708901698326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0.21852799634848569</v>
      </c>
      <c r="Q16" s="11">
        <f>2*'OddsRatio_working_3-way'!K16*'OddsRatio_working_3-way'!L16*'OddsRatio_working_3-way'!M16</f>
        <v>4.6594455511404211E-2</v>
      </c>
      <c r="R16" s="11">
        <f t="shared" si="23"/>
        <v>0</v>
      </c>
      <c r="S16" s="11">
        <f t="shared" si="24"/>
        <v>-0.99115965891427638</v>
      </c>
      <c r="T16" s="11">
        <f t="shared" si="25"/>
        <v>-0.21133468207127434</v>
      </c>
      <c r="U16" s="11">
        <f>'OddsRatio_working_3-way'!S16-'OddsRatio_working_3-way'!R16^2/3</f>
        <v>-0.99115965891427638</v>
      </c>
      <c r="V16" s="11">
        <f>'OddsRatio_working_3-way'!S16*'OddsRatio_working_3-way'!R16/3-2*'OddsRatio_working_3-way'!R16^3/27-'OddsRatio_working_3-way'!T16</f>
        <v>0.21133468207127434</v>
      </c>
      <c r="W16" s="11">
        <f>'OddsRatio_working_3-way'!V16^2+4*'OddsRatio_working_3-way'!U16^3/27</f>
        <v>-9.9591391523803002E-2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0.18990375152295544</v>
      </c>
      <c r="Y16" s="11">
        <f>IF('OddsRatio_working_3-way'!W16&gt;=0,IF('OddsRatio_working_3-way'!V16+SQRT('OddsRatio_working_3-way'!W16)&gt;0,0,PI()),ACOS('OddsRatio_working_3-way'!V16/(2*'OddsRatio_working_3-way'!X16)))</f>
        <v>0.98071840536685728</v>
      </c>
      <c r="Z16" s="11">
        <f>'OddsRatio_working_3-way'!X16^(1/3)*COS('OddsRatio_working_3-way'!Y16/3)</f>
        <v>0.5443518069930402</v>
      </c>
      <c r="AA16" s="11">
        <f>'OddsRatio_working_3-way'!X16^(1/3)*COS(('OddsRatio_working_3-way'!Y16+2*PI())/3)</f>
        <v>-0.43202191500799958</v>
      </c>
      <c r="AB16" s="11">
        <f>'OddsRatio_working_3-way'!X16^(1/3)*COS(('OddsRatio_working_3-way'!Y16+4*PI())/3)</f>
        <v>-0.11232989198504076</v>
      </c>
      <c r="AC16" s="11">
        <f>'OddsRatio_working_3-way'!X16^(1/3)*SIN('OddsRatio_working_3-way'!Y16/3)</f>
        <v>0.18457427555008143</v>
      </c>
      <c r="AD16" s="11">
        <f>'OddsRatio_working_3-way'!X16^(1/3)*SIN(('OddsRatio_working_3-way'!Y16+2*PI())/3)</f>
        <v>0.37913535567689577</v>
      </c>
      <c r="AE16" s="11">
        <f>'OddsRatio_working_3-way'!X16^(1/3)*SIN(('OddsRatio_working_3-way'!Y16+4*PI())/3)</f>
        <v>-0.56370963122697715</v>
      </c>
      <c r="AF16" s="11">
        <f>-'OddsRatio_working_3-way'!U16/(3*'OddsRatio_working_3-way'!X16^(1/3))*COS(('OddsRatio_working_3-way'!Y16)/3)</f>
        <v>0.5443518069930402</v>
      </c>
      <c r="AG16" s="11">
        <f>-'OddsRatio_working_3-way'!U16/(3*'OddsRatio_working_3-way'!X16^(1/3))*COS(('OddsRatio_working_3-way'!Y16+2*PI())/3)</f>
        <v>-0.43202191500799958</v>
      </c>
      <c r="AH16" s="11">
        <f>-'OddsRatio_working_3-way'!U16/(3*'OddsRatio_working_3-way'!X16^(1/3))*COS(('OddsRatio_working_3-way'!Y16+4*PI())/3)</f>
        <v>-0.11232989198504076</v>
      </c>
      <c r="AI16" s="11">
        <f>'OddsRatio_working_3-way'!U16/(3*'OddsRatio_working_3-way'!X16^(1/3))*SIN(('OddsRatio_working_3-way'!Y16)/3)</f>
        <v>-0.18457427555008143</v>
      </c>
      <c r="AJ16" s="11">
        <f>'OddsRatio_working_3-way'!U16/(3*'OddsRatio_working_3-way'!X16^(1/3))*SIN(('OddsRatio_working_3-way'!Y16+2*PI())/3)</f>
        <v>-0.37913535567689577</v>
      </c>
      <c r="AK16" s="11">
        <f>'OddsRatio_working_3-way'!U16/(3*'OddsRatio_working_3-way'!X16^(1/3))*SIN(('OddsRatio_working_3-way'!Y16+4*PI())/3)</f>
        <v>0.56370963122697715</v>
      </c>
      <c r="AL16" s="11">
        <f>'OddsRatio_working_3-way'!Z16+'OddsRatio_working_3-way'!AF16</f>
        <v>1.0887036139860804</v>
      </c>
      <c r="AM16" s="11">
        <f>'OddsRatio_working_3-way'!AA16+'OddsRatio_working_3-way'!AG16</f>
        <v>-0.86404383001599916</v>
      </c>
      <c r="AN16" s="11">
        <f>'OddsRatio_working_3-way'!AB16+'OddsRatio_working_3-way'!AH16</f>
        <v>-0.22465978397008152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1.0887036139860804</v>
      </c>
      <c r="AS16" s="11">
        <f>IF(('OddsRatio_working_3-way'!X16=0),IF(Q16&gt;0,-Q16^(1/3),(-Q16)^(1/3)),'OddsRatio_working_3-way'!AM16-'OddsRatio_working_3-way'!R16/3)</f>
        <v>-0.86404383001599916</v>
      </c>
      <c r="AT16" s="11">
        <f>IF(('OddsRatio_working_3-way'!X16=0),IF(Q16&gt;0,-Q16^(1/3),(-Q16)^(1/3)),'OddsRatio_working_3-way'!AN16-'OddsRatio_working_3-way'!R16/3)</f>
        <v>-0.22465978397008152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2.63</v>
      </c>
      <c r="B17" s="4">
        <f>IF('True_Odds_Calculator_3-way'!B18="","",'True_Odds_Calculator_3-way'!B18)</f>
        <v>3.25</v>
      </c>
      <c r="C17" s="4">
        <f>IF('True_Odds_Calculator_3-way'!C18="","",'True_Odds_Calculator_3-way'!C18)</f>
        <v>3.4</v>
      </c>
      <c r="D17" s="9">
        <f t="shared" si="13"/>
        <v>0.38666882798895519</v>
      </c>
      <c r="E17" s="9">
        <f t="shared" si="14"/>
        <v>0.31352587206649829</v>
      </c>
      <c r="F17" s="9">
        <f t="shared" si="15"/>
        <v>0.29980529994454663</v>
      </c>
      <c r="G17" s="9">
        <f t="shared" si="16"/>
        <v>0.9731241967494747</v>
      </c>
      <c r="H17" s="9">
        <f t="shared" si="17"/>
        <v>2.5861924407016437</v>
      </c>
      <c r="I17" s="9">
        <f t="shared" si="18"/>
        <v>3.1895294426863177</v>
      </c>
      <c r="J17" s="9">
        <f t="shared" si="19"/>
        <v>3.3354980721987388</v>
      </c>
      <c r="K17" s="11">
        <f t="shared" si="20"/>
        <v>0.38022813688212931</v>
      </c>
      <c r="L17" s="11">
        <f t="shared" si="21"/>
        <v>0.30769230769230771</v>
      </c>
      <c r="M17" s="11">
        <f t="shared" si="22"/>
        <v>0.29411764705882354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-0.3028749376322627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0.21609345697916491</v>
      </c>
      <c r="Q17" s="11">
        <f>2*'OddsRatio_working_3-way'!K17*'OddsRatio_working_3-way'!L17*'OddsRatio_working_3-way'!M17</f>
        <v>6.8819572286358252E-2</v>
      </c>
      <c r="R17" s="11">
        <f t="shared" si="23"/>
        <v>0</v>
      </c>
      <c r="S17" s="11">
        <f t="shared" si="24"/>
        <v>-0.71347421040672565</v>
      </c>
      <c r="T17" s="11">
        <f t="shared" si="25"/>
        <v>-0.22722108611679162</v>
      </c>
      <c r="U17" s="11">
        <f>'OddsRatio_working_3-way'!S17-'OddsRatio_working_3-way'!R17^2/3</f>
        <v>-0.71347421040672565</v>
      </c>
      <c r="V17" s="11">
        <f>'OddsRatio_working_3-way'!S17*'OddsRatio_working_3-way'!R17/3-2*'OddsRatio_working_3-way'!R17^3/27-'OddsRatio_working_3-way'!T17</f>
        <v>0.22722108611679162</v>
      </c>
      <c r="W17" s="11">
        <f>'OddsRatio_working_3-way'!V17^2+4*'OddsRatio_working_3-way'!U17^3/27</f>
        <v>-2.1766224277757831E-3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0.11598064968333104</v>
      </c>
      <c r="Y17" s="11">
        <f>IF('OddsRatio_working_3-way'!W17&gt;=0,IF('OddsRatio_working_3-way'!V17+SQRT('OddsRatio_working_3-way'!W17)&gt;0,0,PI()),ACOS('OddsRatio_working_3-way'!V17/(2*'OddsRatio_working_3-way'!X17)))</f>
        <v>0.20251096274631442</v>
      </c>
      <c r="Z17" s="11">
        <f>'OddsRatio_working_3-way'!X17^(1/3)*COS('OddsRatio_working_3-way'!Y17/3)</f>
        <v>0.48656209837473741</v>
      </c>
      <c r="AA17" s="11">
        <f>'OddsRatio_working_3-way'!X17^(1/3)*COS(('OddsRatio_working_3-way'!Y17+2*PI())/3)</f>
        <v>-0.27176869423852629</v>
      </c>
      <c r="AB17" s="11">
        <f>'OddsRatio_working_3-way'!X17^(1/3)*COS(('OddsRatio_working_3-way'!Y17+4*PI())/3)</f>
        <v>-0.2147934041362112</v>
      </c>
      <c r="AC17" s="11">
        <f>'OddsRatio_working_3-way'!X17^(1/3)*SIN('OddsRatio_working_3-way'!Y17/3)</f>
        <v>3.2894699077728587E-2</v>
      </c>
      <c r="AD17" s="11">
        <f>'OddsRatio_working_3-way'!X17^(1/3)*SIN(('OddsRatio_working_3-way'!Y17+2*PI())/3)</f>
        <v>0.40492778817232139</v>
      </c>
      <c r="AE17" s="11">
        <f>'OddsRatio_working_3-way'!X17^(1/3)*SIN(('OddsRatio_working_3-way'!Y17+4*PI())/3)</f>
        <v>-0.43782248725004996</v>
      </c>
      <c r="AF17" s="11">
        <f>-'OddsRatio_working_3-way'!U17/(3*'OddsRatio_working_3-way'!X17^(1/3))*COS(('OddsRatio_working_3-way'!Y17)/3)</f>
        <v>0.4865620983747373</v>
      </c>
      <c r="AG17" s="11">
        <f>-'OddsRatio_working_3-way'!U17/(3*'OddsRatio_working_3-way'!X17^(1/3))*COS(('OddsRatio_working_3-way'!Y17+2*PI())/3)</f>
        <v>-0.27176869423852623</v>
      </c>
      <c r="AH17" s="11">
        <f>-'OddsRatio_working_3-way'!U17/(3*'OddsRatio_working_3-way'!X17^(1/3))*COS(('OddsRatio_working_3-way'!Y17+4*PI())/3)</f>
        <v>-0.21479340413621115</v>
      </c>
      <c r="AI17" s="11">
        <f>'OddsRatio_working_3-way'!U17/(3*'OddsRatio_working_3-way'!X17^(1/3))*SIN(('OddsRatio_working_3-way'!Y17)/3)</f>
        <v>-3.289469907772858E-2</v>
      </c>
      <c r="AJ17" s="11">
        <f>'OddsRatio_working_3-way'!U17/(3*'OddsRatio_working_3-way'!X17^(1/3))*SIN(('OddsRatio_working_3-way'!Y17+2*PI())/3)</f>
        <v>-0.40492778817232128</v>
      </c>
      <c r="AK17" s="11">
        <f>'OddsRatio_working_3-way'!U17/(3*'OddsRatio_working_3-way'!X17^(1/3))*SIN(('OddsRatio_working_3-way'!Y17+4*PI())/3)</f>
        <v>0.43782248725004991</v>
      </c>
      <c r="AL17" s="11">
        <f>'OddsRatio_working_3-way'!Z17+'OddsRatio_working_3-way'!AF17</f>
        <v>0.9731241967494747</v>
      </c>
      <c r="AM17" s="11">
        <f>'OddsRatio_working_3-way'!AA17+'OddsRatio_working_3-way'!AG17</f>
        <v>-0.54353738847705246</v>
      </c>
      <c r="AN17" s="11">
        <f>'OddsRatio_working_3-way'!AB17+'OddsRatio_working_3-way'!AH17</f>
        <v>-0.42958680827242235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0.9731241967494747</v>
      </c>
      <c r="AS17" s="11">
        <f>IF(('OddsRatio_working_3-way'!X17=0),IF(Q17&gt;0,-Q17^(1/3),(-Q17)^(1/3)),'OddsRatio_working_3-way'!AM17-'OddsRatio_working_3-way'!R17/3)</f>
        <v>-0.54353738847705246</v>
      </c>
      <c r="AT17" s="11">
        <f>IF(('OddsRatio_working_3-way'!X17=0),IF(Q17&gt;0,-Q17^(1/3),(-Q17)^(1/3)),'OddsRatio_working_3-way'!AN17-'OddsRatio_working_3-way'!R17/3)</f>
        <v>-0.42958680827242235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1.25</v>
      </c>
      <c r="B18" s="4">
        <f>IF('True_Odds_Calculator_3-way'!B19="","",'True_Odds_Calculator_3-way'!B19)</f>
        <v>7.1</v>
      </c>
      <c r="C18" s="4">
        <f>IF('True_Odds_Calculator_3-way'!C19="","",'True_Odds_Calculator_3-way'!C19)</f>
        <v>15</v>
      </c>
      <c r="D18" s="9">
        <f t="shared" si="13"/>
        <v>0.79647030726154744</v>
      </c>
      <c r="E18" s="9">
        <f t="shared" si="14"/>
        <v>0.13821383135742618</v>
      </c>
      <c r="F18" s="9">
        <f t="shared" si="15"/>
        <v>6.531586138102638E-2</v>
      </c>
      <c r="G18" s="9">
        <f t="shared" si="16"/>
        <v>1.0221583448012548</v>
      </c>
      <c r="H18" s="9">
        <f t="shared" si="17"/>
        <v>1.2555395862003138</v>
      </c>
      <c r="I18" s="9">
        <f t="shared" si="18"/>
        <v>7.2351659032876547</v>
      </c>
      <c r="J18" s="9">
        <f t="shared" si="19"/>
        <v>15.310216827217566</v>
      </c>
      <c r="K18" s="11">
        <f t="shared" si="20"/>
        <v>0.8</v>
      </c>
      <c r="L18" s="11">
        <f t="shared" si="21"/>
        <v>0.14084507042253522</v>
      </c>
      <c r="M18" s="11">
        <f t="shared" si="22"/>
        <v>6.6666666666666666E-2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-0.16037558685446018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0.15286384976525824</v>
      </c>
      <c r="Q18" s="11">
        <f>2*'OddsRatio_working_3-way'!K18*'OddsRatio_working_3-way'!L18*'OddsRatio_working_3-way'!M18</f>
        <v>1.5023474178403757E-2</v>
      </c>
      <c r="R18" s="11">
        <f t="shared" si="23"/>
        <v>0</v>
      </c>
      <c r="S18" s="11">
        <f t="shared" si="24"/>
        <v>-0.95316159250585442</v>
      </c>
      <c r="T18" s="11">
        <f t="shared" si="25"/>
        <v>-9.3676814988290349E-2</v>
      </c>
      <c r="U18" s="11">
        <f>'OddsRatio_working_3-way'!S18-'OddsRatio_working_3-way'!R18^2/3</f>
        <v>-0.95316159250585442</v>
      </c>
      <c r="V18" s="11">
        <f>'OddsRatio_working_3-way'!S18*'OddsRatio_working_3-way'!R18/3-2*'OddsRatio_working_3-way'!R18^3/27-'OddsRatio_working_3-way'!T18</f>
        <v>9.3676814988290349E-2</v>
      </c>
      <c r="W18" s="11">
        <f>'OddsRatio_working_3-way'!V18^2+4*'OddsRatio_working_3-way'!U18^3/27</f>
        <v>-0.1195155478096897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0.17908859083986903</v>
      </c>
      <c r="Y18" s="11">
        <f>IF('OddsRatio_working_3-way'!W18&gt;=0,IF('OddsRatio_working_3-way'!V18+SQRT('OddsRatio_working_3-way'!W18)&gt;0,0,PI()),ACOS('OddsRatio_working_3-way'!V18/(2*'OddsRatio_working_3-way'!X18)))</f>
        <v>1.3061813761164922</v>
      </c>
      <c r="Z18" s="11">
        <f>'OddsRatio_working_3-way'!X18^(1/3)*COS('OddsRatio_working_3-way'!Y18/3)</f>
        <v>0.51107917240062739</v>
      </c>
      <c r="AA18" s="11">
        <f>'OddsRatio_working_3-way'!X18^(1/3)*COS(('OddsRatio_working_3-way'!Y18+2*PI())/3)</f>
        <v>-0.46142537439411052</v>
      </c>
      <c r="AB18" s="11">
        <f>'OddsRatio_working_3-way'!X18^(1/3)*COS(('OddsRatio_working_3-way'!Y18+4*PI())/3)</f>
        <v>-4.9653798006517223E-2</v>
      </c>
      <c r="AC18" s="11">
        <f>'OddsRatio_working_3-way'!X18^(1/3)*SIN('OddsRatio_working_3-way'!Y18/3)</f>
        <v>0.23773643047201379</v>
      </c>
      <c r="AD18" s="11">
        <f>'OddsRatio_working_3-way'!X18^(1/3)*SIN(('OddsRatio_working_3-way'!Y18+2*PI())/3)</f>
        <v>0.32373933140806316</v>
      </c>
      <c r="AE18" s="11">
        <f>'OddsRatio_working_3-way'!X18^(1/3)*SIN(('OddsRatio_working_3-way'!Y18+4*PI())/3)</f>
        <v>-0.56147576188007686</v>
      </c>
      <c r="AF18" s="11">
        <f>-'OddsRatio_working_3-way'!U18/(3*'OddsRatio_working_3-way'!X18^(1/3))*COS(('OddsRatio_working_3-way'!Y18)/3)</f>
        <v>0.51107917240062728</v>
      </c>
      <c r="AG18" s="11">
        <f>-'OddsRatio_working_3-way'!U18/(3*'OddsRatio_working_3-way'!X18^(1/3))*COS(('OddsRatio_working_3-way'!Y18+2*PI())/3)</f>
        <v>-0.46142537439411047</v>
      </c>
      <c r="AH18" s="11">
        <f>-'OddsRatio_working_3-way'!U18/(3*'OddsRatio_working_3-way'!X18^(1/3))*COS(('OddsRatio_working_3-way'!Y18+4*PI())/3)</f>
        <v>-4.9653798006517216E-2</v>
      </c>
      <c r="AI18" s="11">
        <f>'OddsRatio_working_3-way'!U18/(3*'OddsRatio_working_3-way'!X18^(1/3))*SIN(('OddsRatio_working_3-way'!Y18)/3)</f>
        <v>-0.23773643047201373</v>
      </c>
      <c r="AJ18" s="11">
        <f>'OddsRatio_working_3-way'!U18/(3*'OddsRatio_working_3-way'!X18^(1/3))*SIN(('OddsRatio_working_3-way'!Y18+2*PI())/3)</f>
        <v>-0.3237393314080631</v>
      </c>
      <c r="AK18" s="11">
        <f>'OddsRatio_working_3-way'!U18/(3*'OddsRatio_working_3-way'!X18^(1/3))*SIN(('OddsRatio_working_3-way'!Y18+4*PI())/3)</f>
        <v>0.56147576188007675</v>
      </c>
      <c r="AL18" s="11">
        <f>'OddsRatio_working_3-way'!Z18+'OddsRatio_working_3-way'!AF18</f>
        <v>1.0221583448012548</v>
      </c>
      <c r="AM18" s="11">
        <f>'OddsRatio_working_3-way'!AA18+'OddsRatio_working_3-way'!AG18</f>
        <v>-0.92285074878822093</v>
      </c>
      <c r="AN18" s="11">
        <f>'OddsRatio_working_3-way'!AB18+'OddsRatio_working_3-way'!AH18</f>
        <v>-9.9307596013034433E-2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1.0221583448012548</v>
      </c>
      <c r="AS18" s="11">
        <f>IF(('OddsRatio_working_3-way'!X18=0),IF(Q18&gt;0,-Q18^(1/3),(-Q18)^(1/3)),'OddsRatio_working_3-way'!AM18-'OddsRatio_working_3-way'!R18/3)</f>
        <v>-0.92285074878822093</v>
      </c>
      <c r="AT18" s="11">
        <f>IF(('OddsRatio_working_3-way'!X18=0),IF(Q18&gt;0,-Q18^(1/3),(-Q18)^(1/3)),'OddsRatio_working_3-way'!AN18-'OddsRatio_working_3-way'!R18/3)</f>
        <v>-9.9307596013034433E-2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13</v>
      </c>
      <c r="B19" s="4">
        <f>IF('True_Odds_Calculator_3-way'!B20="","",'True_Odds_Calculator_3-way'!B20)</f>
        <v>6.5</v>
      </c>
      <c r="C19" s="4">
        <f>IF('True_Odds_Calculator_3-way'!C20="","",'True_Odds_Calculator_3-way'!C20)</f>
        <v>1.25</v>
      </c>
      <c r="D19" s="9">
        <f t="shared" si="13"/>
        <v>7.1052948680928929E-2</v>
      </c>
      <c r="E19" s="9">
        <f t="shared" si="14"/>
        <v>0.14301537584171353</v>
      </c>
      <c r="F19" s="9">
        <f t="shared" si="15"/>
        <v>0.78593167547735754</v>
      </c>
      <c r="G19" s="9">
        <f t="shared" si="16"/>
        <v>1.089500938577757</v>
      </c>
      <c r="H19" s="9">
        <f t="shared" si="17"/>
        <v>14.074011262933082</v>
      </c>
      <c r="I19" s="9">
        <f t="shared" si="18"/>
        <v>6.9922551621776625</v>
      </c>
      <c r="J19" s="9">
        <f t="shared" si="19"/>
        <v>1.2723752346444392</v>
      </c>
      <c r="K19" s="11">
        <f t="shared" si="20"/>
        <v>7.6923076923076927E-2</v>
      </c>
      <c r="L19" s="11">
        <f t="shared" si="21"/>
        <v>0.15384615384615385</v>
      </c>
      <c r="M19" s="11">
        <f t="shared" si="22"/>
        <v>0.8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-0.15621301775147922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0.16804733727810653</v>
      </c>
      <c r="Q19" s="11">
        <f>2*'OddsRatio_working_3-way'!K19*'OddsRatio_working_3-way'!L19*'OddsRatio_working_3-way'!M19</f>
        <v>1.8934911242603554E-2</v>
      </c>
      <c r="R19" s="11">
        <f t="shared" si="23"/>
        <v>0</v>
      </c>
      <c r="S19" s="11">
        <f t="shared" si="24"/>
        <v>-1.0757575757575764</v>
      </c>
      <c r="T19" s="11">
        <f t="shared" si="25"/>
        <v>-0.12121212121212128</v>
      </c>
      <c r="U19" s="11">
        <f>'OddsRatio_working_3-way'!S19-'OddsRatio_working_3-way'!R19^2/3</f>
        <v>-1.0757575757575764</v>
      </c>
      <c r="V19" s="11">
        <f>'OddsRatio_working_3-way'!S19*'OddsRatio_working_3-way'!R19/3-2*'OddsRatio_working_3-way'!R19^3/27-'OddsRatio_working_3-way'!T19</f>
        <v>0.12121212121212128</v>
      </c>
      <c r="W19" s="11">
        <f>'OddsRatio_working_3-way'!V19^2+4*'OddsRatio_working_3-way'!U19^3/27</f>
        <v>-0.16974097675046587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0.21472852341922805</v>
      </c>
      <c r="Y19" s="11">
        <f>IF('OddsRatio_working_3-way'!W19&gt;=0,IF('OddsRatio_working_3-way'!V19+SQRT('OddsRatio_working_3-way'!W19)&gt;0,0,PI()),ACOS('OddsRatio_working_3-way'!V19/(2*'OddsRatio_working_3-way'!X19)))</f>
        <v>1.2846628343821642</v>
      </c>
      <c r="Z19" s="11">
        <f>'OddsRatio_working_3-way'!X19^(1/3)*COS('OddsRatio_working_3-way'!Y19/3)</f>
        <v>0.54475046928887849</v>
      </c>
      <c r="AA19" s="11">
        <f>'OddsRatio_working_3-way'!X19^(1/3)*COS(('OddsRatio_working_3-way'!Y19+2*PI())/3)</f>
        <v>-0.48772283411226258</v>
      </c>
      <c r="AB19" s="11">
        <f>'OddsRatio_working_3-way'!X19^(1/3)*COS(('OddsRatio_working_3-way'!Y19+4*PI())/3)</f>
        <v>-5.7027635176616014E-2</v>
      </c>
      <c r="AC19" s="11">
        <f>'OddsRatio_working_3-way'!X19^(1/3)*SIN('OddsRatio_working_3-way'!Y19/3)</f>
        <v>0.24866198904417502</v>
      </c>
      <c r="AD19" s="11">
        <f>'OddsRatio_working_3-way'!X19^(1/3)*SIN(('OddsRatio_working_3-way'!Y19+2*PI())/3)</f>
        <v>0.34743675060557588</v>
      </c>
      <c r="AE19" s="11">
        <f>'OddsRatio_working_3-way'!X19^(1/3)*SIN(('OddsRatio_working_3-way'!Y19+4*PI())/3)</f>
        <v>-0.59609873964975091</v>
      </c>
      <c r="AF19" s="11">
        <f>-'OddsRatio_working_3-way'!U19/(3*'OddsRatio_working_3-way'!X19^(1/3))*COS(('OddsRatio_working_3-way'!Y19)/3)</f>
        <v>0.54475046928887849</v>
      </c>
      <c r="AG19" s="11">
        <f>-'OddsRatio_working_3-way'!U19/(3*'OddsRatio_working_3-way'!X19^(1/3))*COS(('OddsRatio_working_3-way'!Y19+2*PI())/3)</f>
        <v>-0.48772283411226269</v>
      </c>
      <c r="AH19" s="11">
        <f>-'OddsRatio_working_3-way'!U19/(3*'OddsRatio_working_3-way'!X19^(1/3))*COS(('OddsRatio_working_3-way'!Y19+4*PI())/3)</f>
        <v>-5.7027635176616027E-2</v>
      </c>
      <c r="AI19" s="11">
        <f>'OddsRatio_working_3-way'!U19/(3*'OddsRatio_working_3-way'!X19^(1/3))*SIN(('OddsRatio_working_3-way'!Y19)/3)</f>
        <v>-0.24866198904417508</v>
      </c>
      <c r="AJ19" s="11">
        <f>'OddsRatio_working_3-way'!U19/(3*'OddsRatio_working_3-way'!X19^(1/3))*SIN(('OddsRatio_working_3-way'!Y19+2*PI())/3)</f>
        <v>-0.34743675060557594</v>
      </c>
      <c r="AK19" s="11">
        <f>'OddsRatio_working_3-way'!U19/(3*'OddsRatio_working_3-way'!X19^(1/3))*SIN(('OddsRatio_working_3-way'!Y19+4*PI())/3)</f>
        <v>0.59609873964975102</v>
      </c>
      <c r="AL19" s="11">
        <f>'OddsRatio_working_3-way'!Z19+'OddsRatio_working_3-way'!AF19</f>
        <v>1.089500938577757</v>
      </c>
      <c r="AM19" s="11">
        <f>'OddsRatio_working_3-way'!AA19+'OddsRatio_working_3-way'!AG19</f>
        <v>-0.97544566822452528</v>
      </c>
      <c r="AN19" s="11">
        <f>'OddsRatio_working_3-way'!AB19+'OddsRatio_working_3-way'!AH19</f>
        <v>-0.11405527035323204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1.089500938577757</v>
      </c>
      <c r="AS19" s="11">
        <f>IF(('OddsRatio_working_3-way'!X19=0),IF(Q19&gt;0,-Q19^(1/3),(-Q19)^(1/3)),'OddsRatio_working_3-way'!AM19-'OddsRatio_working_3-way'!R19/3)</f>
        <v>-0.97544566822452528</v>
      </c>
      <c r="AT19" s="11">
        <f>IF(('OddsRatio_working_3-way'!X19=0),IF(Q19&gt;0,-Q19^(1/3),(-Q19)^(1/3)),'OddsRatio_working_3-way'!AN19-'OddsRatio_working_3-way'!R19/3)</f>
        <v>-0.11405527035323204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1.89</v>
      </c>
      <c r="B2" s="4">
        <f>IF('True_Odds_Calculator_3-way'!B3="","",'True_Odds_Calculator_3-way'!B3)</f>
        <v>3.38</v>
      </c>
      <c r="C2" s="4">
        <f>IF('True_Odds_Calculator_3-way'!C3="","",'True_Odds_Calculator_3-way'!C3)</f>
        <v>4.5</v>
      </c>
      <c r="D2" s="4">
        <f>IF(A2="","",((1/A2)+(1/B2)+(1/C2))-1)</f>
        <v>4.7180739488431822E-2</v>
      </c>
      <c r="E2" s="4">
        <f>IF(A2="","",(3*A2)/(3-($D2*A2)))</f>
        <v>1.947899091334133</v>
      </c>
      <c r="F2" s="4">
        <f>IF(B2="","",(3*B2)/(3-($D2*B2)))</f>
        <v>3.5697574786722797</v>
      </c>
      <c r="G2" s="4">
        <f>IF(C2="","",(3*C2)/(3-($D2*C2)))</f>
        <v>4.8427250214787492</v>
      </c>
      <c r="I2" s="4">
        <f>IF(A2="","",D2+1)</f>
        <v>1.0471807394884318</v>
      </c>
    </row>
    <row r="3" spans="1:9" x14ac:dyDescent="0.2">
      <c r="A3" s="4">
        <f>IF('True_Odds_Calculator_3-way'!A4="","",'True_Odds_Calculator_3-way'!A4)</f>
        <v>5.14</v>
      </c>
      <c r="B3" s="4">
        <f>IF('True_Odds_Calculator_3-way'!B4="","",'True_Odds_Calculator_3-way'!B4)</f>
        <v>3.85</v>
      </c>
      <c r="C3" s="4">
        <f>IF('True_Odds_Calculator_3-way'!C4="","",'True_Odds_Calculator_3-way'!C4)</f>
        <v>1.68</v>
      </c>
      <c r="D3" s="4">
        <f t="shared" ref="D3:D66" si="0">IF(A3="","",((1/A3)+(1/B3)+(1/C3))-1)</f>
        <v>4.9530884161234301E-2</v>
      </c>
      <c r="E3" s="4">
        <f t="shared" ref="E3:E66" si="1">IF(A3="","",(3*A3)/(3-($D3*A3)))</f>
        <v>5.6166448540658154</v>
      </c>
      <c r="F3" s="4">
        <f t="shared" ref="F3:F66" si="2">IF(B3="","",(3*B3)/(3-($D3*B3)))</f>
        <v>4.1113355417306297</v>
      </c>
      <c r="G3" s="4">
        <f t="shared" ref="G3:G66" si="3">IF(C3="","",(3*C3)/(3-($D3*C3)))</f>
        <v>1.7279280502949392</v>
      </c>
      <c r="I3" s="4">
        <f t="shared" ref="I3:I66" si="4">IF(A3="","",D3+1)</f>
        <v>1.0495308841612343</v>
      </c>
    </row>
    <row r="4" spans="1:9" x14ac:dyDescent="0.2">
      <c r="A4" s="4">
        <f>IF('True_Odds_Calculator_3-way'!A5="","",'True_Odds_Calculator_3-way'!A5)</f>
        <v>2.21</v>
      </c>
      <c r="B4" s="4">
        <f>IF('True_Odds_Calculator_3-way'!B5="","",'True_Odds_Calculator_3-way'!B5)</f>
        <v>3.75</v>
      </c>
      <c r="C4" s="4">
        <f>IF('True_Odds_Calculator_3-way'!C5="","",'True_Odds_Calculator_3-way'!C5)</f>
        <v>3.23</v>
      </c>
      <c r="D4" s="4">
        <f t="shared" si="0"/>
        <v>2.875287766928647E-2</v>
      </c>
      <c r="E4" s="4">
        <f t="shared" si="1"/>
        <v>2.2578236088374819</v>
      </c>
      <c r="F4" s="4">
        <f t="shared" si="2"/>
        <v>3.8898038166210349</v>
      </c>
      <c r="G4" s="4">
        <f t="shared" si="3"/>
        <v>3.333186332445448</v>
      </c>
      <c r="I4" s="4">
        <f t="shared" si="4"/>
        <v>1.0287528776692865</v>
      </c>
    </row>
    <row r="5" spans="1:9" x14ac:dyDescent="0.2">
      <c r="A5" s="4">
        <f>IF('True_Odds_Calculator_3-way'!A6="","",'True_Odds_Calculator_3-way'!A6)</f>
        <v>3.38</v>
      </c>
      <c r="B5" s="4">
        <f>IF('True_Odds_Calculator_3-way'!B6="","",'True_Odds_Calculator_3-way'!B6)</f>
        <v>3.17</v>
      </c>
      <c r="C5" s="4">
        <f>IF('True_Odds_Calculator_3-way'!C6="","",'True_Odds_Calculator_3-way'!C6)</f>
        <v>2.4</v>
      </c>
      <c r="D5" s="4">
        <f t="shared" si="0"/>
        <v>2.7982068081558564E-2</v>
      </c>
      <c r="E5" s="4">
        <f t="shared" si="1"/>
        <v>3.4900282477185582</v>
      </c>
      <c r="F5" s="4">
        <f t="shared" si="2"/>
        <v>3.2665854802840735</v>
      </c>
      <c r="G5" s="4">
        <f t="shared" si="3"/>
        <v>2.4549557920891645</v>
      </c>
      <c r="I5" s="4">
        <f t="shared" si="4"/>
        <v>1.0279820680815586</v>
      </c>
    </row>
    <row r="6" spans="1:9" x14ac:dyDescent="0.2">
      <c r="A6" s="4">
        <f>IF('True_Odds_Calculator_3-way'!A7="","",'True_Odds_Calculator_3-way'!A7)</f>
        <v>1.97</v>
      </c>
      <c r="B6" s="4">
        <f>IF('True_Odds_Calculator_3-way'!B7="","",'True_Odds_Calculator_3-way'!B7)</f>
        <v>3.66</v>
      </c>
      <c r="C6" s="4">
        <f>IF('True_Odds_Calculator_3-way'!C7="","",'True_Odds_Calculator_3-way'!C7)</f>
        <v>4.03</v>
      </c>
      <c r="D6" s="4">
        <f t="shared" si="0"/>
        <v>2.8977214730193657E-2</v>
      </c>
      <c r="E6" s="4">
        <f t="shared" si="1"/>
        <v>2.008213022450593</v>
      </c>
      <c r="F6" s="4">
        <f t="shared" si="2"/>
        <v>3.7941308812165548</v>
      </c>
      <c r="G6" s="4">
        <f t="shared" si="3"/>
        <v>4.1932257506828501</v>
      </c>
      <c r="I6" s="4">
        <f t="shared" si="4"/>
        <v>1.0289772147301937</v>
      </c>
    </row>
    <row r="7" spans="1:9" x14ac:dyDescent="0.2">
      <c r="A7" s="4">
        <f>IF('True_Odds_Calculator_3-way'!A8="","",'True_Odds_Calculator_3-way'!A8)</f>
        <v>2.62</v>
      </c>
      <c r="B7" s="4">
        <f>IF('True_Odds_Calculator_3-way'!B8="","",'True_Odds_Calculator_3-way'!B8)</f>
        <v>3.11</v>
      </c>
      <c r="C7" s="4">
        <f>IF('True_Odds_Calculator_3-way'!C8="","",'True_Odds_Calculator_3-way'!C8)</f>
        <v>3.08</v>
      </c>
      <c r="D7" s="4">
        <f t="shared" si="0"/>
        <v>2.7898122348430476E-2</v>
      </c>
      <c r="E7" s="4">
        <f t="shared" si="1"/>
        <v>2.6854287533970305</v>
      </c>
      <c r="F7" s="4">
        <f t="shared" si="2"/>
        <v>3.2026232380107142</v>
      </c>
      <c r="G7" s="4">
        <f t="shared" si="3"/>
        <v>3.1708188218757258</v>
      </c>
      <c r="I7" s="4">
        <f t="shared" si="4"/>
        <v>1.0278981223484305</v>
      </c>
    </row>
    <row r="8" spans="1:9" x14ac:dyDescent="0.2">
      <c r="A8" s="4">
        <f>IF('True_Odds_Calculator_3-way'!A9="","",'True_Odds_Calculator_3-way'!A9)</f>
        <v>2.1</v>
      </c>
      <c r="B8" s="4">
        <f>IF('True_Odds_Calculator_3-way'!B9="","",'True_Odds_Calculator_3-way'!B9)</f>
        <v>3.33</v>
      </c>
      <c r="C8" s="4">
        <f>IF('True_Odds_Calculator_3-way'!C9="","",'True_Odds_Calculator_3-way'!C9)</f>
        <v>3.99</v>
      </c>
      <c r="D8" s="4">
        <f t="shared" si="0"/>
        <v>2.7117342906816555E-2</v>
      </c>
      <c r="E8" s="4">
        <f t="shared" si="1"/>
        <v>2.1406338107589944</v>
      </c>
      <c r="F8" s="4">
        <f t="shared" si="2"/>
        <v>3.4333445308664303</v>
      </c>
      <c r="G8" s="4">
        <f t="shared" si="3"/>
        <v>4.1392878282812546</v>
      </c>
      <c r="I8" s="4">
        <f t="shared" si="4"/>
        <v>1.0271173429068166</v>
      </c>
    </row>
    <row r="9" spans="1:9" x14ac:dyDescent="0.2">
      <c r="A9" s="4">
        <f>IF('True_Odds_Calculator_3-way'!A10="","",'True_Odds_Calculator_3-way'!A10)</f>
        <v>1.94</v>
      </c>
      <c r="B9" s="4">
        <f>IF('True_Odds_Calculator_3-way'!B10="","",'True_Odds_Calculator_3-way'!B10)</f>
        <v>3.77</v>
      </c>
      <c r="C9" s="4">
        <f>IF('True_Odds_Calculator_3-way'!C10="","",'True_Odds_Calculator_3-way'!C10)</f>
        <v>4</v>
      </c>
      <c r="D9" s="4">
        <f t="shared" si="0"/>
        <v>3.0715906915693703E-2</v>
      </c>
      <c r="E9" s="4">
        <f t="shared" si="1"/>
        <v>1.9793150419247025</v>
      </c>
      <c r="F9" s="4">
        <f t="shared" si="2"/>
        <v>3.9213632748621632</v>
      </c>
      <c r="G9" s="4">
        <f t="shared" si="3"/>
        <v>4.1708137700306045</v>
      </c>
      <c r="I9" s="4">
        <f t="shared" si="4"/>
        <v>1.0307159069156937</v>
      </c>
    </row>
    <row r="10" spans="1:9" x14ac:dyDescent="0.2">
      <c r="A10" s="4">
        <f>IF('True_Odds_Calculator_3-way'!A11="","",'True_Odds_Calculator_3-way'!A11)</f>
        <v>2.4</v>
      </c>
      <c r="B10" s="4">
        <f>IF('True_Odds_Calculator_3-way'!B11="","",'True_Odds_Calculator_3-way'!B11)</f>
        <v>3.71</v>
      </c>
      <c r="C10" s="4">
        <f>IF('True_Odds_Calculator_3-way'!C11="","",'True_Odds_Calculator_3-way'!C11)</f>
        <v>2.93</v>
      </c>
      <c r="D10" s="4">
        <f t="shared" si="0"/>
        <v>2.7505373970052815E-2</v>
      </c>
      <c r="E10" s="4">
        <f t="shared" si="1"/>
        <v>2.453998517557908</v>
      </c>
      <c r="F10" s="4">
        <f t="shared" si="2"/>
        <v>3.8406392644768328</v>
      </c>
      <c r="G10" s="4">
        <f t="shared" si="3"/>
        <v>3.0108831049125153</v>
      </c>
      <c r="I10" s="4">
        <f t="shared" si="4"/>
        <v>1.0275053739700528</v>
      </c>
    </row>
    <row r="11" spans="1:9" x14ac:dyDescent="0.2">
      <c r="A11" s="4">
        <f>IF('True_Odds_Calculator_3-way'!A12="","",'True_Odds_Calculator_3-way'!A12)</f>
        <v>1.65</v>
      </c>
      <c r="B11" s="4">
        <f>IF('True_Odds_Calculator_3-way'!B12="","",'True_Odds_Calculator_3-way'!B12)</f>
        <v>3.88</v>
      </c>
      <c r="C11" s="4">
        <f>IF('True_Odds_Calculator_3-way'!C12="","",'True_Odds_Calculator_3-way'!C12)</f>
        <v>5.99</v>
      </c>
      <c r="D11" s="4">
        <f t="shared" si="0"/>
        <v>3.0737473003793259E-2</v>
      </c>
      <c r="E11" s="4">
        <f t="shared" si="1"/>
        <v>1.6783739354420051</v>
      </c>
      <c r="F11" s="4">
        <f t="shared" si="2"/>
        <v>4.040630406669341</v>
      </c>
      <c r="G11" s="4">
        <f t="shared" si="3"/>
        <v>6.3816582423970791</v>
      </c>
      <c r="I11" s="4">
        <f t="shared" si="4"/>
        <v>1.0307374730037933</v>
      </c>
    </row>
    <row r="12" spans="1:9" x14ac:dyDescent="0.2">
      <c r="A12" s="4">
        <f>IF('True_Odds_Calculator_3-way'!A13="","",'True_Odds_Calculator_3-way'!A13)</f>
        <v>2.67</v>
      </c>
      <c r="B12" s="4">
        <f>IF('True_Odds_Calculator_3-way'!B13="","",'True_Odds_Calculator_3-way'!B13)</f>
        <v>3.48</v>
      </c>
      <c r="C12" s="4">
        <f>IF('True_Odds_Calculator_3-way'!C13="","",'True_Odds_Calculator_3-way'!C13)</f>
        <v>2.5499999999999998</v>
      </c>
      <c r="D12" s="4">
        <f t="shared" si="0"/>
        <v>5.4045019790171178E-2</v>
      </c>
      <c r="E12" s="4">
        <f t="shared" si="1"/>
        <v>2.8049166820564548</v>
      </c>
      <c r="F12" s="4">
        <f t="shared" si="2"/>
        <v>3.7127612564755883</v>
      </c>
      <c r="G12" s="4">
        <f t="shared" si="3"/>
        <v>2.6727830195064506</v>
      </c>
      <c r="I12" s="4">
        <f t="shared" si="4"/>
        <v>1.0540450197901712</v>
      </c>
    </row>
    <row r="13" spans="1:9" x14ac:dyDescent="0.2">
      <c r="A13" s="4">
        <f>IF('True_Odds_Calculator_3-way'!A14="","",'True_Odds_Calculator_3-way'!A14)</f>
        <v>1.23</v>
      </c>
      <c r="B13" s="4">
        <f>IF('True_Odds_Calculator_3-way'!B14="","",'True_Odds_Calculator_3-way'!B14)</f>
        <v>5.89</v>
      </c>
      <c r="C13" s="4">
        <f>IF('True_Odds_Calculator_3-way'!C14="","",'True_Odds_Calculator_3-way'!C14)</f>
        <v>11.74</v>
      </c>
      <c r="D13" s="4">
        <f t="shared" si="0"/>
        <v>6.7966292647137383E-2</v>
      </c>
      <c r="E13" s="4">
        <f t="shared" si="1"/>
        <v>1.2652579044945005</v>
      </c>
      <c r="F13" s="4">
        <f t="shared" si="2"/>
        <v>6.796994225713787</v>
      </c>
      <c r="G13" s="4">
        <f t="shared" si="3"/>
        <v>15.994000392894854</v>
      </c>
      <c r="I13" s="4">
        <f t="shared" si="4"/>
        <v>1.0679662926471374</v>
      </c>
    </row>
    <row r="14" spans="1:9" x14ac:dyDescent="0.2">
      <c r="A14" s="4">
        <f>IF('True_Odds_Calculator_3-way'!A15="","",'True_Odds_Calculator_3-way'!A15)</f>
        <v>3.11</v>
      </c>
      <c r="B14" s="4">
        <f>IF('True_Odds_Calculator_3-way'!B15="","",'True_Odds_Calculator_3-way'!B15)</f>
        <v>3.42</v>
      </c>
      <c r="C14" s="4">
        <f>IF('True_Odds_Calculator_3-way'!C15="","",'True_Odds_Calculator_3-way'!C15)</f>
        <v>2.33</v>
      </c>
      <c r="D14" s="4">
        <f t="shared" si="0"/>
        <v>4.3125618535065247E-2</v>
      </c>
      <c r="E14" s="4">
        <f t="shared" si="1"/>
        <v>3.2555453100195182</v>
      </c>
      <c r="F14" s="4">
        <f t="shared" si="2"/>
        <v>3.5968317785467021</v>
      </c>
      <c r="G14" s="4">
        <f t="shared" si="3"/>
        <v>2.4107460847891393</v>
      </c>
      <c r="I14" s="4">
        <f t="shared" si="4"/>
        <v>1.0431256185350652</v>
      </c>
    </row>
    <row r="15" spans="1:9" x14ac:dyDescent="0.2">
      <c r="A15" s="4">
        <f>IF('True_Odds_Calculator_3-way'!A16="","",'True_Odds_Calculator_3-way'!A16)</f>
        <v>1.19</v>
      </c>
      <c r="B15" s="4">
        <f>IF('True_Odds_Calculator_3-way'!B16="","",'True_Odds_Calculator_3-way'!B16)</f>
        <v>6.63</v>
      </c>
      <c r="C15" s="4">
        <f>IF('True_Odds_Calculator_3-way'!C16="","",'True_Odds_Calculator_3-way'!C16)</f>
        <v>13.53</v>
      </c>
      <c r="D15" s="4">
        <f t="shared" si="0"/>
        <v>6.5075527055441063E-2</v>
      </c>
      <c r="E15" s="4">
        <f t="shared" si="1"/>
        <v>1.2215317564022581</v>
      </c>
      <c r="F15" s="4">
        <f t="shared" si="2"/>
        <v>7.7436708509528422</v>
      </c>
      <c r="G15" s="4">
        <f t="shared" si="3"/>
        <v>19.150489034465728</v>
      </c>
      <c r="I15" s="4">
        <f t="shared" si="4"/>
        <v>1.0650755270554411</v>
      </c>
    </row>
    <row r="16" spans="1:9" x14ac:dyDescent="0.2">
      <c r="A16" s="4">
        <f>IF('True_Odds_Calculator_3-way'!A17="","",'True_Odds_Calculator_3-way'!A17)</f>
        <v>6.49</v>
      </c>
      <c r="B16" s="4">
        <f>IF('True_Odds_Calculator_3-way'!B17="","",'True_Odds_Calculator_3-way'!B17)</f>
        <v>4.38</v>
      </c>
      <c r="C16" s="4">
        <f>IF('True_Odds_Calculator_3-way'!C17="","",'True_Odds_Calculator_3-way'!C17)</f>
        <v>1.51</v>
      </c>
      <c r="D16" s="4">
        <f t="shared" si="0"/>
        <v>4.4645362842906655E-2</v>
      </c>
      <c r="E16" s="4">
        <f t="shared" si="1"/>
        <v>7.1838349011010392</v>
      </c>
      <c r="F16" s="4">
        <f t="shared" si="2"/>
        <v>4.6854051553081462</v>
      </c>
      <c r="G16" s="4">
        <f t="shared" si="3"/>
        <v>1.5447119944993817</v>
      </c>
      <c r="I16" s="4">
        <f t="shared" si="4"/>
        <v>1.0446453628429067</v>
      </c>
    </row>
    <row r="17" spans="1:9" x14ac:dyDescent="0.2">
      <c r="A17" s="4">
        <f>IF('True_Odds_Calculator_3-way'!A18="","",'True_Odds_Calculator_3-way'!A18)</f>
        <v>2.63</v>
      </c>
      <c r="B17" s="4">
        <f>IF('True_Odds_Calculator_3-way'!B18="","",'True_Odds_Calculator_3-way'!B18)</f>
        <v>3.25</v>
      </c>
      <c r="C17" s="4">
        <f>IF('True_Odds_Calculator_3-way'!C18="","",'True_Odds_Calculator_3-way'!C18)</f>
        <v>3.4</v>
      </c>
      <c r="D17" s="4">
        <f t="shared" si="0"/>
        <v>-1.7961908366739499E-2</v>
      </c>
      <c r="E17" s="4">
        <f t="shared" si="1"/>
        <v>2.5892284390591587</v>
      </c>
      <c r="F17" s="4">
        <f t="shared" si="2"/>
        <v>3.1879662132514262</v>
      </c>
      <c r="G17" s="4">
        <f t="shared" si="3"/>
        <v>3.3321676317147277</v>
      </c>
      <c r="I17" s="4">
        <f t="shared" si="4"/>
        <v>0.9820380916332605</v>
      </c>
    </row>
    <row r="18" spans="1:9" x14ac:dyDescent="0.2">
      <c r="A18" s="4">
        <f>IF('True_Odds_Calculator_3-way'!A19="","",'True_Odds_Calculator_3-way'!A19)</f>
        <v>1.25</v>
      </c>
      <c r="B18" s="4">
        <f>IF('True_Odds_Calculator_3-way'!B19="","",'True_Odds_Calculator_3-way'!B19)</f>
        <v>7.1</v>
      </c>
      <c r="C18" s="4">
        <f>IF('True_Odds_Calculator_3-way'!C19="","",'True_Odds_Calculator_3-way'!C19)</f>
        <v>15</v>
      </c>
      <c r="D18" s="4">
        <f t="shared" si="0"/>
        <v>7.5117370892019419E-3</v>
      </c>
      <c r="E18" s="4">
        <f t="shared" si="1"/>
        <v>1.2539246467817897</v>
      </c>
      <c r="F18" s="4">
        <f t="shared" si="2"/>
        <v>7.2285067873303168</v>
      </c>
      <c r="G18" s="4">
        <f t="shared" si="3"/>
        <v>15.585365853658541</v>
      </c>
      <c r="I18" s="4">
        <f t="shared" si="4"/>
        <v>1.0075117370892019</v>
      </c>
    </row>
    <row r="19" spans="1:9" x14ac:dyDescent="0.2">
      <c r="A19" s="4">
        <f>IF('True_Odds_Calculator_3-way'!A20="","",'True_Odds_Calculator_3-way'!A20)</f>
        <v>13</v>
      </c>
      <c r="B19" s="4">
        <f>IF('True_Odds_Calculator_3-way'!B20="","",'True_Odds_Calculator_3-way'!B20)</f>
        <v>6.5</v>
      </c>
      <c r="C19" s="4">
        <f>IF('True_Odds_Calculator_3-way'!C20="","",'True_Odds_Calculator_3-way'!C20)</f>
        <v>1.25</v>
      </c>
      <c r="D19" s="4">
        <f t="shared" si="0"/>
        <v>3.0769230769230882E-2</v>
      </c>
      <c r="E19" s="4">
        <f t="shared" si="1"/>
        <v>15.000000000000007</v>
      </c>
      <c r="F19" s="4">
        <f t="shared" si="2"/>
        <v>6.9642857142857162</v>
      </c>
      <c r="G19" s="4">
        <f t="shared" si="3"/>
        <v>1.2662337662337664</v>
      </c>
      <c r="I19" s="4">
        <f t="shared" si="4"/>
        <v>1.0307692307692309</v>
      </c>
    </row>
    <row r="20" spans="1: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N33" sqref="N3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T30" sqref="T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1.89</v>
      </c>
      <c r="B3">
        <v>3.38</v>
      </c>
      <c r="C3">
        <v>4.5</v>
      </c>
      <c r="D3" s="20">
        <f>IF(OR($A3="",$B3="",$C3=""),"",(1/A3)+(1/B3)+(1/C3)-1)</f>
        <v>4.7180739488431822E-2</v>
      </c>
      <c r="E3" s="17">
        <f>IF(OR($A3="",$B3="",$C3=""),"",A3*'MPTO_working_3-way'!$I2)</f>
        <v>1.9791715976331361</v>
      </c>
      <c r="F3" s="21">
        <f>IF(OR($A3="",$B3="",$C3=""),"",B3*'MPTO_working_3-way'!$I2)</f>
        <v>3.5394708994708997</v>
      </c>
      <c r="G3" s="22">
        <f>IF(OR($A3="",$B3="",$C3=""),"",C3*'MPTO_working_3-way'!$I2)</f>
        <v>4.7123133276979434</v>
      </c>
      <c r="H3" s="17">
        <f>IF(OR($A3="",$B3="",$C3=""),"",'MPTO_working_3-way'!E2)</f>
        <v>1.947899091334133</v>
      </c>
      <c r="I3" s="21">
        <f>IF(OR($A3="",$B3="",$C3=""),"",'MPTO_working_3-way'!F2)</f>
        <v>3.5697574786722797</v>
      </c>
      <c r="J3" s="22">
        <f>IF(OR($A3="",$B3="",$C3=""),"",'MPTO_working_3-way'!G2)</f>
        <v>4.8427250214787492</v>
      </c>
      <c r="K3" s="17">
        <f>IF(OR($A3="",$B3="",$C3=""),"",'OddsRatio_working_3-way'!H2)</f>
        <v>1.9599198473786068</v>
      </c>
      <c r="L3" s="21">
        <f>IF(OR($A3="",$B3="",$C3=""),"",'OddsRatio_working_3-way'!I2)</f>
        <v>3.5669766705180721</v>
      </c>
      <c r="M3" s="22">
        <f>IF(OR($A3="",$B3="",$C3=""),"",'OddsRatio_working_3-way'!J2)</f>
        <v>4.7749656919383412</v>
      </c>
      <c r="N3" s="23">
        <f>(1/E3)* 100</f>
        <v>50.526189906720873</v>
      </c>
      <c r="O3" s="24">
        <f>(1/F3)* 100</f>
        <v>28.252810332456345</v>
      </c>
      <c r="P3" s="24">
        <f>(1/G3)* 100</f>
        <v>21.220999760822767</v>
      </c>
      <c r="Q3" t="s">
        <v>77</v>
      </c>
      <c r="R3" t="s">
        <v>83</v>
      </c>
      <c r="S3" s="58" t="s">
        <v>111</v>
      </c>
      <c r="AD3" s="28"/>
      <c r="AE3" s="28"/>
      <c r="AH3" s="37"/>
      <c r="AI3" s="28"/>
      <c r="AJ3" t="s">
        <v>84</v>
      </c>
    </row>
    <row r="4" spans="1:36" s="40" customFormat="1" ht="15" x14ac:dyDescent="0.25">
      <c r="A4">
        <v>5.14</v>
      </c>
      <c r="B4">
        <v>3.85</v>
      </c>
      <c r="C4">
        <v>1.68</v>
      </c>
      <c r="D4" s="20">
        <f t="shared" ref="D4:D20" si="0">IF(OR($A4="",$B4="",$C4=""),"",(1/A4)+(1/B4)+(1/C4)-1)</f>
        <v>4.9530884161234301E-2</v>
      </c>
      <c r="E4" s="17">
        <f>IF(OR($A4="",$B4="",$C4=""),"",A4*'MPTO_working_3-way'!$I3)</f>
        <v>5.3945887445887442</v>
      </c>
      <c r="F4" s="21">
        <f>IF(OR($A4="",$B4="",$C4=""),"",B4*'MPTO_working_3-way'!$I3)</f>
        <v>4.0406939040207526</v>
      </c>
      <c r="G4" s="22">
        <f>IF(OR($A4="",$B4="",$C4=""),"",C4*'MPTO_working_3-way'!$I3)</f>
        <v>1.7632118853908736</v>
      </c>
      <c r="H4" s="17"/>
      <c r="I4" s="21"/>
      <c r="J4" s="22"/>
      <c r="K4" s="17"/>
      <c r="L4" s="21"/>
      <c r="M4" s="22"/>
      <c r="N4" s="23">
        <f t="shared" ref="N4" si="1">(1/E4)* 100</f>
        <v>18.537094250290899</v>
      </c>
      <c r="O4" s="24">
        <f t="shared" ref="O4" si="2">(1/F4)* 100</f>
        <v>24.748224531557195</v>
      </c>
      <c r="P4" s="24">
        <f t="shared" ref="P4" si="3">(1/G4)* 100</f>
        <v>56.71468121815191</v>
      </c>
      <c r="Q4" t="s">
        <v>80</v>
      </c>
      <c r="R4" t="s">
        <v>76</v>
      </c>
      <c r="S4" s="58" t="s">
        <v>111</v>
      </c>
      <c r="AD4" s="37"/>
      <c r="AE4" s="37"/>
      <c r="AH4" s="37"/>
      <c r="AI4" s="37"/>
      <c r="AJ4" t="s">
        <v>84</v>
      </c>
    </row>
    <row r="5" spans="1:36" s="40" customFormat="1" ht="15" x14ac:dyDescent="0.25">
      <c r="A5">
        <v>2.21</v>
      </c>
      <c r="B5">
        <v>3.75</v>
      </c>
      <c r="C5">
        <v>3.23</v>
      </c>
      <c r="D5" s="20">
        <f t="shared" si="0"/>
        <v>2.875287766928647E-2</v>
      </c>
      <c r="E5" s="17">
        <f>IF(OR($A5="",$B5="",$C5=""),"",A5*'MPTO_working_3-way'!$I4)</f>
        <v>2.2735438596491231</v>
      </c>
      <c r="F5" s="21">
        <f>IF(OR($A5="",$B5="",$C5=""),"",B5*'MPTO_working_3-way'!$I4)</f>
        <v>3.857823291259824</v>
      </c>
      <c r="G5" s="22">
        <f>IF(OR($A5="",$B5="",$C5=""),"",C5*'MPTO_working_3-way'!$I4)</f>
        <v>3.3228717948717952</v>
      </c>
      <c r="H5" s="17"/>
      <c r="I5" s="21"/>
      <c r="J5" s="22"/>
      <c r="K5" s="17"/>
      <c r="L5" s="21"/>
      <c r="M5" s="22"/>
      <c r="N5" s="23">
        <f t="shared" ref="N5:N20" si="4">(1/E5)* 100</f>
        <v>43.984196555342919</v>
      </c>
      <c r="O5" s="24">
        <f t="shared" ref="O5:O20" si="5">(1/F5)* 100</f>
        <v>25.921353169948762</v>
      </c>
      <c r="P5" s="24">
        <f t="shared" ref="P5:P20" si="6">(1/G5)* 100</f>
        <v>30.094450274708311</v>
      </c>
      <c r="Q5" t="s">
        <v>97</v>
      </c>
      <c r="R5" t="s">
        <v>102</v>
      </c>
      <c r="S5" s="58" t="s">
        <v>111</v>
      </c>
      <c r="AD5" s="37"/>
      <c r="AE5" s="37"/>
      <c r="AH5" s="37"/>
      <c r="AI5" s="37"/>
      <c r="AJ5" t="s">
        <v>108</v>
      </c>
    </row>
    <row r="6" spans="1:36" s="40" customFormat="1" ht="15" x14ac:dyDescent="0.25">
      <c r="A6">
        <v>3.38</v>
      </c>
      <c r="B6">
        <v>3.17</v>
      </c>
      <c r="C6">
        <v>2.4</v>
      </c>
      <c r="D6" s="20">
        <f t="shared" si="0"/>
        <v>2.7982068081558564E-2</v>
      </c>
      <c r="E6" s="17">
        <f>IF(OR($A6="",$B6="",$C6=""),"",A6*'MPTO_working_3-way'!$I5)</f>
        <v>3.4745793901156676</v>
      </c>
      <c r="F6" s="21">
        <f>IF(OR($A6="",$B6="",$C6=""),"",B6*'MPTO_working_3-way'!$I5)</f>
        <v>3.2587031558185404</v>
      </c>
      <c r="G6" s="22">
        <f>IF(OR($A6="",$B6="",$C6=""),"",C6*'MPTO_working_3-way'!$I5)</f>
        <v>2.4671569633957406</v>
      </c>
      <c r="H6" s="17"/>
      <c r="I6" s="21"/>
      <c r="J6" s="22"/>
      <c r="K6" s="17"/>
      <c r="L6" s="21"/>
      <c r="M6" s="22"/>
      <c r="N6" s="23">
        <f t="shared" si="4"/>
        <v>28.780461970296507</v>
      </c>
      <c r="O6" s="24">
        <f t="shared" si="5"/>
        <v>30.687054088202579</v>
      </c>
      <c r="P6" s="24">
        <f t="shared" si="6"/>
        <v>40.532483941500907</v>
      </c>
      <c r="Q6" t="s">
        <v>91</v>
      </c>
      <c r="R6" t="s">
        <v>95</v>
      </c>
      <c r="S6" s="58" t="s">
        <v>111</v>
      </c>
      <c r="AD6" s="37"/>
      <c r="AE6" s="37"/>
      <c r="AH6" s="37"/>
      <c r="AI6" s="37"/>
      <c r="AJ6" t="s">
        <v>108</v>
      </c>
    </row>
    <row r="7" spans="1:36" s="40" customFormat="1" ht="15" x14ac:dyDescent="0.25">
      <c r="A7">
        <v>1.97</v>
      </c>
      <c r="B7">
        <v>3.66</v>
      </c>
      <c r="C7">
        <v>4.03</v>
      </c>
      <c r="D7" s="20">
        <f t="shared" si="0"/>
        <v>2.8977214730193657E-2</v>
      </c>
      <c r="E7" s="17">
        <f>IF(OR($A7="",$B7="",$C7=""),"",A7*'MPTO_working_3-way'!$I6)</f>
        <v>2.0270851130184813</v>
      </c>
      <c r="F7" s="21">
        <f>IF(OR($A7="",$B7="",$C7=""),"",B7*'MPTO_working_3-way'!$I6)</f>
        <v>3.7660566059125089</v>
      </c>
      <c r="G7" s="22">
        <f>IF(OR($A7="",$B7="",$C7=""),"",C7*'MPTO_working_3-way'!$I6)</f>
        <v>4.1467781753626811</v>
      </c>
      <c r="H7" s="17"/>
      <c r="I7" s="21"/>
      <c r="J7" s="22"/>
      <c r="K7" s="17"/>
      <c r="L7" s="21"/>
      <c r="M7" s="22"/>
      <c r="N7" s="23">
        <f t="shared" si="4"/>
        <v>49.331919689890341</v>
      </c>
      <c r="O7" s="24">
        <f t="shared" si="5"/>
        <v>26.552973166416383</v>
      </c>
      <c r="P7" s="24">
        <f t="shared" si="6"/>
        <v>24.115107143693283</v>
      </c>
      <c r="Q7" t="s">
        <v>92</v>
      </c>
      <c r="R7" t="s">
        <v>104</v>
      </c>
      <c r="S7" s="58" t="s">
        <v>111</v>
      </c>
      <c r="AD7" s="37"/>
      <c r="AE7" s="37"/>
      <c r="AH7" s="37"/>
      <c r="AI7" s="37"/>
      <c r="AJ7" t="s">
        <v>108</v>
      </c>
    </row>
    <row r="8" spans="1:36" s="36" customFormat="1" ht="15" x14ac:dyDescent="0.25">
      <c r="A8">
        <v>2.62</v>
      </c>
      <c r="B8">
        <v>3.11</v>
      </c>
      <c r="C8">
        <v>3.08</v>
      </c>
      <c r="D8" s="20">
        <f t="shared" si="0"/>
        <v>2.7898122348430476E-2</v>
      </c>
      <c r="E8" s="17">
        <f>IF(OR($A8="",$B8="",$C8=""),"",A8*'MPTO_working_3-way'!$I7)</f>
        <v>2.6930930805528881</v>
      </c>
      <c r="F8" s="21">
        <f>IF(OR($A8="",$B8="",$C8=""),"",B8*'MPTO_working_3-way'!$I7)</f>
        <v>3.1967631605036186</v>
      </c>
      <c r="G8" s="22">
        <f>IF(OR($A8="",$B8="",$C8=""),"",C8*'MPTO_working_3-way'!$I7)</f>
        <v>3.1659262168331659</v>
      </c>
      <c r="H8" s="17"/>
      <c r="I8" s="21"/>
      <c r="J8" s="22"/>
      <c r="K8" s="17"/>
      <c r="L8" s="21"/>
      <c r="M8" s="22"/>
      <c r="N8" s="23">
        <f t="shared" si="4"/>
        <v>37.132025150601237</v>
      </c>
      <c r="O8" s="24">
        <f t="shared" si="5"/>
        <v>31.281641766744457</v>
      </c>
      <c r="P8" s="24">
        <f t="shared" si="6"/>
        <v>31.586333082654299</v>
      </c>
      <c r="Q8" t="s">
        <v>100</v>
      </c>
      <c r="R8" t="s">
        <v>106</v>
      </c>
      <c r="S8" s="58" t="s">
        <v>111</v>
      </c>
      <c r="AD8" s="37"/>
      <c r="AE8" s="37"/>
      <c r="AH8" s="37"/>
      <c r="AI8" s="37"/>
      <c r="AJ8" t="s">
        <v>108</v>
      </c>
    </row>
    <row r="9" spans="1:36" s="36" customFormat="1" ht="15" x14ac:dyDescent="0.25">
      <c r="A9">
        <v>2.1</v>
      </c>
      <c r="B9">
        <v>3.33</v>
      </c>
      <c r="C9">
        <v>3.99</v>
      </c>
      <c r="D9" s="20">
        <f t="shared" si="0"/>
        <v>2.7117342906816555E-2</v>
      </c>
      <c r="E9" s="17">
        <f>IF(OR($A9="",$B9="",$C9=""),"",A9*'MPTO_working_3-way'!$I8)</f>
        <v>2.1569464201043149</v>
      </c>
      <c r="F9" s="21">
        <f>IF(OR($A9="",$B9="",$C9=""),"",B9*'MPTO_working_3-way'!$I8)</f>
        <v>3.4203007518796991</v>
      </c>
      <c r="G9" s="22">
        <f>IF(OR($A9="",$B9="",$C9=""),"",C9*'MPTO_working_3-way'!$I8)</f>
        <v>4.0981981981981983</v>
      </c>
      <c r="H9" s="17"/>
      <c r="I9" s="21"/>
      <c r="J9" s="22"/>
      <c r="K9" s="17"/>
      <c r="L9" s="21"/>
      <c r="M9" s="22"/>
      <c r="N9" s="23">
        <f t="shared" si="4"/>
        <v>46.361837766542095</v>
      </c>
      <c r="O9" s="24">
        <f t="shared" si="5"/>
        <v>29.237194987909433</v>
      </c>
      <c r="P9" s="24">
        <f t="shared" si="6"/>
        <v>24.400967245548472</v>
      </c>
      <c r="Q9" t="s">
        <v>96</v>
      </c>
      <c r="R9" t="s">
        <v>98</v>
      </c>
      <c r="S9" s="58" t="s">
        <v>111</v>
      </c>
      <c r="AD9" s="37"/>
      <c r="AE9" s="37"/>
      <c r="AH9" s="37"/>
      <c r="AI9" s="37"/>
      <c r="AJ9" t="s">
        <v>108</v>
      </c>
    </row>
    <row r="10" spans="1:36" s="36" customFormat="1" ht="15" x14ac:dyDescent="0.25">
      <c r="A10">
        <v>1.94</v>
      </c>
      <c r="B10">
        <v>3.77</v>
      </c>
      <c r="C10">
        <v>4</v>
      </c>
      <c r="D10" s="20">
        <f t="shared" si="0"/>
        <v>3.0715906915693703E-2</v>
      </c>
      <c r="E10" s="17">
        <f>IF(OR($A10="",$B10="",$C10=""),"",A10*'MPTO_working_3-way'!$I9)</f>
        <v>1.9995888594164457</v>
      </c>
      <c r="F10" s="21">
        <f>IF(OR($A10="",$B10="",$C10=""),"",B10*'MPTO_working_3-way'!$I9)</f>
        <v>3.8857989690721655</v>
      </c>
      <c r="G10" s="22">
        <f>IF(OR($A10="",$B10="",$C10=""),"",C10*'MPTO_working_3-way'!$I9)</f>
        <v>4.1228636276627748</v>
      </c>
      <c r="H10" s="17"/>
      <c r="I10" s="21"/>
      <c r="J10" s="22"/>
      <c r="K10" s="17"/>
      <c r="L10" s="21"/>
      <c r="M10" s="22"/>
      <c r="N10" s="23">
        <f t="shared" si="4"/>
        <v>50.010280627980549</v>
      </c>
      <c r="O10" s="24">
        <f t="shared" si="5"/>
        <v>25.734733267448874</v>
      </c>
      <c r="P10" s="24">
        <f t="shared" si="6"/>
        <v>24.254986104570566</v>
      </c>
      <c r="Q10" t="s">
        <v>101</v>
      </c>
      <c r="R10" t="s">
        <v>94</v>
      </c>
      <c r="S10" s="58" t="s">
        <v>111</v>
      </c>
      <c r="AD10" s="37"/>
      <c r="AE10" s="37"/>
      <c r="AH10" s="37"/>
      <c r="AI10" s="37"/>
      <c r="AJ10" t="s">
        <v>108</v>
      </c>
    </row>
    <row r="11" spans="1:36" s="36" customFormat="1" ht="15" x14ac:dyDescent="0.25">
      <c r="A11">
        <v>2.4</v>
      </c>
      <c r="B11">
        <v>3.71</v>
      </c>
      <c r="C11">
        <v>2.93</v>
      </c>
      <c r="D11" s="20">
        <f t="shared" si="0"/>
        <v>2.7505373970052815E-2</v>
      </c>
      <c r="E11" s="17">
        <f>IF(OR($A11="",$B11="",$C11=""),"",A11*'MPTO_working_3-way'!$I10)</f>
        <v>2.4660128975281266</v>
      </c>
      <c r="F11" s="21">
        <f>IF(OR($A11="",$B11="",$C11=""),"",B11*'MPTO_working_3-way'!$I10)</f>
        <v>3.8120449374288961</v>
      </c>
      <c r="G11" s="22">
        <f>IF(OR($A11="",$B11="",$C11=""),"",C11*'MPTO_working_3-way'!$I10)</f>
        <v>3.0105907457322547</v>
      </c>
      <c r="H11" s="17"/>
      <c r="I11" s="21"/>
      <c r="J11" s="22"/>
      <c r="K11" s="17"/>
      <c r="L11" s="21"/>
      <c r="M11" s="22"/>
      <c r="N11" s="23">
        <f t="shared" si="4"/>
        <v>40.551288316552458</v>
      </c>
      <c r="O11" s="24">
        <f t="shared" si="5"/>
        <v>26.23263934224418</v>
      </c>
      <c r="P11" s="24">
        <f t="shared" si="6"/>
        <v>33.216072341203379</v>
      </c>
      <c r="Q11" t="s">
        <v>99</v>
      </c>
      <c r="R11" t="s">
        <v>103</v>
      </c>
      <c r="S11" s="58" t="s">
        <v>111</v>
      </c>
      <c r="AD11" s="37"/>
      <c r="AE11" s="37"/>
      <c r="AH11" s="37"/>
      <c r="AI11" s="37"/>
      <c r="AJ11" t="s">
        <v>108</v>
      </c>
    </row>
    <row r="12" spans="1:36" s="36" customFormat="1" ht="15" x14ac:dyDescent="0.25">
      <c r="A12">
        <v>1.65</v>
      </c>
      <c r="B12">
        <v>3.88</v>
      </c>
      <c r="C12">
        <v>5.99</v>
      </c>
      <c r="D12" s="20">
        <f t="shared" si="0"/>
        <v>3.0737473003793259E-2</v>
      </c>
      <c r="E12" s="17">
        <f>IF(OR($A12="",$B12="",$C12=""),"",A12*'MPTO_working_3-way'!$I11)</f>
        <v>1.7007168304562588</v>
      </c>
      <c r="F12" s="21">
        <f>IF(OR($A12="",$B12="",$C12=""),"",B12*'MPTO_working_3-way'!$I11)</f>
        <v>3.9992613952547176</v>
      </c>
      <c r="G12" s="22">
        <f>IF(OR($A12="",$B12="",$C12=""),"",C12*'MPTO_working_3-way'!$I11)</f>
        <v>6.1741174632927223</v>
      </c>
      <c r="H12" s="17"/>
      <c r="I12" s="21"/>
      <c r="J12" s="22"/>
      <c r="K12" s="17"/>
      <c r="L12" s="21"/>
      <c r="M12" s="22"/>
      <c r="N12" s="23">
        <f t="shared" si="4"/>
        <v>58.798736044243505</v>
      </c>
      <c r="O12" s="24">
        <f t="shared" si="5"/>
        <v>25.004617132216957</v>
      </c>
      <c r="P12" s="24">
        <f t="shared" si="6"/>
        <v>16.196646823539528</v>
      </c>
      <c r="Q12" t="s">
        <v>105</v>
      </c>
      <c r="R12" t="s">
        <v>93</v>
      </c>
      <c r="S12" s="58" t="s">
        <v>111</v>
      </c>
      <c r="AD12" s="37"/>
      <c r="AE12" s="37"/>
      <c r="AH12" s="37"/>
      <c r="AI12" s="37"/>
      <c r="AJ12" t="s">
        <v>108</v>
      </c>
    </row>
    <row r="13" spans="1:36" s="36" customFormat="1" ht="15" x14ac:dyDescent="0.25">
      <c r="A13">
        <v>2.67</v>
      </c>
      <c r="B13">
        <v>3.48</v>
      </c>
      <c r="C13">
        <v>2.5499999999999998</v>
      </c>
      <c r="D13" s="20">
        <f t="shared" si="0"/>
        <v>5.4045019790171178E-2</v>
      </c>
      <c r="E13" s="17">
        <f>IF(OR($A13="",$B13="",$C13=""),"",A13*'MPTO_working_3-way'!$I12)</f>
        <v>2.8143002028397568</v>
      </c>
      <c r="F13" s="21">
        <f>IF(OR($A13="",$B13="",$C13=""),"",B13*'MPTO_working_3-way'!$I12)</f>
        <v>3.6680766688697957</v>
      </c>
      <c r="G13" s="22">
        <f>IF(OR($A13="",$B13="",$C13=""),"",C13*'MPTO_working_3-way'!$I12)</f>
        <v>2.6878148004649365</v>
      </c>
      <c r="H13" s="17"/>
      <c r="I13" s="21"/>
      <c r="J13" s="22"/>
      <c r="K13" s="17"/>
      <c r="L13" s="21"/>
      <c r="M13" s="22"/>
      <c r="N13" s="23">
        <f t="shared" si="4"/>
        <v>35.532811993224975</v>
      </c>
      <c r="O13" s="24">
        <f t="shared" si="5"/>
        <v>27.262243684457093</v>
      </c>
      <c r="P13" s="24">
        <f t="shared" si="6"/>
        <v>37.204944322317921</v>
      </c>
      <c r="Q13" t="s">
        <v>88</v>
      </c>
      <c r="R13" t="s">
        <v>87</v>
      </c>
      <c r="S13" s="58" t="s">
        <v>112</v>
      </c>
      <c r="AD13" s="37"/>
      <c r="AE13" s="37"/>
      <c r="AH13" s="37"/>
      <c r="AI13" s="37"/>
      <c r="AJ13" t="s">
        <v>84</v>
      </c>
    </row>
    <row r="14" spans="1:36" s="36" customFormat="1" ht="15" x14ac:dyDescent="0.25">
      <c r="A14">
        <v>1.23</v>
      </c>
      <c r="B14">
        <v>5.89</v>
      </c>
      <c r="C14">
        <v>11.74</v>
      </c>
      <c r="D14" s="20">
        <f t="shared" si="0"/>
        <v>6.7966292647137383E-2</v>
      </c>
      <c r="E14" s="17">
        <f>IF(OR($A14="",$B14="",$C14=""),"",A14*'MPTO_working_3-way'!$I13)</f>
        <v>1.3135985399559789</v>
      </c>
      <c r="F14" s="21">
        <f>IF(OR($A14="",$B14="",$C14=""),"",B14*'MPTO_working_3-way'!$I13)</f>
        <v>6.2903214636916385</v>
      </c>
      <c r="G14" s="22">
        <f>IF(OR($A14="",$B14="",$C14=""),"",C14*'MPTO_working_3-way'!$I13)</f>
        <v>12.537924275677392</v>
      </c>
      <c r="H14" s="17"/>
      <c r="I14" s="21"/>
      <c r="J14" s="22"/>
      <c r="K14" s="17"/>
      <c r="L14" s="21"/>
      <c r="M14" s="22"/>
      <c r="N14" s="23">
        <f t="shared" si="4"/>
        <v>76.126759400441472</v>
      </c>
      <c r="O14" s="24">
        <f t="shared" si="5"/>
        <v>15.897438720295925</v>
      </c>
      <c r="P14" s="24">
        <f t="shared" si="6"/>
        <v>7.9758018792626064</v>
      </c>
      <c r="Q14" t="s">
        <v>73</v>
      </c>
      <c r="R14" t="s">
        <v>74</v>
      </c>
      <c r="S14" s="58" t="s">
        <v>112</v>
      </c>
      <c r="AD14" s="37"/>
      <c r="AE14" s="37"/>
      <c r="AH14" s="37"/>
      <c r="AI14" s="37"/>
      <c r="AJ14" t="s">
        <v>84</v>
      </c>
    </row>
    <row r="15" spans="1:36" s="36" customFormat="1" ht="15" x14ac:dyDescent="0.25">
      <c r="A15">
        <v>3.11</v>
      </c>
      <c r="B15">
        <v>3.42</v>
      </c>
      <c r="C15">
        <v>2.33</v>
      </c>
      <c r="D15" s="20">
        <f t="shared" si="0"/>
        <v>4.3125618535065247E-2</v>
      </c>
      <c r="E15" s="17">
        <f>IF(OR($A15="",$B15="",$C15=""),"",A15*'MPTO_working_3-way'!$I14)</f>
        <v>3.2441206736440527</v>
      </c>
      <c r="F15" s="21">
        <f>IF(OR($A15="",$B15="",$C15=""),"",B15*'MPTO_working_3-way'!$I14)</f>
        <v>3.5674896153899232</v>
      </c>
      <c r="G15" s="22">
        <f>IF(OR($A15="",$B15="",$C15=""),"",C15*'MPTO_working_3-way'!$I14)</f>
        <v>2.4304826911867021</v>
      </c>
      <c r="H15" s="17"/>
      <c r="I15" s="21"/>
      <c r="J15" s="22"/>
      <c r="K15" s="17"/>
      <c r="L15" s="21"/>
      <c r="M15" s="22"/>
      <c r="N15" s="23">
        <f t="shared" si="4"/>
        <v>30.82499390741593</v>
      </c>
      <c r="O15" s="24">
        <f t="shared" si="5"/>
        <v>28.030915512299281</v>
      </c>
      <c r="P15" s="24">
        <f t="shared" si="6"/>
        <v>41.144090580284782</v>
      </c>
      <c r="Q15" t="s">
        <v>86</v>
      </c>
      <c r="R15" t="s">
        <v>85</v>
      </c>
      <c r="S15" s="58" t="s">
        <v>112</v>
      </c>
      <c r="AD15" s="37"/>
      <c r="AE15" s="37"/>
      <c r="AH15" s="37"/>
      <c r="AI15" s="37"/>
      <c r="AJ15" t="s">
        <v>84</v>
      </c>
    </row>
    <row r="16" spans="1:36" s="36" customFormat="1" ht="15" x14ac:dyDescent="0.25">
      <c r="A16">
        <v>1.19</v>
      </c>
      <c r="B16">
        <v>6.63</v>
      </c>
      <c r="C16">
        <v>13.53</v>
      </c>
      <c r="D16" s="20">
        <f t="shared" si="0"/>
        <v>6.5075527055441063E-2</v>
      </c>
      <c r="E16" s="17">
        <f>IF(OR($A16="",$B16="",$C16=""),"",A16*'MPTO_working_3-way'!$I15)</f>
        <v>1.2674398771959747</v>
      </c>
      <c r="F16" s="21">
        <f>IF(OR($A16="",$B16="",$C16=""),"",B16*'MPTO_working_3-way'!$I15)</f>
        <v>7.0614507443775745</v>
      </c>
      <c r="G16" s="22">
        <f>IF(OR($A16="",$B16="",$C16=""),"",C16*'MPTO_working_3-way'!$I15)</f>
        <v>14.410471881060117</v>
      </c>
      <c r="H16" s="17"/>
      <c r="I16" s="21"/>
      <c r="J16" s="22"/>
      <c r="K16" s="17"/>
      <c r="L16" s="21"/>
      <c r="M16" s="22"/>
      <c r="N16" s="23">
        <f t="shared" si="4"/>
        <v>78.899206028798275</v>
      </c>
      <c r="O16" s="24">
        <f t="shared" si="5"/>
        <v>14.161395953886869</v>
      </c>
      <c r="P16" s="24">
        <f t="shared" si="6"/>
        <v>6.9393980173148515</v>
      </c>
      <c r="Q16" t="s">
        <v>82</v>
      </c>
      <c r="R16" t="s">
        <v>81</v>
      </c>
      <c r="S16" s="58" t="s">
        <v>112</v>
      </c>
      <c r="AD16" s="37"/>
      <c r="AE16" s="37"/>
      <c r="AH16" s="37"/>
      <c r="AI16" s="37"/>
      <c r="AJ16" t="s">
        <v>84</v>
      </c>
    </row>
    <row r="17" spans="1:36" s="36" customFormat="1" ht="15" x14ac:dyDescent="0.25">
      <c r="A17">
        <v>6.49</v>
      </c>
      <c r="B17">
        <v>4.38</v>
      </c>
      <c r="C17">
        <v>1.51</v>
      </c>
      <c r="D17" s="20">
        <f t="shared" si="0"/>
        <v>4.4645362842906655E-2</v>
      </c>
      <c r="E17" s="17">
        <f>IF(OR($A17="",$B17="",$C17=""),"",A17*'MPTO_working_3-way'!$I16)</f>
        <v>6.7797484048504648</v>
      </c>
      <c r="F17" s="21">
        <f>IF(OR($A17="",$B17="",$C17=""),"",B17*'MPTO_working_3-way'!$I16)</f>
        <v>4.5755466892519312</v>
      </c>
      <c r="G17" s="22">
        <f>IF(OR($A17="",$B17="",$C17=""),"",C17*'MPTO_working_3-way'!$I16)</f>
        <v>1.5774144978927891</v>
      </c>
      <c r="H17" s="17"/>
      <c r="I17" s="21"/>
      <c r="J17" s="22"/>
      <c r="K17" s="17"/>
      <c r="L17" s="21"/>
      <c r="M17" s="22"/>
      <c r="N17" s="23">
        <f t="shared" si="4"/>
        <v>14.74980987914781</v>
      </c>
      <c r="O17" s="24">
        <f t="shared" si="5"/>
        <v>21.855311898554636</v>
      </c>
      <c r="P17" s="24">
        <f t="shared" si="6"/>
        <v>63.39487822229755</v>
      </c>
      <c r="Q17" t="s">
        <v>90</v>
      </c>
      <c r="R17" t="s">
        <v>89</v>
      </c>
      <c r="S17" s="58" t="s">
        <v>112</v>
      </c>
      <c r="AD17" s="37"/>
      <c r="AE17" s="37"/>
      <c r="AH17" s="37"/>
      <c r="AI17" s="37"/>
      <c r="AJ17" t="s">
        <v>107</v>
      </c>
    </row>
    <row r="18" spans="1:36" s="36" customFormat="1" ht="15" x14ac:dyDescent="0.25">
      <c r="A18">
        <v>2.63</v>
      </c>
      <c r="B18">
        <v>3.25</v>
      </c>
      <c r="C18">
        <v>3.4</v>
      </c>
      <c r="D18" s="20">
        <f t="shared" si="0"/>
        <v>-1.7961908366739499E-2</v>
      </c>
      <c r="E18" s="17">
        <f>IF(OR($A18="",$B18="",$C18=""),"",A18*'MPTO_working_3-way'!$I17)</f>
        <v>2.582760180995475</v>
      </c>
      <c r="F18" s="21">
        <f>IF(OR($A18="",$B18="",$C18=""),"",B18*'MPTO_working_3-way'!$I17)</f>
        <v>3.1916237978080968</v>
      </c>
      <c r="G18" s="22">
        <f>IF(OR($A18="",$B18="",$C18=""),"",C18*'MPTO_working_3-way'!$I17)</f>
        <v>3.3389295115530855</v>
      </c>
      <c r="H18" s="17"/>
      <c r="I18" s="21"/>
      <c r="J18" s="22"/>
      <c r="K18" s="17"/>
      <c r="L18" s="21"/>
      <c r="M18" s="22"/>
      <c r="N18" s="23">
        <f t="shared" si="4"/>
        <v>38.718267664114649</v>
      </c>
      <c r="O18" s="24">
        <f t="shared" si="5"/>
        <v>31.332013525114316</v>
      </c>
      <c r="P18" s="24">
        <f t="shared" si="6"/>
        <v>29.949718810771035</v>
      </c>
      <c r="Q18" t="s">
        <v>110</v>
      </c>
      <c r="R18" t="s">
        <v>109</v>
      </c>
      <c r="S18" s="58" t="s">
        <v>113</v>
      </c>
      <c r="AD18" s="37"/>
      <c r="AE18" s="37"/>
      <c r="AH18" s="37"/>
      <c r="AI18" s="37"/>
      <c r="AJ18" t="s">
        <v>84</v>
      </c>
    </row>
    <row r="19" spans="1:36" s="36" customFormat="1" ht="15" x14ac:dyDescent="0.25">
      <c r="A19">
        <v>1.25</v>
      </c>
      <c r="B19">
        <v>7.1</v>
      </c>
      <c r="C19">
        <v>15</v>
      </c>
      <c r="D19" s="20">
        <f t="shared" si="0"/>
        <v>7.5117370892019419E-3</v>
      </c>
      <c r="E19" s="17">
        <f>IF(OR($A19="",$B19="",$C19=""),"",A19*'MPTO_working_3-way'!$I18)</f>
        <v>1.2593896713615025</v>
      </c>
      <c r="F19" s="21">
        <f>IF(OR($A19="",$B19="",$C19=""),"",B19*'MPTO_working_3-way'!$I18)</f>
        <v>7.1533333333333333</v>
      </c>
      <c r="G19" s="22">
        <f>IF(OR($A19="",$B19="",$C19=""),"",C19*'MPTO_working_3-way'!$I18)</f>
        <v>15.11267605633803</v>
      </c>
      <c r="H19" s="17"/>
      <c r="I19" s="21"/>
      <c r="J19" s="22"/>
      <c r="K19" s="17"/>
      <c r="L19" s="21"/>
      <c r="M19" s="22"/>
      <c r="N19" s="23">
        <f t="shared" si="4"/>
        <v>79.403541472506973</v>
      </c>
      <c r="O19" s="24">
        <f t="shared" si="5"/>
        <v>13.979496738117428</v>
      </c>
      <c r="P19" s="24">
        <f t="shared" si="6"/>
        <v>6.6169617893755817</v>
      </c>
      <c r="Q19" t="s">
        <v>75</v>
      </c>
      <c r="R19" t="s">
        <v>79</v>
      </c>
      <c r="S19" s="58" t="s">
        <v>113</v>
      </c>
      <c r="AD19" s="37"/>
      <c r="AE19" s="37"/>
      <c r="AH19" s="37"/>
      <c r="AI19" s="37"/>
      <c r="AJ19" t="s">
        <v>84</v>
      </c>
    </row>
    <row r="20" spans="1:36" s="36" customFormat="1" ht="15" x14ac:dyDescent="0.25">
      <c r="A20">
        <v>13</v>
      </c>
      <c r="B20">
        <v>6.5</v>
      </c>
      <c r="C20">
        <v>1.25</v>
      </c>
      <c r="D20" s="20">
        <f t="shared" si="0"/>
        <v>3.0769230769230882E-2</v>
      </c>
      <c r="E20" s="17">
        <f>IF(OR($A20="",$B20="",$C20=""),"",A20*'MPTO_working_3-way'!$I19)</f>
        <v>13.400000000000002</v>
      </c>
      <c r="F20" s="21">
        <f>IF(OR($A20="",$B20="",$C20=""),"",B20*'MPTO_working_3-way'!$I19)</f>
        <v>6.7000000000000011</v>
      </c>
      <c r="G20" s="22">
        <f>IF(OR($A20="",$B20="",$C20=""),"",C20*'MPTO_working_3-way'!$I19)</f>
        <v>1.2884615384615385</v>
      </c>
      <c r="H20" s="17"/>
      <c r="I20" s="21"/>
      <c r="J20" s="22"/>
      <c r="K20" s="17"/>
      <c r="L20" s="21"/>
      <c r="M20" s="22"/>
      <c r="N20" s="23">
        <f t="shared" si="4"/>
        <v>7.4626865671641784</v>
      </c>
      <c r="O20" s="24">
        <f t="shared" si="5"/>
        <v>14.925373134328357</v>
      </c>
      <c r="P20" s="24">
        <f t="shared" si="6"/>
        <v>77.611940298507449</v>
      </c>
      <c r="Q20" t="s">
        <v>72</v>
      </c>
      <c r="R20" t="s">
        <v>78</v>
      </c>
      <c r="S20" s="58" t="s">
        <v>113</v>
      </c>
      <c r="AD20" s="37"/>
      <c r="AE20" s="37"/>
      <c r="AH20" s="37"/>
      <c r="AI20" s="37"/>
      <c r="AJ20" t="s">
        <v>84</v>
      </c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2022-07-06T19:15:48Z</dcterms:modified>
</cp:coreProperties>
</file>