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B9803C23-22FB-400E-8678-E762A207820E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D5" i="2"/>
  <c r="D6" i="2"/>
  <c r="D7" i="2"/>
  <c r="D8" i="2"/>
  <c r="D9" i="2"/>
  <c r="D10" i="2"/>
  <c r="D11" i="2"/>
  <c r="D12" i="2"/>
  <c r="D13" i="2"/>
  <c r="D1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Z31" i="4" l="1"/>
  <c r="AK48" i="4"/>
  <c r="AE48" i="4"/>
  <c r="AE31" i="4"/>
  <c r="AJ31" i="4"/>
  <c r="AP89" i="4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59" i="4" l="1"/>
  <c r="AV59" i="4" s="1"/>
  <c r="AM72" i="4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D35" i="4" s="1"/>
  <c r="H35" i="4" s="1"/>
  <c r="AO107" i="4"/>
  <c r="AU107" i="4" s="1"/>
  <c r="AO21" i="4"/>
  <c r="AU21" i="4" s="1"/>
  <c r="AL94" i="4"/>
  <c r="AR94" i="4" s="1"/>
  <c r="AL53" i="4"/>
  <c r="AR53" i="4" s="1"/>
  <c r="F53" i="4" s="1"/>
  <c r="J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F35" i="4"/>
  <c r="J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G53" i="4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53" i="4" l="1"/>
  <c r="H53" i="4" s="1"/>
  <c r="G35" i="4"/>
  <c r="AP959" i="4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G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F7" i="4"/>
  <c r="J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41" i="4" l="1"/>
  <c r="J41" i="4" s="1"/>
  <c r="E45" i="4"/>
  <c r="I45" i="4" s="1"/>
  <c r="D7" i="4"/>
  <c r="H7" i="4" s="1"/>
  <c r="E86" i="4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77" i="3"/>
  <c r="D85" i="3"/>
  <c r="D89" i="3"/>
  <c r="D80" i="3"/>
  <c r="D78" i="3"/>
  <c r="D81" i="3"/>
  <c r="D86" i="3"/>
  <c r="D90" i="3"/>
  <c r="D83" i="3"/>
  <c r="D92" i="3"/>
  <c r="D88" i="3"/>
  <c r="D87" i="3"/>
  <c r="D79" i="3"/>
  <c r="D91" i="3"/>
  <c r="D82" i="3"/>
  <c r="D84" i="3"/>
  <c r="D50" i="3"/>
  <c r="D58" i="3"/>
  <c r="D66" i="3"/>
  <c r="D51" i="3"/>
  <c r="D64" i="3"/>
  <c r="D16" i="3"/>
  <c r="D72" i="3"/>
  <c r="D70" i="3"/>
  <c r="D40" i="3"/>
  <c r="D43" i="3"/>
  <c r="D29" i="3"/>
  <c r="D33" i="3"/>
  <c r="D49" i="3"/>
  <c r="D75" i="3"/>
  <c r="D20" i="3"/>
  <c r="D25" i="3"/>
  <c r="D35" i="3"/>
  <c r="D42" i="3"/>
  <c r="D31" i="3"/>
  <c r="D15" i="3"/>
  <c r="D45" i="3"/>
  <c r="D22" i="3"/>
  <c r="D76" i="3"/>
  <c r="D37" i="3"/>
  <c r="D27" i="3"/>
  <c r="D68" i="3"/>
  <c r="D52" i="3"/>
  <c r="D56" i="3"/>
  <c r="D73" i="3"/>
  <c r="D62" i="3"/>
  <c r="D32" i="3"/>
  <c r="D24" i="3"/>
  <c r="D19" i="3"/>
  <c r="D53" i="3"/>
  <c r="D34" i="3"/>
  <c r="D48" i="3"/>
  <c r="D17" i="3"/>
  <c r="D55" i="3"/>
  <c r="D65" i="3"/>
  <c r="D61" i="3"/>
  <c r="D23" i="3"/>
  <c r="D18" i="3"/>
  <c r="D47" i="3"/>
  <c r="D71" i="3"/>
  <c r="D44" i="3"/>
  <c r="D21" i="3"/>
  <c r="D30" i="3"/>
  <c r="D46" i="3"/>
  <c r="D26" i="3"/>
  <c r="D41" i="3"/>
  <c r="D69" i="3"/>
  <c r="D36" i="3"/>
  <c r="D54" i="3"/>
  <c r="D60" i="3"/>
  <c r="D63" i="3"/>
  <c r="D28" i="3"/>
  <c r="D57" i="3"/>
  <c r="D67" i="3"/>
  <c r="D74" i="3"/>
  <c r="D59" i="3"/>
  <c r="D14" i="3"/>
  <c r="D2" i="3"/>
  <c r="D12" i="3"/>
  <c r="D13" i="3"/>
  <c r="D3" i="3"/>
  <c r="D7" i="3"/>
  <c r="D11" i="3"/>
  <c r="D6" i="3"/>
  <c r="D10" i="3"/>
  <c r="D8" i="3"/>
  <c r="D4" i="3"/>
  <c r="D9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<sst xmlns="http://schemas.openxmlformats.org/spreadsheetml/2006/main" count="182" uniqueCount="100">
  <si>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</si>
  <si>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</si>
  <si>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</si>
  <si>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</si>
  <si>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</si>
  <si>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</si>
  <si>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</si>
  <si>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</si>
  <si>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</si>
  <si>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</si>
  <si>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</si>
  <si>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</si>
  <si>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</si>
  <si>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</si>
  <si>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</si>
  <si>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</si>
  <si>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</si>
  <si>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</si>
  <si>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</si>
  <si>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</si>
  <si>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</si>
  <si>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</si>
  <si>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</si>
  <si>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</si>
  <si>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</si>
  <si>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</si>
  <si>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</si>
  <si>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</si>
  <si>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</si>
  <si>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</si>
  <si>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</si>
  <si>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</si>
  <si>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</si>
  <si>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</si>
  <si>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</si>
  <si>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</si>
  <si>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</si>
  <si>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</si>
  <si>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</si>
  <si>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</si>
  <si>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</si>
  <si>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</si>
  <si>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</si>
  <si>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</si>
  <si>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</si>
  <si>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</si>
  <si>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</si>
  <si>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</si>
  <si>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</si>
  <si>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</si>
  <si>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</si>
  <si>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</si>
  <si>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</si>
  <si>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</si>
  <si>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</si>
  <si>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</si>
  <si>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</si>
  <si>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</si>
  <si>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</si>
  <si>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</si>
  <si>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</si>
  <si>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</si>
  <si>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</si>
  <si>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</si>
  <si>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</si>
  <si>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</si>
  <si>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</si>
  <si>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</si>
  <si>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</si>
  <si>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</si>
  <si>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</si>
  <si>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Chengdu Rongcheng</t>
  </si>
  <si>
    <t>Guangzhou City</t>
  </si>
  <si>
    <t>Shanghai Shenhua</t>
  </si>
  <si>
    <t>Beijing Guoan</t>
  </si>
  <si>
    <t>Changchun Yatai</t>
  </si>
  <si>
    <t>Cangzhou</t>
  </si>
  <si>
    <t>Dalian Pro</t>
  </si>
  <si>
    <t>Meizhou Hakka</t>
  </si>
  <si>
    <t>Shandong Taishan</t>
  </si>
  <si>
    <t>Wuhan FC</t>
  </si>
  <si>
    <t>Hebei</t>
  </si>
  <si>
    <t>Zhejiang Professional</t>
  </si>
  <si>
    <t>Guangzhou FC</t>
  </si>
  <si>
    <t>Henan Songshan Longmen</t>
  </si>
  <si>
    <t>Shenzhen</t>
  </si>
  <si>
    <t>Wuhan Three Towns</t>
  </si>
  <si>
    <t>Tianjin Jinmen Tiger</t>
  </si>
  <si>
    <t>Shanghai Port</t>
  </si>
  <si>
    <t>Super League</t>
  </si>
  <si>
    <t>FC Botosani</t>
  </si>
  <si>
    <t>FCSB</t>
  </si>
  <si>
    <t>Chindia Targoviste</t>
  </si>
  <si>
    <t>Univ. Craiova</t>
  </si>
  <si>
    <t>FC Hermannstadt</t>
  </si>
  <si>
    <t>CFR Cluj</t>
  </si>
  <si>
    <t>01/12/2022</t>
  </si>
  <si>
    <t>29/11/2022</t>
  </si>
  <si>
    <t>30/11/2022</t>
  </si>
  <si>
    <t>Liga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</si>
</sst>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1.0859383877774063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49.73053046757699</v>
      </c>
      <c r="I2" s="6">
        <f>IF('Log_working_3-way'!$D2="","",'True_Odds_Calculator_3-way'!O3/'True_Odds_Calculator_3-way'!B3-1)</f>
        <v>2.9725985686815353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6.574371382123223E-2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1.0539459667725013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20.266873273081924</v>
      </c>
      <c r="I3" s="6">
        <f>IF('Log_working_3-way'!$D3="","",'True_Odds_Calculator_3-way'!O4/'True_Odds_Calculator_3-way'!B4-1)</f>
        <v>6.1854720381188306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5.6164209210680216E-2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1.0568777523693882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4.4157859915572306</v>
      </c>
      <c r="I4" s="6">
        <f>IF('Log_working_3-way'!$D4="","",'True_Odds_Calculator_3-way'!O5/'True_Odds_Calculator_3-way'!B5-1)</f>
        <v>6.2610537947747895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5.6783300550613536E-2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1.0438733637601776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4.4862906151549531E-2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1.0937478603691977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65.462733087370282</v>
      </c>
      <c r="I7" s="6">
        <f>IF('Log_working_3-way'!$D7="","",'True_Odds_Calculator_3-way'!O7/'True_Odds_Calculator_3-way'!B7-1)</f>
        <v>1.1512407734471561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5.4130092997441759E-2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1.21554021089546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-0.93642939097921429</v>
      </c>
      <c r="I8" s="6">
        <f>IF('Log_working_3-way'!$D8="","",'True_Odds_Calculator_3-way'!O8/'True_Odds_Calculator_3-way'!B8-1)</f>
        <v>-0.6223867234795839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5.0516560807511546E-2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1.066758485901643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36.184087769138465</v>
      </c>
      <c r="I9" s="6">
        <f>IF('Log_working_3-way'!$D9="","",'True_Odds_Calculator_3-way'!O9/'True_Odds_Calculator_3-way'!B9-1)</f>
        <v>4.9793132385471495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6.1155323373368375E-2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1.054890594047762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22.095017944465489</v>
      </c>
      <c r="I10" s="6">
        <f>IF('Log_working_3-way'!$D10="","",'True_Odds_Calculator_3-way'!O10/'True_Odds_Calculator_3-way'!B10-1)</f>
        <v>5.9966301049526676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5.6546410023655014E-2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1.0558011007408867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23.3881562604358</v>
      </c>
      <c r="I11" s="6">
        <f>IF('Log_working_3-way'!$D11="","",'True_Odds_Calculator_3-way'!O11/'True_Odds_Calculator_3-way'!B11-1)</f>
        <v>6.1434606049333773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5.7064762648518785E-2</v>
      </c>
    </row>
    <row r="12" spans="1:11" x14ac:dyDescent="0.25">
      <c r="D12">
        <f>solve_for_c('True_Odds_Calculator_3-way'!A12,'True_Odds_Calculator_3-way'!B12,'True_Odds_Calculator_3-way'!C12,'Log_working_3-way'!B$1,'Log_working_3-way'!B$2)</f>
        <v>1.1341051167918121</v>
      </c>
      <c r="F12" s="6" t="e">
        <f>IF('Log_working_3-way'!D12="","",1/'True_Odds_Calculator_3-way'!N12+1/'True_Odds_Calculator_3-way'!O12+1/'True_Odds_Calculator_3-way'!#REF!-1)</f>
        <v>#REF!</v>
      </c>
      <c r="H12" s="6">
        <f>IF('Log_working_3-way'!$D12="","",'True_Odds_Calculator_3-way'!N12/'True_Odds_Calculator_3-way'!A12-1)</f>
        <v>70.532387987490736</v>
      </c>
      <c r="I12" s="6">
        <f>IF('Log_working_3-way'!$D12="","",'True_Odds_Calculator_3-way'!O12/'True_Odds_Calculator_3-way'!B12-1)</f>
        <v>0.75115152230008753</v>
      </c>
      <c r="J12" s="6" t="e">
        <f>IF('Log_working_3-way'!$D12="","",'True_Odds_Calculator_3-way'!#REF!/'True_Odds_Calculator_3-way'!C12-1)</f>
        <v>#REF!</v>
      </c>
      <c r="K12" s="6">
        <f>IF('Log_working_3-way'!$D12="","",1/'True_Odds_Calculator_3-way'!A12+1/'True_Odds_Calculator_3-way'!B12+1/'True_Odds_Calculator_3-way'!C12-1)</f>
        <v>6.7309953780616327E-2</v>
      </c>
    </row>
    <row r="13" spans="1:11" x14ac:dyDescent="0.25">
      <c r="D13">
        <f>solve_for_c('True_Odds_Calculator_3-way'!A13,'True_Odds_Calculator_3-way'!B13,'True_Odds_Calculator_3-way'!C13,'Log_working_3-way'!B$1,'Log_working_3-way'!B$2)</f>
        <v>1.0670755930039686</v>
      </c>
      <c r="F13" s="6" t="e">
        <f>IF('Log_working_3-way'!D13="","",1/'True_Odds_Calculator_3-way'!N13+1/'True_Odds_Calculator_3-way'!O13+1/'True_Odds_Calculator_3-way'!#REF!-1)</f>
        <v>#REF!</v>
      </c>
      <c r="H13" s="6">
        <f>IF('Log_working_3-way'!$D13="","",'True_Odds_Calculator_3-way'!N13/'True_Odds_Calculator_3-way'!A13-1)</f>
        <v>15.965775494889524</v>
      </c>
      <c r="I13" s="6">
        <f>IF('Log_working_3-way'!$D13="","",'True_Odds_Calculator_3-way'!O13/'True_Odds_Calculator_3-way'!B13-1)</f>
        <v>7.6560079055558798</v>
      </c>
      <c r="J13" s="6" t="e">
        <f>IF('Log_working_3-way'!$D13="","",'True_Odds_Calculator_3-way'!#REF!/'True_Odds_Calculator_3-way'!C13-1)</f>
        <v>#REF!</v>
      </c>
      <c r="K13" s="6">
        <f>IF('Log_working_3-way'!$D13="","",1/'True_Odds_Calculator_3-way'!A13+1/'True_Odds_Calculator_3-way'!B13+1/'True_Odds_Calculator_3-way'!C13-1)</f>
        <v>7.0780211002416937E-2</v>
      </c>
    </row>
    <row r="14" spans="1:11" x14ac:dyDescent="0.25">
      <c r="D14">
        <f>solve_for_c('True_Odds_Calculator_3-way'!A14,'True_Odds_Calculator_3-way'!B14,'True_Odds_Calculator_3-way'!C14,'Log_working_3-way'!B$1,'Log_working_3-way'!B$2)</f>
        <v>1.0467124523801667</v>
      </c>
      <c r="F14" s="6" t="e">
        <f>IF('Log_working_3-way'!D14="","",1/'True_Odds_Calculator_3-way'!N14+1/'True_Odds_Calculator_3-way'!O14+1/'True_Odds_Calculator_3-way'!#REF!-1)</f>
        <v>#REF!</v>
      </c>
      <c r="H14" s="6">
        <f>IF('Log_working_3-way'!$D14="","",'True_Odds_Calculator_3-way'!N14/'True_Odds_Calculator_3-way'!A14-1)</f>
        <v>2.6765340344265622</v>
      </c>
      <c r="I14" s="6">
        <f>IF('Log_working_3-way'!$D14="","",'True_Odds_Calculator_3-way'!O14/'True_Odds_Calculator_3-way'!B14-1)</f>
        <v>8.8446035302000485</v>
      </c>
      <c r="J14" s="6" t="e">
        <f>IF('Log_working_3-way'!$D14="","",'True_Odds_Calculator_3-way'!#REF!/'True_Odds_Calculator_3-way'!C14-1)</f>
        <v>#REF!</v>
      </c>
      <c r="K14" s="6">
        <f>IF('Log_working_3-way'!$D14="","",1/'True_Odds_Calculator_3-way'!A14+1/'True_Odds_Calculator_3-way'!B14+1/'True_Odds_Calculator_3-way'!C14-1)</f>
        <v>4.6648232512106702E-2</v>
      </c>
    </row>
    <row r="15" spans="1:11" x14ac:dyDescent="0.25">
      <c r="D15" t="str">
        <f>solve_for_c('True_Odds_Calculator_3-way'!A15,'True_Odds_Calculator_3-way'!B15,'True_Odds_Calculator_3-way'!C15,'Log_working_3-way'!B$1,'Log_working_3-way'!B$2)</f>
        <v/>
      </c>
      <c r="F15" s="6" t="str">
        <f>IF('Log_working_3-way'!D15="","",1/'True_Odds_Calculator_3-way'!N15+1/'True_Odds_Calculator_3-way'!O15+1/'True_Odds_Calculator_3-way'!#REF!-1)</f>
        <v/>
      </c>
      <c r="H15" s="6" t="str">
        <f>IF('Log_working_3-way'!$D15="","",'True_Odds_Calculator_3-way'!N15/'True_Odds_Calculator_3-way'!A15-1)</f>
        <v/>
      </c>
      <c r="I15" s="6" t="str">
        <f>IF('Log_working_3-way'!$D15="","",'True_Odds_Calculator_3-way'!O15/'True_Odds_Calculator_3-way'!B15-1)</f>
        <v/>
      </c>
      <c r="J15" s="6" t="str">
        <f>IF('Log_working_3-way'!$D15="","",'True_Odds_Calculator_3-way'!#REF!/'True_Odds_Calculator_3-way'!C15-1)</f>
        <v/>
      </c>
      <c r="K15" s="6" t="str">
        <f>IF('Log_working_3-way'!$D15="","",1/'True_Odds_Calculator_3-way'!A15+1/'True_Odds_Calculator_3-way'!B15+1/'True_Odds_Calculator_3-way'!C15-1)</f>
        <v/>
      </c>
    </row>
    <row r="16" spans="1:11" x14ac:dyDescent="0.25">
      <c r="D16" t="str">
        <f>solve_for_c('True_Odds_Calculator_3-way'!A16,'True_Odds_Calculator_3-way'!B16,'True_Odds_Calculator_3-way'!C16,'Log_working_3-way'!B$1,'Log_working_3-way'!B$2)</f>
        <v/>
      </c>
      <c r="F16" s="6" t="str">
        <f>IF('Log_working_3-way'!D16="","",1/'True_Odds_Calculator_3-way'!N16+1/'True_Odds_Calculator_3-way'!O16+1/'True_Odds_Calculator_3-way'!#REF!-1)</f>
        <v/>
      </c>
      <c r="H16" s="6" t="str">
        <f>IF('Log_working_3-way'!$D16="","",'True_Odds_Calculator_3-way'!N16/'True_Odds_Calculator_3-way'!A16-1)</f>
        <v/>
      </c>
      <c r="I16" s="6" t="str">
        <f>IF('Log_working_3-way'!$D16="","",'True_Odds_Calculator_3-way'!O16/'True_Odds_Calculator_3-way'!B16-1)</f>
        <v/>
      </c>
      <c r="J16" s="6" t="str">
        <f>IF('Log_working_3-way'!$D16="","",'True_Odds_Calculator_3-way'!#REF!/'True_Odds_Calculator_3-way'!C16-1)</f>
        <v/>
      </c>
      <c r="K16" s="6" t="str">
        <f>IF('Log_working_3-way'!$D16="","",1/'True_Odds_Calculator_3-way'!A16+1/'True_Odds_Calculator_3-way'!B16+1/'True_Odds_Calculator_3-way'!C16-1)</f>
        <v/>
      </c>
    </row>
    <row r="17" spans="4:11" x14ac:dyDescent="0.25">
      <c r="D17" t="str">
        <f>solve_for_c('True_Odds_Calculator_3-way'!A17,'True_Odds_Calculator_3-way'!B17,'True_Odds_Calculator_3-way'!C17,'Log_working_3-way'!B$1,'Log_working_3-way'!B$2)</f>
        <v/>
      </c>
      <c r="F17" s="6" t="str">
        <f>IF('Log_working_3-way'!D17="","",1/'True_Odds_Calculator_3-way'!N17+1/'True_Odds_Calculator_3-way'!O17+1/'True_Odds_Calculator_3-way'!#REF!-1)</f>
        <v/>
      </c>
      <c r="H17" s="6" t="str">
        <f>IF('Log_working_3-way'!$D17="","",'True_Odds_Calculator_3-way'!N17/'True_Odds_Calculator_3-way'!A17-1)</f>
        <v/>
      </c>
      <c r="I17" s="6" t="str">
        <f>IF('Log_working_3-way'!$D17="","",'True_Odds_Calculator_3-way'!O17/'True_Odds_Calculator_3-way'!B17-1)</f>
        <v/>
      </c>
      <c r="J17" s="6" t="str">
        <f>IF('Log_working_3-way'!$D17="","",'True_Odds_Calculator_3-way'!#REF!/'True_Odds_Calculator_3-way'!C17-1)</f>
        <v/>
      </c>
      <c r="K17" s="6" t="str">
        <f>IF('Log_working_3-way'!$D17="","",1/'True_Odds_Calculator_3-way'!A17+1/'True_Odds_Calculator_3-way'!B17+1/'True_Odds_Calculator_3-way'!C17-1)</f>
        <v/>
      </c>
    </row>
    <row r="18" spans="4:11" x14ac:dyDescent="0.25">
      <c r="D18" t="str">
        <f>solve_for_c('True_Odds_Calculator_3-way'!A18,'True_Odds_Calculator_3-way'!B18,'True_Odds_Calculator_3-way'!C18,'Log_working_3-way'!B$1,'Log_working_3-way'!B$2)</f>
        <v/>
      </c>
      <c r="F18" s="6" t="str">
        <f>IF('Log_working_3-way'!D18="","",1/'True_Odds_Calculator_3-way'!N18+1/'True_Odds_Calculator_3-way'!O18+1/'True_Odds_Calculator_3-way'!#REF!-1)</f>
        <v/>
      </c>
      <c r="H18" s="6" t="str">
        <f>IF('Log_working_3-way'!$D18="","",'True_Odds_Calculator_3-way'!N18/'True_Odds_Calculator_3-way'!A18-1)</f>
        <v/>
      </c>
      <c r="I18" s="6" t="str">
        <f>IF('Log_working_3-way'!$D18="","",'True_Odds_Calculator_3-way'!O18/'True_Odds_Calculator_3-way'!B18-1)</f>
        <v/>
      </c>
      <c r="J18" s="6" t="str">
        <f>IF('Log_working_3-way'!$D18="","",'True_Odds_Calculator_3-way'!#REF!/'True_Odds_Calculator_3-way'!C18-1)</f>
        <v/>
      </c>
      <c r="K18" s="6" t="str">
        <f>IF('Log_working_3-way'!$D18="","",1/'True_Odds_Calculator_3-way'!A18+1/'True_Odds_Calculator_3-way'!B18+1/'True_Odds_Calculator_3-way'!C18-1)</f>
        <v/>
      </c>
    </row>
    <row r="19" spans="4:11" x14ac:dyDescent="0.25">
      <c r="D19" t="str">
        <f>solve_for_c('True_Odds_Calculator_3-way'!A19,'True_Odds_Calculator_3-way'!B19,'True_Odds_Calculator_3-way'!C19,'Log_working_3-way'!B$1,'Log_working_3-way'!B$2)</f>
        <v/>
      </c>
      <c r="F19" s="6" t="str">
        <f>IF('Log_working_3-way'!D19="","",1/'True_Odds_Calculator_3-way'!N19+1/'True_Odds_Calculator_3-way'!O19+1/'True_Odds_Calculator_3-way'!#REF!-1)</f>
        <v/>
      </c>
      <c r="H19" s="6" t="str">
        <f>IF('Log_working_3-way'!$D19="","",'True_Odds_Calculator_3-way'!N19/'True_Odds_Calculator_3-way'!A19-1)</f>
        <v/>
      </c>
      <c r="I19" s="6" t="str">
        <f>IF('Log_working_3-way'!$D19="","",'True_Odds_Calculator_3-way'!O19/'True_Odds_Calculator_3-way'!B19-1)</f>
        <v/>
      </c>
      <c r="J19" s="6" t="str">
        <f>IF('Log_working_3-way'!$D19="","",'True_Odds_Calculator_3-way'!#REF!/'True_Odds_Calculator_3-way'!C19-1)</f>
        <v/>
      </c>
      <c r="K19" s="6" t="str">
        <f>IF('Log_working_3-way'!$D19="","",1/'True_Odds_Calculator_3-way'!A19+1/'True_Odds_Calculator_3-way'!B19+1/'True_Odds_Calculator_3-way'!C19-1)</f>
        <v/>
      </c>
    </row>
    <row r="20" spans="4:11" x14ac:dyDescent="0.25">
      <c r="D20" t="str">
        <f>solve_for_c('True_Odds_Calculator_3-way'!A20,'True_Odds_Calculator_3-way'!B20,'True_Odds_Calculator_3-way'!C20,'Log_working_3-way'!B$1,'Log_working_3-way'!B$2)</f>
        <v/>
      </c>
      <c r="F20" s="6" t="str">
        <f>IF('Log_working_3-way'!D20="","",1/'True_Odds_Calculator_3-way'!N20+1/'True_Odds_Calculator_3-way'!O20+1/'True_Odds_Calculator_3-way'!#REF!-1)</f>
        <v/>
      </c>
      <c r="H20" s="6" t="str">
        <f>IF('Log_working_3-way'!$D20="","",'True_Odds_Calculator_3-way'!N20/'True_Odds_Calculator_3-way'!A20-1)</f>
        <v/>
      </c>
      <c r="I20" s="6" t="str">
        <f>IF('Log_working_3-way'!$D20="","",'True_Odds_Calculator_3-way'!O20/'True_Odds_Calculator_3-way'!B20-1)</f>
        <v/>
      </c>
      <c r="J20" s="6" t="str">
        <f>IF('Log_working_3-way'!$D20="","",'True_Odds_Calculator_3-way'!#REF!/'True_Odds_Calculator_3-way'!C20-1)</f>
        <v/>
      </c>
      <c r="K20" s="6" t="str">
        <f>IF('Log_working_3-way'!$D20="","",1/'True_Odds_Calculator_3-way'!A20+1/'True_Odds_Calculator_3-way'!B20+1/'True_Odds_Calculator_3-way'!C20-1)</f>
        <v/>
      </c>
    </row>
    <row r="21" spans="4:11" x14ac:dyDescent="0.25">
      <c r="D21" t="str">
        <f>solve_for_c('True_Odds_Calculator_3-way'!A21,'True_Odds_Calculator_3-way'!B21,'True_Odds_Calculator_3-way'!C21,'Log_working_3-way'!B$1,'Log_working_3-way'!B$2)</f>
        <v/>
      </c>
      <c r="F21" s="6" t="str">
        <f>IF('Log_working_3-way'!D21="","",1/'True_Odds_Calculator_3-way'!N21+1/'True_Odds_Calculator_3-way'!O21+1/'True_Odds_Calculator_3-way'!#REF!-1)</f>
        <v/>
      </c>
      <c r="H21" s="6" t="str">
        <f>IF('Log_working_3-way'!$D21="","",'True_Odds_Calculator_3-way'!N21/'True_Odds_Calculator_3-way'!A21-1)</f>
        <v/>
      </c>
      <c r="I21" s="6" t="str">
        <f>IF('Log_working_3-way'!$D21="","",'True_Odds_Calculator_3-way'!O21/'True_Odds_Calculator_3-way'!B21-1)</f>
        <v/>
      </c>
      <c r="J21" s="6" t="str">
        <f>IF('Log_working_3-way'!$D21="","",'True_Odds_Calculator_3-way'!#REF!/'True_Odds_Calculator_3-way'!C21-1)</f>
        <v/>
      </c>
      <c r="K21" s="6" t="str">
        <f>IF('Log_working_3-way'!$D21="","",1/'True_Odds_Calculator_3-way'!A21+1/'True_Odds_Calculator_3-way'!B21+1/'True_Odds_Calculator_3-way'!C21-1)</f>
        <v/>
      </c>
    </row>
    <row r="22" spans="4:11" x14ac:dyDescent="0.25">
      <c r="D22" t="str">
        <f>solve_for_c('True_Odds_Calculator_3-way'!A22,'True_Odds_Calculator_3-way'!B22,'True_Odds_Calculator_3-way'!C22,'Log_working_3-way'!B$1,'Log_working_3-way'!B$2)</f>
        <v/>
      </c>
      <c r="F22" s="6" t="str">
        <f>IF('Log_working_3-way'!D22="","",1/'True_Odds_Calculator_3-way'!N22+1/'True_Odds_Calculator_3-way'!O22+1/'True_Odds_Calculator_3-way'!#REF!-1)</f>
        <v/>
      </c>
      <c r="H22" s="6" t="str">
        <f>IF('Log_working_3-way'!$D22="","",'True_Odds_Calculator_3-way'!N22/'True_Odds_Calculator_3-way'!A22-1)</f>
        <v/>
      </c>
      <c r="I22" s="6" t="str">
        <f>IF('Log_working_3-way'!$D22="","",'True_Odds_Calculator_3-way'!O22/'True_Odds_Calculator_3-way'!B22-1)</f>
        <v/>
      </c>
      <c r="J22" s="6" t="str">
        <f>IF('Log_working_3-way'!$D22="","",'True_Odds_Calculator_3-way'!#REF!/'True_Odds_Calculator_3-way'!C22-1)</f>
        <v/>
      </c>
      <c r="K22" s="6" t="str">
        <f>IF('Log_working_3-way'!$D22="","",1/'True_Odds_Calculator_3-way'!A22+1/'True_Odds_Calculator_3-way'!B22+1/'True_Odds_Calculator_3-way'!C22-1)</f>
        <v/>
      </c>
    </row>
    <row r="23" spans="4:11" x14ac:dyDescent="0.25">
      <c r="D23" t="str">
        <f>solve_for_c('True_Odds_Calculator_3-way'!A23,'True_Odds_Calculator_3-way'!B23,'True_Odds_Calculator_3-way'!C23,'Log_working_3-way'!B$1,'Log_working_3-way'!B$2)</f>
        <v/>
      </c>
      <c r="F23" s="6" t="str">
        <f>IF('Log_working_3-way'!D23="","",1/'True_Odds_Calculator_3-way'!N23+1/'True_Odds_Calculator_3-way'!O23+1/'True_Odds_Calculator_3-way'!#REF!-1)</f>
        <v/>
      </c>
      <c r="H23" s="6" t="str">
        <f>IF('Log_working_3-way'!$D23="","",'True_Odds_Calculator_3-way'!N23/'True_Odds_Calculator_3-way'!A23-1)</f>
        <v/>
      </c>
      <c r="I23" s="6" t="str">
        <f>IF('Log_working_3-way'!$D23="","",'True_Odds_Calculator_3-way'!O23/'True_Odds_Calculator_3-way'!B23-1)</f>
        <v/>
      </c>
      <c r="J23" s="6" t="str">
        <f>IF('Log_working_3-way'!$D23="","",'True_Odds_Calculator_3-way'!#REF!/'True_Odds_Calculator_3-way'!C23-1)</f>
        <v/>
      </c>
      <c r="K23" s="6" t="str">
        <f>IF('Log_working_3-way'!$D23="","",1/'True_Odds_Calculator_3-way'!A23+1/'True_Odds_Calculator_3-way'!B23+1/'True_Odds_Calculator_3-way'!C23-1)</f>
        <v/>
      </c>
    </row>
    <row r="24" spans="4:11" x14ac:dyDescent="0.25">
      <c r="D24" t="str">
        <f>solve_for_c('True_Odds_Calculator_3-way'!A24,'True_Odds_Calculator_3-way'!B24,'True_Odds_Calculator_3-way'!C24,'Log_working_3-way'!B$1,'Log_working_3-way'!B$2)</f>
        <v/>
      </c>
      <c r="F24" s="6" t="str">
        <f>IF('Log_working_3-way'!D24="","",1/'True_Odds_Calculator_3-way'!N24+1/'True_Odds_Calculator_3-way'!O24+1/'True_Odds_Calculator_3-way'!#REF!-1)</f>
        <v/>
      </c>
      <c r="H24" s="6" t="str">
        <f>IF('Log_working_3-way'!$D24="","",'True_Odds_Calculator_3-way'!N24/'True_Odds_Calculator_3-way'!A24-1)</f>
        <v/>
      </c>
      <c r="I24" s="6" t="str">
        <f>IF('Log_working_3-way'!$D24="","",'True_Odds_Calculator_3-way'!O24/'True_Odds_Calculator_3-way'!B24-1)</f>
        <v/>
      </c>
      <c r="J24" s="6" t="str">
        <f>IF('Log_working_3-way'!$D24="","",'True_Odds_Calculator_3-way'!#REF!/'True_Odds_Calculator_3-way'!C24-1)</f>
        <v/>
      </c>
      <c r="K24" s="6" t="str">
        <f>IF('Log_working_3-way'!$D24="","",1/'True_Odds_Calculator_3-way'!A24+1/'True_Odds_Calculator_3-way'!B24+1/'True_Odds_Calculator_3-way'!C24-1)</f>
        <v/>
      </c>
    </row>
    <row r="25" spans="4:11" x14ac:dyDescent="0.25">
      <c r="D25" t="str">
        <f>solve_for_c('True_Odds_Calculator_3-way'!A25,'True_Odds_Calculator_3-way'!B25,'True_Odds_Calculator_3-way'!C25,'Log_working_3-way'!B$1,'Log_working_3-way'!B$2)</f>
        <v/>
      </c>
      <c r="F25" s="6" t="str">
        <f>IF('Log_working_3-way'!D25="","",1/'True_Odds_Calculator_3-way'!N25+1/'True_Odds_Calculator_3-way'!O25+1/'True_Odds_Calculator_3-way'!#REF!-1)</f>
        <v/>
      </c>
      <c r="H25" s="6" t="str">
        <f>IF('Log_working_3-way'!$D25="","",'True_Odds_Calculator_3-way'!N25/'True_Odds_Calculator_3-way'!A25-1)</f>
        <v/>
      </c>
      <c r="I25" s="6" t="str">
        <f>IF('Log_working_3-way'!$D25="","",'True_Odds_Calculator_3-way'!O25/'True_Odds_Calculator_3-way'!B25-1)</f>
        <v/>
      </c>
      <c r="J25" s="6" t="str">
        <f>IF('Log_working_3-way'!$D25="","",'True_Odds_Calculator_3-way'!#REF!/'True_Odds_Calculator_3-way'!C25-1)</f>
        <v/>
      </c>
      <c r="K25" s="6" t="str">
        <f>IF('Log_working_3-way'!$D25="","",1/'True_Odds_Calculator_3-way'!A25+1/'True_Odds_Calculator_3-way'!B25+1/'True_Odds_Calculator_3-way'!C25-1)</f>
        <v/>
      </c>
    </row>
    <row r="26" spans="4:11" x14ac:dyDescent="0.25">
      <c r="D26" t="str">
        <f>solve_for_c('True_Odds_Calculator_3-way'!A26,'True_Odds_Calculator_3-way'!B26,'True_Odds_Calculator_3-way'!C26,'Log_working_3-way'!B$1,'Log_working_3-way'!B$2)</f>
        <v/>
      </c>
      <c r="F26" s="6" t="str">
        <f>IF('Log_working_3-way'!D26="","",1/'True_Odds_Calculator_3-way'!N26+1/'True_Odds_Calculator_3-way'!O26+1/'True_Odds_Calculator_3-way'!#REF!-1)</f>
        <v/>
      </c>
      <c r="H26" s="6" t="str">
        <f>IF('Log_working_3-way'!$D26="","",'True_Odds_Calculator_3-way'!N26/'True_Odds_Calculator_3-way'!A26-1)</f>
        <v/>
      </c>
      <c r="I26" s="6" t="str">
        <f>IF('Log_working_3-way'!$D26="","",'True_Odds_Calculator_3-way'!O26/'True_Odds_Calculator_3-way'!B26-1)</f>
        <v/>
      </c>
      <c r="J26" s="6" t="str">
        <f>IF('Log_working_3-way'!$D26="","",'True_Odds_Calculator_3-way'!#REF!/'True_Odds_Calculator_3-way'!C26-1)</f>
        <v/>
      </c>
      <c r="K26" s="6" t="str">
        <f>IF('Log_working_3-way'!$D26="","",1/'True_Odds_Calculator_3-way'!A26+1/'True_Odds_Calculator_3-way'!B26+1/'True_Odds_Calculator_3-way'!C26-1)</f>
        <v/>
      </c>
    </row>
    <row r="27" spans="4:11" x14ac:dyDescent="0.25">
      <c r="D27" t="str">
        <f>solve_for_c('True_Odds_Calculator_3-way'!A27,'True_Odds_Calculator_3-way'!B27,'True_Odds_Calculator_3-way'!C27,'Log_working_3-way'!B$1,'Log_working_3-way'!B$2)</f>
        <v/>
      </c>
      <c r="F27" s="6" t="str">
        <f>IF('Log_working_3-way'!D27="","",1/'True_Odds_Calculator_3-way'!N27+1/'True_Odds_Calculator_3-way'!O27+1/'True_Odds_Calculator_3-way'!#REF!-1)</f>
        <v/>
      </c>
      <c r="H27" s="6" t="str">
        <f>IF('Log_working_3-way'!$D27="","",'True_Odds_Calculator_3-way'!N27/'True_Odds_Calculator_3-way'!A27-1)</f>
        <v/>
      </c>
      <c r="I27" s="6" t="str">
        <f>IF('Log_working_3-way'!$D27="","",'True_Odds_Calculator_3-way'!O27/'True_Odds_Calculator_3-way'!B27-1)</f>
        <v/>
      </c>
      <c r="J27" s="6" t="str">
        <f>IF('Log_working_3-way'!$D27="","",'True_Odds_Calculator_3-way'!#REF!/'True_Odds_Calculator_3-way'!C27-1)</f>
        <v/>
      </c>
      <c r="K27" s="6" t="str">
        <f>IF('Log_working_3-way'!$D27="","",1/'True_Odds_Calculator_3-way'!A27+1/'True_Odds_Calculator_3-way'!B27+1/'True_Odds_Calculator_3-way'!C27-1)</f>
        <v/>
      </c>
    </row>
    <row r="28" spans="4:11" x14ac:dyDescent="0.25">
      <c r="D28" t="str">
        <f>solve_for_c('True_Odds_Calculator_3-way'!A28,'True_Odds_Calculator_3-way'!B28,'True_Odds_Calculator_3-way'!C28,'Log_working_3-way'!B$1,'Log_working_3-way'!B$2)</f>
        <v/>
      </c>
      <c r="F28" s="6" t="str">
        <f>IF('Log_working_3-way'!D28="","",1/'True_Odds_Calculator_3-way'!N28+1/'True_Odds_Calculator_3-way'!O28+1/'True_Odds_Calculator_3-way'!#REF!-1)</f>
        <v/>
      </c>
      <c r="H28" s="6" t="str">
        <f>IF('Log_working_3-way'!$D28="","",'True_Odds_Calculator_3-way'!N28/'True_Odds_Calculator_3-way'!A28-1)</f>
        <v/>
      </c>
      <c r="I28" s="6" t="str">
        <f>IF('Log_working_3-way'!$D28="","",'True_Odds_Calculator_3-way'!O28/'True_Odds_Calculator_3-way'!B28-1)</f>
        <v/>
      </c>
      <c r="J28" s="6" t="str">
        <f>IF('Log_working_3-way'!$D28="","",'True_Odds_Calculator_3-way'!#REF!/'True_Odds_Calculator_3-way'!C28-1)</f>
        <v/>
      </c>
      <c r="K28" s="6" t="str">
        <f>IF('Log_working_3-way'!$D28="","",1/'True_Odds_Calculator_3-way'!A28+1/'True_Odds_Calculator_3-way'!B28+1/'True_Odds_Calculator_3-way'!C28-1)</f>
        <v/>
      </c>
    </row>
    <row r="29" spans="4:11" x14ac:dyDescent="0.25">
      <c r="D29" t="str">
        <f>solve_for_c('True_Odds_Calculator_3-way'!A29,'True_Odds_Calculator_3-way'!B29,'True_Odds_Calculator_3-way'!C29,'Log_working_3-way'!B$1,'Log_working_3-way'!B$2)</f>
        <v/>
      </c>
      <c r="F29" s="6" t="str">
        <f>IF('Log_working_3-way'!D29="","",1/'True_Odds_Calculator_3-way'!N29+1/'True_Odds_Calculator_3-way'!O29+1/'True_Odds_Calculator_3-way'!#REF!-1)</f>
        <v/>
      </c>
      <c r="H29" s="6" t="str">
        <f>IF('Log_working_3-way'!$D29="","",'True_Odds_Calculator_3-way'!N29/'True_Odds_Calculator_3-way'!A29-1)</f>
        <v/>
      </c>
      <c r="I29" s="6" t="str">
        <f>IF('Log_working_3-way'!$D29="","",'True_Odds_Calculator_3-way'!O29/'True_Odds_Calculator_3-way'!B29-1)</f>
        <v/>
      </c>
      <c r="J29" s="6" t="str">
        <f>IF('Log_working_3-way'!$D29="","",'True_Odds_Calculator_3-way'!#REF!/'True_Odds_Calculator_3-way'!C29-1)</f>
        <v/>
      </c>
      <c r="K29" s="6" t="str">
        <f>IF('Log_working_3-way'!$D29="","",1/'True_Odds_Calculator_3-way'!A29+1/'True_Odds_Calculator_3-way'!B29+1/'True_Odds_Calculator_3-way'!C29-1)</f>
        <v/>
      </c>
    </row>
    <row r="30" spans="4:11" x14ac:dyDescent="0.25">
      <c r="D30" t="str">
        <f>solve_for_c('True_Odds_Calculator_3-way'!A30,'True_Odds_Calculator_3-way'!B30,'True_Odds_Calculator_3-way'!C30,'Log_working_3-way'!B$1,'Log_working_3-way'!B$2)</f>
        <v/>
      </c>
      <c r="F30" s="6" t="str">
        <f>IF('Log_working_3-way'!D30="","",1/'True_Odds_Calculator_3-way'!N30+1/'True_Odds_Calculator_3-way'!O30+1/'True_Odds_Calculator_3-way'!#REF!-1)</f>
        <v/>
      </c>
      <c r="H30" s="6" t="str">
        <f>IF('Log_working_3-way'!$D30="","",'True_Odds_Calculator_3-way'!N30/'True_Odds_Calculator_3-way'!A30-1)</f>
        <v/>
      </c>
      <c r="I30" s="6" t="str">
        <f>IF('Log_working_3-way'!$D30="","",'True_Odds_Calculator_3-way'!O30/'True_Odds_Calculator_3-way'!B30-1)</f>
        <v/>
      </c>
      <c r="J30" s="6" t="str">
        <f>IF('Log_working_3-way'!$D30="","",'True_Odds_Calculator_3-way'!#REF!/'True_Odds_Calculator_3-way'!C30-1)</f>
        <v/>
      </c>
      <c r="K30" s="6" t="str">
        <f>IF('Log_working_3-way'!$D30="","",1/'True_Odds_Calculator_3-way'!A30+1/'True_Odds_Calculator_3-way'!B30+1/'True_Odds_Calculator_3-way'!C30-1)</f>
        <v/>
      </c>
    </row>
    <row r="31" spans="4:11" x14ac:dyDescent="0.25">
      <c r="D31" t="str">
        <f>solve_for_c('True_Odds_Calculator_3-way'!A31,'True_Odds_Calculator_3-way'!B31,'True_Odds_Calculator_3-way'!C31,'Log_working_3-way'!B$1,'Log_working_3-way'!B$2)</f>
        <v/>
      </c>
      <c r="F31" s="6" t="str">
        <f>IF('Log_working_3-way'!D31="","",1/'True_Odds_Calculator_3-way'!N31+1/'True_Odds_Calculator_3-way'!O31+1/'True_Odds_Calculator_3-way'!#REF!-1)</f>
        <v/>
      </c>
      <c r="H31" s="6" t="str">
        <f>IF('Log_working_3-way'!$D31="","",'True_Odds_Calculator_3-way'!N31/'True_Odds_Calculator_3-way'!A31-1)</f>
        <v/>
      </c>
      <c r="I31" s="6" t="str">
        <f>IF('Log_working_3-way'!$D31="","",'True_Odds_Calculator_3-way'!O31/'True_Odds_Calculator_3-way'!B31-1)</f>
        <v/>
      </c>
      <c r="J31" s="6" t="str">
        <f>IF('Log_working_3-way'!$D31="","",'True_Odds_Calculator_3-way'!#REF!/'True_Odds_Calculator_3-way'!C31-1)</f>
        <v/>
      </c>
      <c r="K31" s="6" t="str">
        <f>IF('Log_working_3-way'!$D31="","",1/'True_Odds_Calculator_3-way'!A31+1/'True_Odds_Calculator_3-way'!B31+1/'True_Odds_Calculator_3-way'!C31-1)</f>
        <v/>
      </c>
    </row>
    <row r="32" spans="4:11" x14ac:dyDescent="0.25">
      <c r="D32" t="str">
        <f>solve_for_c('True_Odds_Calculator_3-way'!A32,'True_Odds_Calculator_3-way'!B32,'True_Odds_Calculator_3-way'!C32,'Log_working_3-way'!B$1,'Log_working_3-way'!B$2)</f>
        <v/>
      </c>
      <c r="F32" s="6" t="str">
        <f>IF('Log_working_3-way'!D32="","",1/'True_Odds_Calculator_3-way'!N32+1/'True_Odds_Calculator_3-way'!O32+1/'True_Odds_Calculator_3-way'!#REF!-1)</f>
        <v/>
      </c>
      <c r="H32" s="6" t="str">
        <f>IF('Log_working_3-way'!$D32="","",'True_Odds_Calculator_3-way'!N32/'True_Odds_Calculator_3-way'!A32-1)</f>
        <v/>
      </c>
      <c r="I32" s="6" t="str">
        <f>IF('Log_working_3-way'!$D32="","",'True_Odds_Calculator_3-way'!O32/'True_Odds_Calculator_3-way'!B32-1)</f>
        <v/>
      </c>
      <c r="J32" s="6" t="str">
        <f>IF('Log_working_3-way'!$D32="","",'True_Odds_Calculator_3-way'!#REF!/'True_Odds_Calculator_3-way'!C32-1)</f>
        <v/>
      </c>
      <c r="K32" s="6" t="str">
        <f>IF('Log_working_3-way'!$D32="","",1/'True_Odds_Calculator_3-way'!A32+1/'True_Odds_Calculator_3-way'!B32+1/'True_Odds_Calculator_3-way'!C32-1)</f>
        <v/>
      </c>
    </row>
    <row r="33" spans="4:11" x14ac:dyDescent="0.25">
      <c r="D33" t="str">
        <f>solve_for_c('True_Odds_Calculator_3-way'!A33,'True_Odds_Calculator_3-way'!B33,'True_Odds_Calculator_3-way'!C33,'Log_working_3-way'!B$1,'Log_working_3-way'!B$2)</f>
        <v/>
      </c>
      <c r="F33" s="6" t="str">
        <f>IF('Log_working_3-way'!D33="","",1/'True_Odds_Calculator_3-way'!N33+1/'True_Odds_Calculator_3-way'!O33+1/'True_Odds_Calculator_3-way'!#REF!-1)</f>
        <v/>
      </c>
      <c r="H33" s="6" t="str">
        <f>IF('Log_working_3-way'!$D33="","",'True_Odds_Calculator_3-way'!N33/'True_Odds_Calculator_3-way'!A33-1)</f>
        <v/>
      </c>
      <c r="I33" s="6" t="str">
        <f>IF('Log_working_3-way'!$D33="","",'True_Odds_Calculator_3-way'!O33/'True_Odds_Calculator_3-way'!B33-1)</f>
        <v/>
      </c>
      <c r="J33" s="6" t="str">
        <f>IF('Log_working_3-way'!$D33="","",'True_Odds_Calculator_3-way'!#REF!/'True_Odds_Calculator_3-way'!C33-1)</f>
        <v/>
      </c>
      <c r="K33" s="6" t="str">
        <f>IF('Log_working_3-way'!$D33="","",1/'True_Odds_Calculator_3-way'!A33+1/'True_Odds_Calculator_3-way'!B33+1/'True_Odds_Calculator_3-way'!C33-1)</f>
        <v/>
      </c>
    </row>
    <row r="34" spans="4:11" x14ac:dyDescent="0.25">
      <c r="D34" t="str">
        <f>solve_for_c('True_Odds_Calculator_3-way'!A34,'True_Odds_Calculator_3-way'!B34,'True_Odds_Calculator_3-way'!C34,'Log_working_3-way'!B$1,'Log_working_3-way'!B$2)</f>
        <v/>
      </c>
      <c r="F34" s="6" t="str">
        <f>IF('Log_working_3-way'!D34="","",1/'True_Odds_Calculator_3-way'!N34+1/'True_Odds_Calculator_3-way'!O34+1/'True_Odds_Calculator_3-way'!#REF!-1)</f>
        <v/>
      </c>
      <c r="H34" s="6" t="str">
        <f>IF('Log_working_3-way'!$D34="","",'True_Odds_Calculator_3-way'!N34/'True_Odds_Calculator_3-way'!A34-1)</f>
        <v/>
      </c>
      <c r="I34" s="6" t="str">
        <f>IF('Log_working_3-way'!$D34="","",'True_Odds_Calculator_3-way'!O34/'True_Odds_Calculator_3-way'!B34-1)</f>
        <v/>
      </c>
      <c r="J34" s="6" t="str">
        <f>IF('Log_working_3-way'!$D34="","",'True_Odds_Calculator_3-way'!#REF!/'True_Odds_Calculator_3-way'!C34-1)</f>
        <v/>
      </c>
      <c r="K34" s="6" t="str">
        <f>IF('Log_working_3-way'!$D34="","",1/'True_Odds_Calculator_3-way'!A34+1/'True_Odds_Calculator_3-way'!B34+1/'True_Odds_Calculator_3-way'!C34-1)</f>
        <v/>
      </c>
    </row>
    <row r="35" spans="4:11" x14ac:dyDescent="0.25">
      <c r="D35" t="str">
        <f>solve_for_c('True_Odds_Calculator_3-way'!A35,'True_Odds_Calculator_3-way'!B35,'True_Odds_Calculator_3-way'!C35,'Log_working_3-way'!B$1,'Log_working_3-way'!B$2)</f>
        <v/>
      </c>
      <c r="F35" s="6" t="str">
        <f>IF('Log_working_3-way'!D35="","",1/'True_Odds_Calculator_3-way'!N35+1/'True_Odds_Calculator_3-way'!O35+1/'True_Odds_Calculator_3-way'!#REF!-1)</f>
        <v/>
      </c>
      <c r="H35" s="6" t="str">
        <f>IF('Log_working_3-way'!$D35="","",'True_Odds_Calculator_3-way'!N35/'True_Odds_Calculator_3-way'!A35-1)</f>
        <v/>
      </c>
      <c r="I35" s="6" t="str">
        <f>IF('Log_working_3-way'!$D35="","",'True_Odds_Calculator_3-way'!O35/'True_Odds_Calculator_3-way'!B35-1)</f>
        <v/>
      </c>
      <c r="J35" s="6" t="str">
        <f>IF('Log_working_3-way'!$D35="","",'True_Odds_Calculator_3-way'!#REF!/'True_Odds_Calculator_3-way'!C35-1)</f>
        <v/>
      </c>
      <c r="K35" s="6" t="str">
        <f>IF('Log_working_3-way'!$D35="","",1/'True_Odds_Calculator_3-way'!A35+1/'True_Odds_Calculator_3-way'!B35+1/'True_Odds_Calculator_3-way'!C35-1)</f>
        <v/>
      </c>
    </row>
    <row r="36" spans="4:11" x14ac:dyDescent="0.25">
      <c r="D36" t="str">
        <f>solve_for_c('True_Odds_Calculator_3-way'!A36,'True_Odds_Calculator_3-way'!B36,'True_Odds_Calculator_3-way'!C36,'Log_working_3-way'!B$1,'Log_working_3-way'!B$2)</f>
        <v/>
      </c>
      <c r="F36" s="6" t="str">
        <f>IF('Log_working_3-way'!D36="","",1/'True_Odds_Calculator_3-way'!N36+1/'True_Odds_Calculator_3-way'!O36+1/'True_Odds_Calculator_3-way'!#REF!-1)</f>
        <v/>
      </c>
      <c r="H36" s="6" t="str">
        <f>IF('Log_working_3-way'!$D36="","",'True_Odds_Calculator_3-way'!N36/'True_Odds_Calculator_3-way'!A36-1)</f>
        <v/>
      </c>
      <c r="I36" s="6" t="str">
        <f>IF('Log_working_3-way'!$D36="","",'True_Odds_Calculator_3-way'!O36/'True_Odds_Calculator_3-way'!B36-1)</f>
        <v/>
      </c>
      <c r="J36" s="6" t="str">
        <f>IF('Log_working_3-way'!$D36="","",'True_Odds_Calculator_3-way'!#REF!/'True_Odds_Calculator_3-way'!C36-1)</f>
        <v/>
      </c>
      <c r="K36" s="6" t="str">
        <f>IF('Log_working_3-way'!$D36="","",1/'True_Odds_Calculator_3-way'!A36+1/'True_Odds_Calculator_3-way'!B36+1/'True_Odds_Calculator_3-way'!C36-1)</f>
        <v/>
      </c>
    </row>
    <row r="37" spans="4:11" x14ac:dyDescent="0.25">
      <c r="D37" t="str">
        <f>solve_for_c('True_Odds_Calculator_3-way'!A37,'True_Odds_Calculator_3-way'!B37,'True_Odds_Calculator_3-way'!C37,'Log_working_3-way'!B$1,'Log_working_3-way'!B$2)</f>
        <v/>
      </c>
      <c r="F37" s="6" t="str">
        <f>IF('Log_working_3-way'!D37="","",1/'True_Odds_Calculator_3-way'!N37+1/'True_Odds_Calculator_3-way'!O37+1/'True_Odds_Calculator_3-way'!#REF!-1)</f>
        <v/>
      </c>
      <c r="H37" s="6" t="str">
        <f>IF('Log_working_3-way'!$D37="","",'True_Odds_Calculator_3-way'!N37/'True_Odds_Calculator_3-way'!A37-1)</f>
        <v/>
      </c>
      <c r="I37" s="6" t="str">
        <f>IF('Log_working_3-way'!$D37="","",'True_Odds_Calculator_3-way'!O37/'True_Odds_Calculator_3-way'!B37-1)</f>
        <v/>
      </c>
      <c r="J37" s="6" t="str">
        <f>IF('Log_working_3-way'!$D37="","",'True_Odds_Calculator_3-way'!#REF!/'True_Odds_Calculator_3-way'!C37-1)</f>
        <v/>
      </c>
      <c r="K37" s="6" t="str">
        <f>IF('Log_working_3-way'!$D37="","",1/'True_Odds_Calculator_3-way'!A37+1/'True_Odds_Calculator_3-way'!B37+1/'True_Odds_Calculator_3-way'!C37-1)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solve_for_c('True_Odds_Calculator_3-way'!A38,'True_Odds_Calculator_3-way'!B38,'True_Odds_Calculator_3-way'!C38,'Log_working_3-way'!B$1,'Log_working_3-way'!B$2)</f>
        <v/>
      </c>
      <c r="F40" s="6" t="str">
        <f>IF('Log_working_3-way'!D40="","",1/'True_Odds_Calculator_3-way'!N38+1/'True_Odds_Calculator_3-way'!O38+1/'True_Odds_Calculator_3-way'!#REF!-1)</f>
        <v/>
      </c>
      <c r="H40" s="6" t="str">
        <f>IF('Log_working_3-way'!$D40="","",'True_Odds_Calculator_3-way'!N38/'True_Odds_Calculator_3-way'!A38-1)</f>
        <v/>
      </c>
      <c r="I40" s="6" t="str">
        <f>IF('Log_working_3-way'!$D40="","",'True_Odds_Calculator_3-way'!O38/'True_Odds_Calculator_3-way'!B38-1)</f>
        <v/>
      </c>
      <c r="J40" s="6" t="str">
        <f>IF('Log_working_3-way'!$D40="","",'True_Odds_Calculator_3-way'!#REF!/'True_Odds_Calculator_3-way'!C38-1)</f>
        <v/>
      </c>
      <c r="K40" s="6" t="str">
        <f>IF('Log_working_3-way'!$D40="","",1/'True_Odds_Calculator_3-way'!A38+1/'True_Odds_Calculator_3-way'!B38+1/'True_Odds_Calculator_3-way'!C38-1)</f>
        <v/>
      </c>
    </row>
    <row r="41" spans="4:11" x14ac:dyDescent="0.25">
      <c r="D41" t="str">
        <f>solve_for_c('True_Odds_Calculator_3-way'!A39,'True_Odds_Calculator_3-way'!B39,'True_Odds_Calculator_3-way'!C39,'Log_working_3-way'!B$1,'Log_working_3-way'!B$2)</f>
        <v/>
      </c>
      <c r="F41" s="6" t="str">
        <f>IF('Log_working_3-way'!D41="","",1/'True_Odds_Calculator_3-way'!N39+1/'True_Odds_Calculator_3-way'!O39+1/'True_Odds_Calculator_3-way'!#REF!-1)</f>
        <v/>
      </c>
      <c r="H41" s="6" t="str">
        <f>IF('Log_working_3-way'!$D41="","",'True_Odds_Calculator_3-way'!N39/'True_Odds_Calculator_3-way'!A39-1)</f>
        <v/>
      </c>
      <c r="I41" s="6" t="str">
        <f>IF('Log_working_3-way'!$D41="","",'True_Odds_Calculator_3-way'!O39/'True_Odds_Calculator_3-way'!B39-1)</f>
        <v/>
      </c>
      <c r="J41" s="6" t="str">
        <f>IF('Log_working_3-way'!$D41="","",'True_Odds_Calculator_3-way'!#REF!/'True_Odds_Calculator_3-way'!C39-1)</f>
        <v/>
      </c>
      <c r="K41" s="6" t="str">
        <f>IF('Log_working_3-way'!$D41="","",1/'True_Odds_Calculator_3-way'!A39+1/'True_Odds_Calculator_3-way'!B39+1/'True_Odds_Calculator_3-way'!C39-1)</f>
        <v/>
      </c>
    </row>
    <row r="42" spans="4:11" x14ac:dyDescent="0.25">
      <c r="D42" t="str">
        <f>solve_for_c('True_Odds_Calculator_3-way'!A40,'True_Odds_Calculator_3-way'!B40,'True_Odds_Calculator_3-way'!C40,'Log_working_3-way'!B$1,'Log_working_3-way'!B$2)</f>
        <v/>
      </c>
      <c r="F42" s="6" t="str">
        <f>IF('Log_working_3-way'!D42="","",1/'True_Odds_Calculator_3-way'!N40+1/'True_Odds_Calculator_3-way'!O40+1/'True_Odds_Calculator_3-way'!#REF!-1)</f>
        <v/>
      </c>
      <c r="H42" s="6" t="str">
        <f>IF('Log_working_3-way'!$D42="","",'True_Odds_Calculator_3-way'!N40/'True_Odds_Calculator_3-way'!A40-1)</f>
        <v/>
      </c>
      <c r="I42" s="6" t="str">
        <f>IF('Log_working_3-way'!$D42="","",'True_Odds_Calculator_3-way'!O40/'True_Odds_Calculator_3-way'!B40-1)</f>
        <v/>
      </c>
      <c r="J42" s="6" t="str">
        <f>IF('Log_working_3-way'!$D42="","",'True_Odds_Calculator_3-way'!#REF!/'True_Odds_Calculator_3-way'!C40-1)</f>
        <v/>
      </c>
      <c r="K42" s="6" t="str">
        <f>IF('Log_working_3-way'!$D42="","",1/'True_Odds_Calculator_3-way'!A40+1/'True_Odds_Calculator_3-way'!B40+1/'True_Odds_Calculator_3-way'!C40-1)</f>
        <v/>
      </c>
    </row>
    <row r="43" spans="4:11" x14ac:dyDescent="0.25">
      <c r="D43" t="str">
        <f>solve_for_c('True_Odds_Calculator_3-way'!A41,'True_Odds_Calculator_3-way'!B41,'True_Odds_Calculator_3-way'!C41,'Log_working_3-way'!B$1,'Log_working_3-way'!B$2)</f>
        <v/>
      </c>
      <c r="F43" s="6" t="str">
        <f>IF('Log_working_3-way'!D43="","",1/'True_Odds_Calculator_3-way'!N41+1/'True_Odds_Calculator_3-way'!O41+1/'True_Odds_Calculator_3-way'!#REF!-1)</f>
        <v/>
      </c>
      <c r="H43" s="6" t="str">
        <f>IF('Log_working_3-way'!$D43="","",'True_Odds_Calculator_3-way'!N41/'True_Odds_Calculator_3-way'!A41-1)</f>
        <v/>
      </c>
      <c r="I43" s="6" t="str">
        <f>IF('Log_working_3-way'!$D43="","",'True_Odds_Calculator_3-way'!O41/'True_Odds_Calculator_3-way'!B41-1)</f>
        <v/>
      </c>
      <c r="J43" s="6" t="str">
        <f>IF('Log_working_3-way'!$D43="","",'True_Odds_Calculator_3-way'!#REF!/'True_Odds_Calculator_3-way'!C41-1)</f>
        <v/>
      </c>
      <c r="K43" s="6" t="str">
        <f>IF('Log_working_3-way'!$D43="","",1/'True_Odds_Calculator_3-way'!A41+1/'True_Odds_Calculator_3-way'!B41+1/'True_Odds_Calculator_3-way'!C41-1)</f>
        <v/>
      </c>
    </row>
    <row r="44" spans="4:11" x14ac:dyDescent="0.25">
      <c r="D44" t="str">
        <f>solve_for_c('True_Odds_Calculator_3-way'!A42,'True_Odds_Calculator_3-way'!B42,'True_Odds_Calculator_3-way'!C42,'Log_working_3-way'!B$1,'Log_working_3-way'!B$2)</f>
        <v/>
      </c>
      <c r="F44" s="6" t="str">
        <f>IF('Log_working_3-way'!D44="","",1/'True_Odds_Calculator_3-way'!N42+1/'True_Odds_Calculator_3-way'!O42+1/'True_Odds_Calculator_3-way'!#REF!-1)</f>
        <v/>
      </c>
      <c r="H44" s="6" t="str">
        <f>IF('Log_working_3-way'!$D44="","",'True_Odds_Calculator_3-way'!N42/'True_Odds_Calculator_3-way'!A42-1)</f>
        <v/>
      </c>
      <c r="I44" s="6" t="str">
        <f>IF('Log_working_3-way'!$D44="","",'True_Odds_Calculator_3-way'!O42/'True_Odds_Calculator_3-way'!B42-1)</f>
        <v/>
      </c>
      <c r="J44" s="6" t="str">
        <f>IF('Log_working_3-way'!$D44="","",'True_Odds_Calculator_3-way'!#REF!/'True_Odds_Calculator_3-way'!C42-1)</f>
        <v/>
      </c>
      <c r="K44" s="6" t="str">
        <f>IF('Log_working_3-way'!$D44="","",1/'True_Odds_Calculator_3-way'!A42+1/'True_Odds_Calculator_3-way'!B42+1/'True_Odds_Calculator_3-way'!C42-1)</f>
        <v/>
      </c>
    </row>
    <row r="45" spans="4:11" x14ac:dyDescent="0.25">
      <c r="D45" t="str">
        <f>solve_for_c('True_Odds_Calculator_3-way'!A43,'True_Odds_Calculator_3-way'!B43,'True_Odds_Calculator_3-way'!C43,'Log_working_3-way'!B$1,'Log_working_3-way'!B$2)</f>
        <v/>
      </c>
      <c r="F45" s="6" t="str">
        <f>IF('Log_working_3-way'!D45="","",1/'True_Odds_Calculator_3-way'!N43+1/'True_Odds_Calculator_3-way'!O43+1/'True_Odds_Calculator_3-way'!#REF!-1)</f>
        <v/>
      </c>
      <c r="H45" s="6" t="str">
        <f>IF('Log_working_3-way'!$D45="","",'True_Odds_Calculator_3-way'!N43/'True_Odds_Calculator_3-way'!A43-1)</f>
        <v/>
      </c>
      <c r="I45" s="6" t="str">
        <f>IF('Log_working_3-way'!$D45="","",'True_Odds_Calculator_3-way'!O43/'True_Odds_Calculator_3-way'!B43-1)</f>
        <v/>
      </c>
      <c r="J45" s="6" t="str">
        <f>IF('Log_working_3-way'!$D45="","",'True_Odds_Calculator_3-way'!#REF!/'True_Odds_Calculator_3-way'!C43-1)</f>
        <v/>
      </c>
      <c r="K45" s="6" t="str">
        <f>IF('Log_working_3-way'!$D45="","",1/'True_Odds_Calculator_3-way'!A43+1/'True_Odds_Calculator_3-way'!B43+1/'True_Odds_Calculator_3-way'!C43-1)</f>
        <v/>
      </c>
    </row>
    <row r="46" spans="4:11" x14ac:dyDescent="0.25">
      <c r="D46" t="str">
        <f>solve_for_c('True_Odds_Calculator_3-way'!A44,'True_Odds_Calculator_3-way'!B44,'True_Odds_Calculator_3-way'!C44,'Log_working_3-way'!B$1,'Log_working_3-way'!B$2)</f>
        <v/>
      </c>
      <c r="F46" s="6" t="str">
        <f>IF('Log_working_3-way'!D46="","",1/'True_Odds_Calculator_3-way'!N44+1/'True_Odds_Calculator_3-way'!O44+1/'True_Odds_Calculator_3-way'!#REF!-1)</f>
        <v/>
      </c>
      <c r="H46" s="6" t="str">
        <f>IF('Log_working_3-way'!$D46="","",'True_Odds_Calculator_3-way'!N44/'True_Odds_Calculator_3-way'!A44-1)</f>
        <v/>
      </c>
      <c r="I46" s="6" t="str">
        <f>IF('Log_working_3-way'!$D46="","",'True_Odds_Calculator_3-way'!O44/'True_Odds_Calculator_3-way'!B44-1)</f>
        <v/>
      </c>
      <c r="J46" s="6" t="str">
        <f>IF('Log_working_3-way'!$D46="","",'True_Odds_Calculator_3-way'!#REF!/'True_Odds_Calculator_3-way'!C44-1)</f>
        <v/>
      </c>
      <c r="K46" s="6" t="str">
        <f>IF('Log_working_3-way'!$D46="","",1/'True_Odds_Calculator_3-way'!A44+1/'True_Odds_Calculator_3-way'!B44+1/'True_Odds_Calculator_3-way'!C44-1)</f>
        <v/>
      </c>
    </row>
    <row r="47" spans="4:11" x14ac:dyDescent="0.25">
      <c r="D47" t="str">
        <f>solve_for_c('True_Odds_Calculator_3-way'!A45,'True_Odds_Calculator_3-way'!B45,'True_Odds_Calculator_3-way'!C45,'Log_working_3-way'!B$1,'Log_working_3-way'!B$2)</f>
        <v/>
      </c>
      <c r="F47" s="6" t="str">
        <f>IF('Log_working_3-way'!D47="","",1/'True_Odds_Calculator_3-way'!N45+1/'True_Odds_Calculator_3-way'!O45+1/'True_Odds_Calculator_3-way'!#REF!-1)</f>
        <v/>
      </c>
      <c r="H47" s="6" t="str">
        <f>IF('Log_working_3-way'!$D47="","",'True_Odds_Calculator_3-way'!N45/'True_Odds_Calculator_3-way'!A45-1)</f>
        <v/>
      </c>
      <c r="I47" s="6" t="str">
        <f>IF('Log_working_3-way'!$D47="","",'True_Odds_Calculator_3-way'!O45/'True_Odds_Calculator_3-way'!B45-1)</f>
        <v/>
      </c>
      <c r="J47" s="6" t="str">
        <f>IF('Log_working_3-way'!$D47="","",'True_Odds_Calculator_3-way'!#REF!/'True_Odds_Calculator_3-way'!C45-1)</f>
        <v/>
      </c>
      <c r="K47" s="6" t="str">
        <f>IF('Log_working_3-way'!$D47="","",1/'True_Odds_Calculator_3-way'!A45+1/'True_Odds_Calculator_3-way'!B45+1/'True_Odds_Calculator_3-way'!C45-1)</f>
        <v/>
      </c>
    </row>
    <row r="48" spans="4:11" x14ac:dyDescent="0.25">
      <c r="D48" t="str">
        <f>solve_for_c('True_Odds_Calculator_3-way'!A46,'True_Odds_Calculator_3-way'!B46,'True_Odds_Calculator_3-way'!C46,'Log_working_3-way'!B$1,'Log_working_3-way'!B$2)</f>
        <v/>
      </c>
      <c r="F48" s="6" t="str">
        <f>IF('Log_working_3-way'!D48="","",1/'True_Odds_Calculator_3-way'!N46+1/'True_Odds_Calculator_3-way'!O46+1/'True_Odds_Calculator_3-way'!#REF!-1)</f>
        <v/>
      </c>
      <c r="H48" s="6" t="str">
        <f>IF('Log_working_3-way'!$D48="","",'True_Odds_Calculator_3-way'!N46/'True_Odds_Calculator_3-way'!A46-1)</f>
        <v/>
      </c>
      <c r="I48" s="6" t="str">
        <f>IF('Log_working_3-way'!$D48="","",'True_Odds_Calculator_3-way'!O46/'True_Odds_Calculator_3-way'!B46-1)</f>
        <v/>
      </c>
      <c r="J48" s="6" t="str">
        <f>IF('Log_working_3-way'!$D48="","",'True_Odds_Calculator_3-way'!#REF!/'True_Odds_Calculator_3-way'!C46-1)</f>
        <v/>
      </c>
      <c r="K48" s="6" t="str">
        <f>IF('Log_working_3-way'!$D48="","",1/'True_Odds_Calculator_3-way'!A46+1/'True_Odds_Calculator_3-way'!B46+1/'True_Odds_Calculator_3-way'!C46-1)</f>
        <v/>
      </c>
    </row>
    <row r="49" spans="4:11" x14ac:dyDescent="0.25">
      <c r="D49" t="str">
        <f>solve_for_c('True_Odds_Calculator_3-way'!A47,'True_Odds_Calculator_3-way'!B47,'True_Odds_Calculator_3-way'!C47,'Log_working_3-way'!B$1,'Log_working_3-way'!B$2)</f>
        <v/>
      </c>
      <c r="F49" s="6" t="str">
        <f>IF('Log_working_3-way'!D49="","",1/'True_Odds_Calculator_3-way'!N47+1/'True_Odds_Calculator_3-way'!O47+1/'True_Odds_Calculator_3-way'!#REF!-1)</f>
        <v/>
      </c>
      <c r="H49" s="6" t="str">
        <f>IF('Log_working_3-way'!$D49="","",'True_Odds_Calculator_3-way'!N47/'True_Odds_Calculator_3-way'!A47-1)</f>
        <v/>
      </c>
      <c r="I49" s="6" t="str">
        <f>IF('Log_working_3-way'!$D49="","",'True_Odds_Calculator_3-way'!O47/'True_Odds_Calculator_3-way'!B47-1)</f>
        <v/>
      </c>
      <c r="J49" s="6" t="str">
        <f>IF('Log_working_3-way'!$D49="","",'True_Odds_Calculator_3-way'!#REF!/'True_Odds_Calculator_3-way'!C47-1)</f>
        <v/>
      </c>
      <c r="K49" s="6" t="str">
        <f>IF('Log_working_3-way'!$D49="","",1/'True_Odds_Calculator_3-way'!A47+1/'True_Odds_Calculator_3-way'!B47+1/'True_Odds_Calculator_3-way'!C47-1)</f>
        <v/>
      </c>
    </row>
    <row r="50" spans="4:11" x14ac:dyDescent="0.25">
      <c r="D50" t="str">
        <f>solve_for_c('True_Odds_Calculator_3-way'!A48,'True_Odds_Calculator_3-way'!B48,'True_Odds_Calculator_3-way'!C48,'Log_working_3-way'!B$1,'Log_working_3-way'!B$2)</f>
        <v/>
      </c>
      <c r="F50" s="6" t="str">
        <f>IF('Log_working_3-way'!D50="","",1/'True_Odds_Calculator_3-way'!N48+1/'True_Odds_Calculator_3-way'!O48+1/'True_Odds_Calculator_3-way'!#REF!-1)</f>
        <v/>
      </c>
      <c r="H50" s="6" t="str">
        <f>IF('Log_working_3-way'!$D50="","",'True_Odds_Calculator_3-way'!N48/'True_Odds_Calculator_3-way'!A48-1)</f>
        <v/>
      </c>
      <c r="I50" s="6" t="str">
        <f>IF('Log_working_3-way'!$D50="","",'True_Odds_Calculator_3-way'!O48/'True_Odds_Calculator_3-way'!B48-1)</f>
        <v/>
      </c>
      <c r="J50" s="6" t="str">
        <f>IF('Log_working_3-way'!$D50="","",'True_Odds_Calculator_3-way'!#REF!/'True_Odds_Calculator_3-way'!C48-1)</f>
        <v/>
      </c>
      <c r="K50" s="6" t="str">
        <f>IF('Log_working_3-way'!$D50="","",1/'True_Odds_Calculator_3-way'!A48+1/'True_Odds_Calculator_3-way'!B48+1/'True_Odds_Calculator_3-way'!C48-1)</f>
        <v/>
      </c>
    </row>
    <row r="51" spans="4:11" x14ac:dyDescent="0.25">
      <c r="D51" t="str">
        <f>solve_for_c('True_Odds_Calculator_3-way'!A49,'True_Odds_Calculator_3-way'!B49,'True_Odds_Calculator_3-way'!C49,'Log_working_3-way'!B$1,'Log_working_3-way'!B$2)</f>
        <v/>
      </c>
      <c r="F51" s="6" t="str">
        <f>IF('Log_working_3-way'!D51="","",1/'True_Odds_Calculator_3-way'!N49+1/'True_Odds_Calculator_3-way'!O49+1/'True_Odds_Calculator_3-way'!#REF!-1)</f>
        <v/>
      </c>
      <c r="H51" s="6" t="str">
        <f>IF('Log_working_3-way'!$D51="","",'True_Odds_Calculator_3-way'!N49/'True_Odds_Calculator_3-way'!A49-1)</f>
        <v/>
      </c>
      <c r="I51" s="6" t="str">
        <f>IF('Log_working_3-way'!$D51="","",'True_Odds_Calculator_3-way'!O49/'True_Odds_Calculator_3-way'!B49-1)</f>
        <v/>
      </c>
      <c r="J51" s="6" t="str">
        <f>IF('Log_working_3-way'!$D51="","",'True_Odds_Calculator_3-way'!#REF!/'True_Odds_Calculator_3-way'!C49-1)</f>
        <v/>
      </c>
      <c r="K51" s="6" t="str">
        <f>IF('Log_working_3-way'!$D51="","",1/'True_Odds_Calculator_3-way'!A49+1/'True_Odds_Calculator_3-way'!B49+1/'True_Odds_Calculator_3-way'!C49-1)</f>
        <v/>
      </c>
    </row>
    <row r="52" spans="4:11" x14ac:dyDescent="0.25">
      <c r="D52" t="str">
        <f>solve_for_c('True_Odds_Calculator_3-way'!A50,'True_Odds_Calculator_3-way'!B50,'True_Odds_Calculator_3-way'!C50,'Log_working_3-way'!B$1,'Log_working_3-way'!B$2)</f>
        <v/>
      </c>
      <c r="F52" s="6" t="str">
        <f>IF('Log_working_3-way'!D52="","",1/'True_Odds_Calculator_3-way'!N50+1/'True_Odds_Calculator_3-way'!O50+1/'True_Odds_Calculator_3-way'!#REF!-1)</f>
        <v/>
      </c>
      <c r="H52" s="6" t="str">
        <f>IF('Log_working_3-way'!$D52="","",'True_Odds_Calculator_3-way'!N50/'True_Odds_Calculator_3-way'!A50-1)</f>
        <v/>
      </c>
      <c r="I52" s="6" t="str">
        <f>IF('Log_working_3-way'!$D52="","",'True_Odds_Calculator_3-way'!O50/'True_Odds_Calculator_3-way'!B50-1)</f>
        <v/>
      </c>
      <c r="J52" s="6" t="str">
        <f>IF('Log_working_3-way'!$D52="","",'True_Odds_Calculator_3-way'!#REF!/'True_Odds_Calculator_3-way'!C50-1)</f>
        <v/>
      </c>
      <c r="K52" s="6" t="str">
        <f>IF('Log_working_3-way'!$D52="","",1/'True_Odds_Calculator_3-way'!A50+1/'True_Odds_Calculator_3-way'!B50+1/'True_Odds_Calculator_3-way'!C50-1)</f>
        <v/>
      </c>
    </row>
    <row r="53" spans="4:11" x14ac:dyDescent="0.25">
      <c r="D53" t="str">
        <f>solve_for_c('True_Odds_Calculator_3-way'!A51,'True_Odds_Calculator_3-way'!B51,'True_Odds_Calculator_3-way'!C51,'Log_working_3-way'!B$1,'Log_working_3-way'!B$2)</f>
        <v/>
      </c>
      <c r="F53" s="6" t="str">
        <f>IF('Log_working_3-way'!D53="","",1/'True_Odds_Calculator_3-way'!N51+1/'True_Odds_Calculator_3-way'!O51+1/'True_Odds_Calculator_3-way'!#REF!-1)</f>
        <v/>
      </c>
      <c r="H53" s="6" t="str">
        <f>IF('Log_working_3-way'!$D53="","",'True_Odds_Calculator_3-way'!N51/'True_Odds_Calculator_3-way'!A51-1)</f>
        <v/>
      </c>
      <c r="I53" s="6" t="str">
        <f>IF('Log_working_3-way'!$D53="","",'True_Odds_Calculator_3-way'!O51/'True_Odds_Calculator_3-way'!B51-1)</f>
        <v/>
      </c>
      <c r="J53" s="6" t="str">
        <f>IF('Log_working_3-way'!$D53="","",'True_Odds_Calculator_3-way'!#REF!/'True_Odds_Calculator_3-way'!C51-1)</f>
        <v/>
      </c>
      <c r="K53" s="6" t="str">
        <f>IF('Log_working_3-way'!$D53="","",1/'True_Odds_Calculator_3-way'!A51+1/'True_Odds_Calculator_3-way'!B51+1/'True_Odds_Calculator_3-way'!C51-1)</f>
        <v/>
      </c>
    </row>
    <row r="54" spans="4:11" x14ac:dyDescent="0.25">
      <c r="D54" t="str">
        <f>solve_for_c('True_Odds_Calculator_3-way'!A52,'True_Odds_Calculator_3-way'!B52,'True_Odds_Calculator_3-way'!C52,'Log_working_3-way'!B$1,'Log_working_3-way'!B$2)</f>
        <v/>
      </c>
      <c r="F54" s="6" t="str">
        <f>IF('Log_working_3-way'!D54="","",1/'True_Odds_Calculator_3-way'!N52+1/'True_Odds_Calculator_3-way'!O52+1/'True_Odds_Calculator_3-way'!#REF!-1)</f>
        <v/>
      </c>
      <c r="H54" s="6" t="str">
        <f>IF('Log_working_3-way'!$D54="","",'True_Odds_Calculator_3-way'!N52/'True_Odds_Calculator_3-way'!A52-1)</f>
        <v/>
      </c>
      <c r="I54" s="6" t="str">
        <f>IF('Log_working_3-way'!$D54="","",'True_Odds_Calculator_3-way'!O52/'True_Odds_Calculator_3-way'!B52-1)</f>
        <v/>
      </c>
      <c r="J54" s="6" t="str">
        <f>IF('Log_working_3-way'!$D54="","",'True_Odds_Calculator_3-way'!#REF!/'True_Odds_Calculator_3-way'!C52-1)</f>
        <v/>
      </c>
      <c r="K54" s="6" t="str">
        <f>IF('Log_working_3-way'!$D54="","",1/'True_Odds_Calculator_3-way'!A52+1/'True_Odds_Calculator_3-way'!B52+1/'True_Odds_Calculator_3-way'!C52-1)</f>
        <v/>
      </c>
    </row>
    <row r="55" spans="4:11" x14ac:dyDescent="0.25">
      <c r="D55" t="str">
        <f>solve_for_c('True_Odds_Calculator_3-way'!A53,'True_Odds_Calculator_3-way'!B53,'True_Odds_Calculator_3-way'!C53,'Log_working_3-way'!B$1,'Log_working_3-way'!B$2)</f>
        <v/>
      </c>
      <c r="F55" s="6" t="str">
        <f>IF('Log_working_3-way'!D55="","",1/'True_Odds_Calculator_3-way'!N53+1/'True_Odds_Calculator_3-way'!O53+1/'True_Odds_Calculator_3-way'!#REF!-1)</f>
        <v/>
      </c>
      <c r="H55" s="6" t="str">
        <f>IF('Log_working_3-way'!$D55="","",'True_Odds_Calculator_3-way'!N53/'True_Odds_Calculator_3-way'!A53-1)</f>
        <v/>
      </c>
      <c r="I55" s="6" t="str">
        <f>IF('Log_working_3-way'!$D55="","",'True_Odds_Calculator_3-way'!O53/'True_Odds_Calculator_3-way'!B53-1)</f>
        <v/>
      </c>
      <c r="J55" s="6" t="str">
        <f>IF('Log_working_3-way'!$D55="","",'True_Odds_Calculator_3-way'!#REF!/'True_Odds_Calculator_3-way'!C53-1)</f>
        <v/>
      </c>
      <c r="K55" s="6" t="str">
        <f>IF('Log_working_3-way'!$D55="","",1/'True_Odds_Calculator_3-way'!A53+1/'True_Odds_Calculator_3-way'!B53+1/'True_Odds_Calculator_3-way'!C53-1)</f>
        <v/>
      </c>
    </row>
    <row r="56" spans="4:11" x14ac:dyDescent="0.25">
      <c r="D56" t="str">
        <f>solve_for_c('True_Odds_Calculator_3-way'!A54,'True_Odds_Calculator_3-way'!B54,'True_Odds_Calculator_3-way'!C54,'Log_working_3-way'!B$1,'Log_working_3-way'!B$2)</f>
        <v/>
      </c>
      <c r="F56" s="6" t="str">
        <f>IF('Log_working_3-way'!D56="","",1/'True_Odds_Calculator_3-way'!N54+1/'True_Odds_Calculator_3-way'!O54+1/'True_Odds_Calculator_3-way'!#REF!-1)</f>
        <v/>
      </c>
      <c r="H56" s="6" t="str">
        <f>IF('Log_working_3-way'!$D56="","",'True_Odds_Calculator_3-way'!N54/'True_Odds_Calculator_3-way'!A54-1)</f>
        <v/>
      </c>
      <c r="I56" s="6" t="str">
        <f>IF('Log_working_3-way'!$D56="","",'True_Odds_Calculator_3-way'!O54/'True_Odds_Calculator_3-way'!B54-1)</f>
        <v/>
      </c>
      <c r="J56" s="6" t="str">
        <f>IF('Log_working_3-way'!$D56="","",'True_Odds_Calculator_3-way'!#REF!/'True_Odds_Calculator_3-way'!C54-1)</f>
        <v/>
      </c>
      <c r="K56" s="6" t="str">
        <f>IF('Log_working_3-way'!$D56="","",1/'True_Odds_Calculator_3-way'!A54+1/'True_Odds_Calculator_3-way'!B54+1/'True_Odds_Calculator_3-way'!C54-1)</f>
        <v/>
      </c>
    </row>
    <row r="57" spans="4:11" x14ac:dyDescent="0.25">
      <c r="D57" t="str">
        <f>solve_for_c('True_Odds_Calculator_3-way'!A55,'True_Odds_Calculator_3-way'!B55,'True_Odds_Calculator_3-way'!C55,'Log_working_3-way'!B$1,'Log_working_3-way'!B$2)</f>
        <v/>
      </c>
      <c r="F57" s="6" t="str">
        <f>IF('Log_working_3-way'!D57="","",1/'True_Odds_Calculator_3-way'!N55+1/'True_Odds_Calculator_3-way'!O55+1/'True_Odds_Calculator_3-way'!#REF!-1)</f>
        <v/>
      </c>
      <c r="H57" s="6" t="str">
        <f>IF('Log_working_3-way'!$D57="","",'True_Odds_Calculator_3-way'!N55/'True_Odds_Calculator_3-way'!A55-1)</f>
        <v/>
      </c>
      <c r="I57" s="6" t="str">
        <f>IF('Log_working_3-way'!$D57="","",'True_Odds_Calculator_3-way'!O55/'True_Odds_Calculator_3-way'!B55-1)</f>
        <v/>
      </c>
      <c r="J57" s="6" t="str">
        <f>IF('Log_working_3-way'!$D57="","",'True_Odds_Calculator_3-way'!#REF!/'True_Odds_Calculator_3-way'!C55-1)</f>
        <v/>
      </c>
      <c r="K57" s="6" t="str">
        <f>IF('Log_working_3-way'!$D57="","",1/'True_Odds_Calculator_3-way'!A55+1/'True_Odds_Calculator_3-way'!B55+1/'True_Odds_Calculator_3-way'!C55-1)</f>
        <v/>
      </c>
    </row>
    <row r="58" spans="4:11" x14ac:dyDescent="0.25">
      <c r="D58" t="str">
        <f>solve_for_c('True_Odds_Calculator_3-way'!A56,'True_Odds_Calculator_3-way'!B56,'True_Odds_Calculator_3-way'!C56,'Log_working_3-way'!B$1,'Log_working_3-way'!B$2)</f>
        <v/>
      </c>
      <c r="F58" s="6" t="str">
        <f>IF('Log_working_3-way'!D58="","",1/'True_Odds_Calculator_3-way'!N56+1/'True_Odds_Calculator_3-way'!O56+1/'True_Odds_Calculator_3-way'!#REF!-1)</f>
        <v/>
      </c>
      <c r="H58" s="6" t="str">
        <f>IF('Log_working_3-way'!$D58="","",'True_Odds_Calculator_3-way'!N56/'True_Odds_Calculator_3-way'!A56-1)</f>
        <v/>
      </c>
      <c r="I58" s="6" t="str">
        <f>IF('Log_working_3-way'!$D58="","",'True_Odds_Calculator_3-way'!O56/'True_Odds_Calculator_3-way'!B56-1)</f>
        <v/>
      </c>
      <c r="J58" s="6" t="str">
        <f>IF('Log_working_3-way'!$D58="","",'True_Odds_Calculator_3-way'!#REF!/'True_Odds_Calculator_3-way'!C56-1)</f>
        <v/>
      </c>
      <c r="K58" s="6" t="str">
        <f>IF('Log_working_3-way'!$D58="","",1/'True_Odds_Calculator_3-way'!A56+1/'True_Odds_Calculator_3-way'!B56+1/'True_Odds_Calculator_3-way'!C56-1)</f>
        <v/>
      </c>
    </row>
    <row r="59" spans="4:11" x14ac:dyDescent="0.25">
      <c r="D59" t="str">
        <f>solve_for_c('True_Odds_Calculator_3-way'!A57,'True_Odds_Calculator_3-way'!B57,'True_Odds_Calculator_3-way'!C57,'Log_working_3-way'!B$1,'Log_working_3-way'!B$2)</f>
        <v/>
      </c>
      <c r="F59" s="6" t="str">
        <f>IF('Log_working_3-way'!D59="","",1/'True_Odds_Calculator_3-way'!N57+1/'True_Odds_Calculator_3-way'!O57+1/'True_Odds_Calculator_3-way'!#REF!-1)</f>
        <v/>
      </c>
      <c r="H59" s="6" t="str">
        <f>IF('Log_working_3-way'!$D59="","",'True_Odds_Calculator_3-way'!N57/'True_Odds_Calculator_3-way'!A57-1)</f>
        <v/>
      </c>
      <c r="I59" s="6" t="str">
        <f>IF('Log_working_3-way'!$D59="","",'True_Odds_Calculator_3-way'!O57/'True_Odds_Calculator_3-way'!B57-1)</f>
        <v/>
      </c>
      <c r="J59" s="6" t="str">
        <f>IF('Log_working_3-way'!$D59="","",'True_Odds_Calculator_3-way'!#REF!/'True_Odds_Calculator_3-way'!C57-1)</f>
        <v/>
      </c>
      <c r="K59" s="6" t="str">
        <f>IF('Log_working_3-way'!$D59="","",1/'True_Odds_Calculator_3-way'!A57+1/'True_Odds_Calculator_3-way'!B57+1/'True_Odds_Calculator_3-way'!C57-1)</f>
        <v/>
      </c>
    </row>
    <row r="60" spans="4:11" x14ac:dyDescent="0.25">
      <c r="D60" t="str">
        <f>solve_for_c('True_Odds_Calculator_3-way'!A58,'True_Odds_Calculator_3-way'!B58,'True_Odds_Calculator_3-way'!C58,'Log_working_3-way'!B$1,'Log_working_3-way'!B$2)</f>
        <v/>
      </c>
      <c r="F60" s="6" t="str">
        <f>IF('Log_working_3-way'!D60="","",1/'True_Odds_Calculator_3-way'!N58+1/'True_Odds_Calculator_3-way'!O58+1/'True_Odds_Calculator_3-way'!#REF!-1)</f>
        <v/>
      </c>
      <c r="H60" s="6" t="str">
        <f>IF('Log_working_3-way'!$D60="","",'True_Odds_Calculator_3-way'!N58/'True_Odds_Calculator_3-way'!A58-1)</f>
        <v/>
      </c>
      <c r="I60" s="6" t="str">
        <f>IF('Log_working_3-way'!$D60="","",'True_Odds_Calculator_3-way'!O58/'True_Odds_Calculator_3-way'!B58-1)</f>
        <v/>
      </c>
      <c r="J60" s="6" t="str">
        <f>IF('Log_working_3-way'!$D60="","",'True_Odds_Calculator_3-way'!#REF!/'True_Odds_Calculator_3-way'!C58-1)</f>
        <v/>
      </c>
      <c r="K60" s="6" t="str">
        <f>IF('Log_working_3-way'!$D60="","",1/'True_Odds_Calculator_3-way'!A58+1/'True_Odds_Calculator_3-way'!B58+1/'True_Odds_Calculator_3-way'!C58-1)</f>
        <v/>
      </c>
    </row>
    <row r="61" spans="4:11" x14ac:dyDescent="0.25">
      <c r="D61" t="str">
        <f>solve_for_c('True_Odds_Calculator_3-way'!A59,'True_Odds_Calculator_3-way'!B59,'True_Odds_Calculator_3-way'!C59,'Log_working_3-way'!B$1,'Log_working_3-way'!B$2)</f>
        <v/>
      </c>
      <c r="F61" s="6" t="str">
        <f>IF('Log_working_3-way'!D61="","",1/'True_Odds_Calculator_3-way'!N59+1/'True_Odds_Calculator_3-way'!O59+1/'True_Odds_Calculator_3-way'!#REF!-1)</f>
        <v/>
      </c>
      <c r="H61" s="6" t="str">
        <f>IF('Log_working_3-way'!$D61="","",'True_Odds_Calculator_3-way'!N59/'True_Odds_Calculator_3-way'!A59-1)</f>
        <v/>
      </c>
      <c r="I61" s="6" t="str">
        <f>IF('Log_working_3-way'!$D61="","",'True_Odds_Calculator_3-way'!O59/'True_Odds_Calculator_3-way'!B59-1)</f>
        <v/>
      </c>
      <c r="J61" s="6" t="str">
        <f>IF('Log_working_3-way'!$D61="","",'True_Odds_Calculator_3-way'!#REF!/'True_Odds_Calculator_3-way'!C59-1)</f>
        <v/>
      </c>
      <c r="K61" s="6" t="str">
        <f>IF('Log_working_3-way'!$D61="","",1/'True_Odds_Calculator_3-way'!A59+1/'True_Odds_Calculator_3-way'!B59+1/'True_Odds_Calculator_3-way'!C59-1)</f>
        <v/>
      </c>
    </row>
    <row r="62" spans="4:11" x14ac:dyDescent="0.25">
      <c r="D62" t="str">
        <f>solve_for_c('True_Odds_Calculator_3-way'!A60,'True_Odds_Calculator_3-way'!B60,'True_Odds_Calculator_3-way'!C60,'Log_working_3-way'!B$1,'Log_working_3-way'!B$2)</f>
        <v/>
      </c>
      <c r="F62" s="6" t="str">
        <f>IF('Log_working_3-way'!D62="","",1/'True_Odds_Calculator_3-way'!N60+1/'True_Odds_Calculator_3-way'!O60+1/'True_Odds_Calculator_3-way'!#REF!-1)</f>
        <v/>
      </c>
      <c r="H62" s="6" t="str">
        <f>IF('Log_working_3-way'!$D62="","",'True_Odds_Calculator_3-way'!N60/'True_Odds_Calculator_3-way'!A60-1)</f>
        <v/>
      </c>
      <c r="I62" s="6" t="str">
        <f>IF('Log_working_3-way'!$D62="","",'True_Odds_Calculator_3-way'!O60/'True_Odds_Calculator_3-way'!B60-1)</f>
        <v/>
      </c>
      <c r="J62" s="6" t="str">
        <f>IF('Log_working_3-way'!$D62="","",'True_Odds_Calculator_3-way'!#REF!/'True_Odds_Calculator_3-way'!C60-1)</f>
        <v/>
      </c>
      <c r="K62" s="6" t="str">
        <f>IF('Log_working_3-way'!$D62="","",1/'True_Odds_Calculator_3-way'!A60+1/'True_Odds_Calculator_3-way'!B60+1/'True_Odds_Calculator_3-way'!C60-1)</f>
        <v/>
      </c>
    </row>
    <row r="63" spans="4:11" x14ac:dyDescent="0.25">
      <c r="D63" t="str">
        <f>solve_for_c('True_Odds_Calculator_3-way'!A61,'True_Odds_Calculator_3-way'!B61,'True_Odds_Calculator_3-way'!C61,'Log_working_3-way'!B$1,'Log_working_3-way'!B$2)</f>
        <v/>
      </c>
      <c r="F63" s="6" t="str">
        <f>IF('Log_working_3-way'!D63="","",1/'True_Odds_Calculator_3-way'!N61+1/'True_Odds_Calculator_3-way'!O61+1/'True_Odds_Calculator_3-way'!#REF!-1)</f>
        <v/>
      </c>
      <c r="H63" s="6" t="str">
        <f>IF('Log_working_3-way'!$D63="","",'True_Odds_Calculator_3-way'!N61/'True_Odds_Calculator_3-way'!A61-1)</f>
        <v/>
      </c>
      <c r="I63" s="6" t="str">
        <f>IF('Log_working_3-way'!$D63="","",'True_Odds_Calculator_3-way'!O61/'True_Odds_Calculator_3-way'!B61-1)</f>
        <v/>
      </c>
      <c r="J63" s="6" t="str">
        <f>IF('Log_working_3-way'!$D63="","",'True_Odds_Calculator_3-way'!#REF!/'True_Odds_Calculator_3-way'!C61-1)</f>
        <v/>
      </c>
      <c r="K63" s="6" t="str">
        <f>IF('Log_working_3-way'!$D63="","",1/'True_Odds_Calculator_3-way'!A61+1/'True_Odds_Calculator_3-way'!B61+1/'True_Odds_Calculator_3-way'!C61-1)</f>
        <v/>
      </c>
    </row>
    <row r="64" spans="4:11" x14ac:dyDescent="0.25">
      <c r="D64" t="str">
        <f>solve_for_c('True_Odds_Calculator_3-way'!A62,'True_Odds_Calculator_3-way'!B62,'True_Odds_Calculator_3-way'!C62,'Log_working_3-way'!B$1,'Log_working_3-way'!B$2)</f>
        <v/>
      </c>
      <c r="F64" s="6" t="str">
        <f>IF('Log_working_3-way'!D64="","",1/'True_Odds_Calculator_3-way'!N62+1/'True_Odds_Calculator_3-way'!O62+1/'True_Odds_Calculator_3-way'!#REF!-1)</f>
        <v/>
      </c>
      <c r="H64" s="6" t="str">
        <f>IF('Log_working_3-way'!$D64="","",'True_Odds_Calculator_3-way'!N62/'True_Odds_Calculator_3-way'!A62-1)</f>
        <v/>
      </c>
      <c r="I64" s="6" t="str">
        <f>IF('Log_working_3-way'!$D64="","",'True_Odds_Calculator_3-way'!O62/'True_Odds_Calculator_3-way'!B62-1)</f>
        <v/>
      </c>
      <c r="J64" s="6" t="str">
        <f>IF('Log_working_3-way'!$D64="","",'True_Odds_Calculator_3-way'!#REF!/'True_Odds_Calculator_3-way'!C62-1)</f>
        <v/>
      </c>
      <c r="K64" s="6" t="str">
        <f>IF('Log_working_3-way'!$D64="","",1/'True_Odds_Calculator_3-way'!A62+1/'True_Odds_Calculator_3-way'!B62+1/'True_Odds_Calculator_3-way'!C62-1)</f>
        <v/>
      </c>
    </row>
    <row r="65" spans="4:11" x14ac:dyDescent="0.25">
      <c r="D65" t="str">
        <f>solve_for_c('True_Odds_Calculator_3-way'!A63,'True_Odds_Calculator_3-way'!B63,'True_Odds_Calculator_3-way'!C63,'Log_working_3-way'!B$1,'Log_working_3-way'!B$2)</f>
        <v/>
      </c>
      <c r="F65" s="6" t="str">
        <f>IF('Log_working_3-way'!D65="","",1/'True_Odds_Calculator_3-way'!N63+1/'True_Odds_Calculator_3-way'!O63+1/'True_Odds_Calculator_3-way'!#REF!-1)</f>
        <v/>
      </c>
      <c r="H65" s="6" t="str">
        <f>IF('Log_working_3-way'!$D65="","",'True_Odds_Calculator_3-way'!N63/'True_Odds_Calculator_3-way'!A63-1)</f>
        <v/>
      </c>
      <c r="I65" s="6" t="str">
        <f>IF('Log_working_3-way'!$D65="","",'True_Odds_Calculator_3-way'!O63/'True_Odds_Calculator_3-way'!B63-1)</f>
        <v/>
      </c>
      <c r="J65" s="6" t="str">
        <f>IF('Log_working_3-way'!$D65="","",'True_Odds_Calculator_3-way'!#REF!/'True_Odds_Calculator_3-way'!C63-1)</f>
        <v/>
      </c>
      <c r="K65" s="6" t="str">
        <f>IF('Log_working_3-way'!$D65="","",1/'True_Odds_Calculator_3-way'!A63+1/'True_Odds_Calculator_3-way'!B63+1/'True_Odds_Calculator_3-way'!C63-1)</f>
        <v/>
      </c>
    </row>
    <row r="66" spans="4:11" x14ac:dyDescent="0.25">
      <c r="D66" t="str">
        <f>solve_for_c('True_Odds_Calculator_3-way'!A64,'True_Odds_Calculator_3-way'!B64,'True_Odds_Calculator_3-way'!C64,'Log_working_3-way'!B$1,'Log_working_3-way'!B$2)</f>
        <v/>
      </c>
      <c r="F66" s="6" t="str">
        <f>IF('Log_working_3-way'!D66="","",1/'True_Odds_Calculator_3-way'!N64+1/'True_Odds_Calculator_3-way'!O64+1/'True_Odds_Calculator_3-way'!#REF!-1)</f>
        <v/>
      </c>
      <c r="H66" s="6" t="str">
        <f>IF('Log_working_3-way'!$D66="","",'True_Odds_Calculator_3-way'!N64/'True_Odds_Calculator_3-way'!A64-1)</f>
        <v/>
      </c>
      <c r="I66" s="6" t="str">
        <f>IF('Log_working_3-way'!$D66="","",'True_Odds_Calculator_3-way'!O64/'True_Odds_Calculator_3-way'!B64-1)</f>
        <v/>
      </c>
      <c r="J66" s="6" t="str">
        <f>IF('Log_working_3-way'!$D66="","",'True_Odds_Calculator_3-way'!#REF!/'True_Odds_Calculator_3-way'!C64-1)</f>
        <v/>
      </c>
      <c r="K66" s="6" t="str">
        <f>IF('Log_working_3-way'!$D66="","",1/'True_Odds_Calculator_3-way'!A64+1/'True_Odds_Calculator_3-way'!B64+1/'True_Odds_Calculator_3-way'!C64-1)</f>
        <v/>
      </c>
    </row>
    <row r="67" spans="4:11" x14ac:dyDescent="0.25">
      <c r="D67" t="str">
        <f>solve_for_c('True_Odds_Calculator_3-way'!A65,'True_Odds_Calculator_3-way'!B65,'True_Odds_Calculator_3-way'!C65,'Log_working_3-way'!B$1,'Log_working_3-way'!B$2)</f>
        <v/>
      </c>
      <c r="F67" s="6" t="str">
        <f>IF('Log_working_3-way'!D67="","",1/'True_Odds_Calculator_3-way'!N65+1/'True_Odds_Calculator_3-way'!O65+1/'True_Odds_Calculator_3-way'!#REF!-1)</f>
        <v/>
      </c>
      <c r="H67" s="6" t="str">
        <f>IF('Log_working_3-way'!$D67="","",'True_Odds_Calculator_3-way'!N65/'True_Odds_Calculator_3-way'!A65-1)</f>
        <v/>
      </c>
      <c r="I67" s="6" t="str">
        <f>IF('Log_working_3-way'!$D67="","",'True_Odds_Calculator_3-way'!O65/'True_Odds_Calculator_3-way'!B65-1)</f>
        <v/>
      </c>
      <c r="J67" s="6" t="str">
        <f>IF('Log_working_3-way'!$D67="","",'True_Odds_Calculator_3-way'!#REF!/'True_Odds_Calculator_3-way'!C65-1)</f>
        <v/>
      </c>
      <c r="K67" s="6" t="str">
        <f>IF('Log_working_3-way'!$D67="","",1/'True_Odds_Calculator_3-way'!A65+1/'True_Odds_Calculator_3-way'!B65+1/'True_Odds_Calculator_3-way'!C65-1)</f>
        <v/>
      </c>
    </row>
    <row r="68" spans="4:11" x14ac:dyDescent="0.25">
      <c r="D68" t="str">
        <f>solve_for_c('True_Odds_Calculator_3-way'!A66,'True_Odds_Calculator_3-way'!B66,'True_Odds_Calculator_3-way'!C66,'Log_working_3-way'!B$1,'Log_working_3-way'!B$2)</f>
        <v/>
      </c>
      <c r="F68" s="6" t="str">
        <f>IF('Log_working_3-way'!D68="","",1/'True_Odds_Calculator_3-way'!N66+1/'True_Odds_Calculator_3-way'!O66+1/'True_Odds_Calculator_3-way'!#REF!-1)</f>
        <v/>
      </c>
      <c r="H68" s="6" t="str">
        <f>IF('Log_working_3-way'!$D68="","",'True_Odds_Calculator_3-way'!N66/'True_Odds_Calculator_3-way'!A66-1)</f>
        <v/>
      </c>
      <c r="I68" s="6" t="str">
        <f>IF('Log_working_3-way'!$D68="","",'True_Odds_Calculator_3-way'!O66/'True_Odds_Calculator_3-way'!B66-1)</f>
        <v/>
      </c>
      <c r="J68" s="6" t="str">
        <f>IF('Log_working_3-way'!$D68="","",'True_Odds_Calculator_3-way'!#REF!/'True_Odds_Calculator_3-way'!C66-1)</f>
        <v/>
      </c>
      <c r="K68" s="6" t="str">
        <f>IF('Log_working_3-way'!$D68="","",1/'True_Odds_Calculator_3-way'!A66+1/'True_Odds_Calculator_3-way'!B66+1/'True_Odds_Calculator_3-way'!C66-1)</f>
        <v/>
      </c>
    </row>
    <row r="69" spans="4:11" x14ac:dyDescent="0.25">
      <c r="D69" t="str">
        <f>solve_for_c('True_Odds_Calculator_3-way'!A67,'True_Odds_Calculator_3-way'!B67,'True_Odds_Calculator_3-way'!C67,'Log_working_3-way'!B$1,'Log_working_3-way'!B$2)</f>
        <v/>
      </c>
      <c r="F69" s="6" t="str">
        <f>IF('Log_working_3-way'!D69="","",1/'True_Odds_Calculator_3-way'!N67+1/'True_Odds_Calculator_3-way'!O67+1/'True_Odds_Calculator_3-way'!#REF!-1)</f>
        <v/>
      </c>
      <c r="H69" s="6" t="str">
        <f>IF('Log_working_3-way'!$D69="","",'True_Odds_Calculator_3-way'!N67/'True_Odds_Calculator_3-way'!A67-1)</f>
        <v/>
      </c>
      <c r="I69" s="6" t="str">
        <f>IF('Log_working_3-way'!$D69="","",'True_Odds_Calculator_3-way'!O67/'True_Odds_Calculator_3-way'!B67-1)</f>
        <v/>
      </c>
      <c r="J69" s="6" t="str">
        <f>IF('Log_working_3-way'!$D69="","",'True_Odds_Calculator_3-way'!#REF!/'True_Odds_Calculator_3-way'!C67-1)</f>
        <v/>
      </c>
      <c r="K69" s="6" t="str">
        <f>IF('Log_working_3-way'!$D69="","",1/'True_Odds_Calculator_3-way'!A67+1/'True_Odds_Calculator_3-way'!B67+1/'True_Odds_Calculator_3-way'!C67-1)</f>
        <v/>
      </c>
    </row>
    <row r="70" spans="4:11" x14ac:dyDescent="0.25">
      <c r="D70" t="str">
        <f>solve_for_c('True_Odds_Calculator_3-way'!A68,'True_Odds_Calculator_3-way'!B68,'True_Odds_Calculator_3-way'!C68,'Log_working_3-way'!B$1,'Log_working_3-way'!B$2)</f>
        <v/>
      </c>
      <c r="F70" s="6" t="str">
        <f>IF('Log_working_3-way'!D70="","",1/'True_Odds_Calculator_3-way'!N68+1/'True_Odds_Calculator_3-way'!O68+1/'True_Odds_Calculator_3-way'!#REF!-1)</f>
        <v/>
      </c>
      <c r="H70" s="6" t="str">
        <f>IF('Log_working_3-way'!$D70="","",'True_Odds_Calculator_3-way'!N68/'True_Odds_Calculator_3-way'!A68-1)</f>
        <v/>
      </c>
      <c r="I70" s="6" t="str">
        <f>IF('Log_working_3-way'!$D70="","",'True_Odds_Calculator_3-way'!O68/'True_Odds_Calculator_3-way'!B68-1)</f>
        <v/>
      </c>
      <c r="J70" s="6" t="str">
        <f>IF('Log_working_3-way'!$D70="","",'True_Odds_Calculator_3-way'!#REF!/'True_Odds_Calculator_3-way'!C68-1)</f>
        <v/>
      </c>
      <c r="K70" s="6" t="str">
        <f>IF('Log_working_3-way'!$D70="","",1/'True_Odds_Calculator_3-way'!A68+1/'True_Odds_Calculator_3-way'!B68+1/'True_Odds_Calculator_3-way'!C68-1)</f>
        <v/>
      </c>
    </row>
    <row r="71" spans="4:11" x14ac:dyDescent="0.25">
      <c r="D71" t="str">
        <f>solve_for_c('True_Odds_Calculator_3-way'!A69,'True_Odds_Calculator_3-way'!B69,'True_Odds_Calculator_3-way'!C69,'Log_working_3-way'!B$1,'Log_working_3-way'!B$2)</f>
        <v/>
      </c>
      <c r="F71" s="6" t="str">
        <f>IF('Log_working_3-way'!D71="","",1/'True_Odds_Calculator_3-way'!N69+1/'True_Odds_Calculator_3-way'!O69+1/'True_Odds_Calculator_3-way'!#REF!-1)</f>
        <v/>
      </c>
      <c r="H71" s="6" t="str">
        <f>IF('Log_working_3-way'!$D71="","",'True_Odds_Calculator_3-way'!N69/'True_Odds_Calculator_3-way'!A69-1)</f>
        <v/>
      </c>
      <c r="I71" s="6" t="str">
        <f>IF('Log_working_3-way'!$D71="","",'True_Odds_Calculator_3-way'!O69/'True_Odds_Calculator_3-way'!B69-1)</f>
        <v/>
      </c>
      <c r="J71" s="6" t="str">
        <f>IF('Log_working_3-way'!$D71="","",'True_Odds_Calculator_3-way'!#REF!/'True_Odds_Calculator_3-way'!C69-1)</f>
        <v/>
      </c>
      <c r="K71" s="6" t="str">
        <f>IF('Log_working_3-way'!$D71="","",1/'True_Odds_Calculator_3-way'!A69+1/'True_Odds_Calculator_3-way'!B69+1/'True_Odds_Calculator_3-way'!C69-1)</f>
        <v/>
      </c>
    </row>
    <row r="72" spans="4:11" x14ac:dyDescent="0.25">
      <c r="D72" t="str">
        <f>solve_for_c('True_Odds_Calculator_3-way'!A70,'True_Odds_Calculator_3-way'!B70,'True_Odds_Calculator_3-way'!C70,'Log_working_3-way'!B$1,'Log_working_3-way'!B$2)</f>
        <v/>
      </c>
      <c r="F72" s="6" t="str">
        <f>IF('Log_working_3-way'!D72="","",1/'True_Odds_Calculator_3-way'!N70+1/'True_Odds_Calculator_3-way'!O70+1/'True_Odds_Calculator_3-way'!#REF!-1)</f>
        <v/>
      </c>
      <c r="H72" s="6" t="str">
        <f>IF('Log_working_3-way'!$D72="","",'True_Odds_Calculator_3-way'!N70/'True_Odds_Calculator_3-way'!A70-1)</f>
        <v/>
      </c>
      <c r="I72" s="6" t="str">
        <f>IF('Log_working_3-way'!$D72="","",'True_Odds_Calculator_3-way'!O70/'True_Odds_Calculator_3-way'!B70-1)</f>
        <v/>
      </c>
      <c r="J72" s="6" t="str">
        <f>IF('Log_working_3-way'!$D72="","",'True_Odds_Calculator_3-way'!#REF!/'True_Odds_Calculator_3-way'!C70-1)</f>
        <v/>
      </c>
      <c r="K72" s="6" t="str">
        <f>IF('Log_working_3-way'!$D72="","",1/'True_Odds_Calculator_3-way'!A70+1/'True_Odds_Calculator_3-way'!B70+1/'True_Odds_Calculator_3-way'!C70-1)</f>
        <v/>
      </c>
    </row>
    <row r="73" spans="4:11" x14ac:dyDescent="0.25">
      <c r="D73" t="str">
        <f>solve_for_c('True_Odds_Calculator_3-way'!A71,'True_Odds_Calculator_3-way'!B71,'True_Odds_Calculator_3-way'!C71,'Log_working_3-way'!B$1,'Log_working_3-way'!B$2)</f>
        <v/>
      </c>
      <c r="F73" s="6" t="str">
        <f>IF('Log_working_3-way'!D73="","",1/'True_Odds_Calculator_3-way'!N71+1/'True_Odds_Calculator_3-way'!O71+1/'True_Odds_Calculator_3-way'!#REF!-1)</f>
        <v/>
      </c>
      <c r="H73" s="6" t="str">
        <f>IF('Log_working_3-way'!$D73="","",'True_Odds_Calculator_3-way'!N71/'True_Odds_Calculator_3-way'!A71-1)</f>
        <v/>
      </c>
      <c r="I73" s="6" t="str">
        <f>IF('Log_working_3-way'!$D73="","",'True_Odds_Calculator_3-way'!O71/'True_Odds_Calculator_3-way'!B71-1)</f>
        <v/>
      </c>
      <c r="J73" s="6" t="str">
        <f>IF('Log_working_3-way'!$D73="","",'True_Odds_Calculator_3-way'!#REF!/'True_Odds_Calculator_3-way'!C71-1)</f>
        <v/>
      </c>
      <c r="K73" s="6" t="str">
        <f>IF('Log_working_3-way'!$D73="","",1/'True_Odds_Calculator_3-way'!A71+1/'True_Odds_Calculator_3-way'!B71+1/'True_Odds_Calculator_3-way'!C71-1)</f>
        <v/>
      </c>
    </row>
    <row r="74" spans="4:11" x14ac:dyDescent="0.25">
      <c r="D74" t="str">
        <f>solve_for_c('True_Odds_Calculator_3-way'!A72,'True_Odds_Calculator_3-way'!B72,'True_Odds_Calculator_3-way'!C72,'Log_working_3-way'!B$1,'Log_working_3-way'!B$2)</f>
        <v/>
      </c>
      <c r="F74" s="6" t="str">
        <f>IF('Log_working_3-way'!D74="","",1/'True_Odds_Calculator_3-way'!N72+1/'True_Odds_Calculator_3-way'!O72+1/'True_Odds_Calculator_3-way'!#REF!-1)</f>
        <v/>
      </c>
      <c r="H74" s="6" t="str">
        <f>IF('Log_working_3-way'!$D74="","",'True_Odds_Calculator_3-way'!N72/'True_Odds_Calculator_3-way'!A72-1)</f>
        <v/>
      </c>
      <c r="I74" s="6" t="str">
        <f>IF('Log_working_3-way'!$D74="","",'True_Odds_Calculator_3-way'!O72/'True_Odds_Calculator_3-way'!B72-1)</f>
        <v/>
      </c>
      <c r="J74" s="6" t="str">
        <f>IF('Log_working_3-way'!$D74="","",'True_Odds_Calculator_3-way'!#REF!/'True_Odds_Calculator_3-way'!C72-1)</f>
        <v/>
      </c>
      <c r="K74" s="6" t="str">
        <f>IF('Log_working_3-way'!$D74="","",1/'True_Odds_Calculator_3-way'!A72+1/'True_Odds_Calculator_3-way'!B72+1/'True_Odds_Calculator_3-way'!C72-1)</f>
        <v/>
      </c>
    </row>
    <row r="75" spans="4:11" x14ac:dyDescent="0.25">
      <c r="D75" t="str">
        <f>solve_for_c('True_Odds_Calculator_3-way'!A73,'True_Odds_Calculator_3-way'!B73,'True_Odds_Calculator_3-way'!C73,'Log_working_3-way'!B$1,'Log_working_3-way'!B$2)</f>
        <v/>
      </c>
      <c r="F75" s="6" t="str">
        <f>IF('Log_working_3-way'!D75="","",1/'True_Odds_Calculator_3-way'!N73+1/'True_Odds_Calculator_3-way'!O73+1/'True_Odds_Calculator_3-way'!#REF!-1)</f>
        <v/>
      </c>
      <c r="H75" s="6" t="str">
        <f>IF('Log_working_3-way'!$D75="","",'True_Odds_Calculator_3-way'!N73/'True_Odds_Calculator_3-way'!A73-1)</f>
        <v/>
      </c>
      <c r="I75" s="6" t="str">
        <f>IF('Log_working_3-way'!$D75="","",'True_Odds_Calculator_3-way'!O73/'True_Odds_Calculator_3-way'!B73-1)</f>
        <v/>
      </c>
      <c r="J75" s="6" t="str">
        <f>IF('Log_working_3-way'!$D75="","",'True_Odds_Calculator_3-way'!#REF!/'True_Odds_Calculator_3-way'!C73-1)</f>
        <v/>
      </c>
      <c r="K75" s="6" t="str">
        <f>IF('Log_working_3-way'!$D75="","",1/'True_Odds_Calculator_3-way'!A73+1/'True_Odds_Calculator_3-way'!B73+1/'True_Odds_Calculator_3-way'!C73-1)</f>
        <v/>
      </c>
    </row>
    <row r="76" spans="4:11" x14ac:dyDescent="0.25">
      <c r="D76" t="str">
        <f>solve_for_c('True_Odds_Calculator_3-way'!A74,'True_Odds_Calculator_3-way'!B74,'True_Odds_Calculator_3-way'!C74,'Log_working_3-way'!B$1,'Log_working_3-way'!B$2)</f>
        <v/>
      </c>
      <c r="F76" s="6" t="str">
        <f>IF('Log_working_3-way'!D76="","",1/'True_Odds_Calculator_3-way'!N74+1/'True_Odds_Calculator_3-way'!O74+1/'True_Odds_Calculator_3-way'!#REF!-1)</f>
        <v/>
      </c>
      <c r="H76" s="6" t="str">
        <f>IF('Log_working_3-way'!$D76="","",'True_Odds_Calculator_3-way'!N74/'True_Odds_Calculator_3-way'!A74-1)</f>
        <v/>
      </c>
      <c r="I76" s="6" t="str">
        <f>IF('Log_working_3-way'!$D76="","",'True_Odds_Calculator_3-way'!O74/'True_Odds_Calculator_3-way'!B74-1)</f>
        <v/>
      </c>
      <c r="J76" s="6" t="str">
        <f>IF('Log_working_3-way'!$D76="","",'True_Odds_Calculator_3-way'!#REF!/'True_Odds_Calculator_3-way'!C74-1)</f>
        <v/>
      </c>
      <c r="K76" s="6" t="str">
        <f>IF('Log_working_3-way'!$D76="","",1/'True_Odds_Calculator_3-way'!A74+1/'True_Odds_Calculator_3-way'!B74+1/'True_Odds_Calculator_3-way'!C74-1)</f>
        <v/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1.36</v>
      </c>
      <c r="B2" s="4">
        <f>IF('True_Odds_Calculator_3-way'!B3="","",'True_Odds_Calculator_3-way'!B3)</f>
        <v>4.8600000000000003</v>
      </c>
      <c r="C2" s="4">
        <f>IF('True_Odds_Calculator_3-way'!C3="","",'True_Odds_Calculator_3-way'!C3)</f>
        <v>8.02</v>
      </c>
      <c r="D2" s="9">
        <f>(K2/(AR2+K2-(AR2*K2)))</f>
        <v>0.70662715696744671</v>
      </c>
      <c r="E2" s="9">
        <f>(L2/(AR2+L2-(AR2*L2)))</f>
        <v>0.18343298846435813</v>
      </c>
      <c r="F2" s="9">
        <f>(M2/(AR2+M2-(AR2*M2)))</f>
        <v>0.10993985456819522</v>
      </c>
      <c r="G2" s="9">
        <f>AR2</f>
        <v>1.1532596163960571</v>
      </c>
      <c r="H2" s="9">
        <f>IF(A2="","",1/D2)</f>
        <v>1.4151734619025809</v>
      </c>
      <c r="I2" s="9">
        <f>IF(B2="","",1/E2)</f>
        <v>5.4515821192887808</v>
      </c>
      <c r="J2" s="9">
        <f>IF(C2="","",1/F2)</f>
        <v>9.0958825071003186</v>
      </c>
      <c r="K2" s="11">
        <f>1/A2</f>
        <v>0.73529411764705876</v>
      </c>
      <c r="L2" s="11">
        <f>1/B2</f>
        <v>0.20576131687242796</v>
      </c>
      <c r="M2" s="11">
        <f>1/C2</f>
        <v>0.12468827930174564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-0.18402523104004709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0.21203949699703772</v>
      </c>
      <c r="Q2" s="11">
        <f>2*'OddsRatio_working_3-way'!K2*'OddsRatio_working_3-way'!L2*'OddsRatio_working_3-way'!M2</f>
        <v>3.7729447864241594E-2</v>
      </c>
      <c r="R2" s="11">
        <f>O2/N2</f>
        <v>0</v>
      </c>
      <c r="S2" s="11">
        <f>P2/N2</f>
        <v>-1.1522305707682783</v>
      </c>
      <c r="T2" s="11">
        <f>Q2/N2</f>
        <v>-0.20502323323278976</v>
      </c>
      <c r="U2" s="11">
        <f>'OddsRatio_working_3-way'!S2-'OddsRatio_working_3-way'!R2^2/3</f>
        <v>-1.1522305707682783</v>
      </c>
      <c r="V2" s="11">
        <f>'OddsRatio_working_3-way'!S2*'OddsRatio_working_3-way'!R2/3-2*'OddsRatio_working_3-way'!R2^3/27-'OddsRatio_working_3-way'!T2</f>
        <v>0.20502323323278976</v>
      </c>
      <c r="W2" s="11">
        <f>'OddsRatio_working_3-way'!V2^2+4*'OddsRatio_working_3-way'!U2^3/27</f>
        <v>-0.18459391322881216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0.23802754010515204</v>
      </c>
      <c r="Y2" s="11">
        <f>IF('OddsRatio_working_3-way'!W2&gt;=0,IF('OddsRatio_working_3-way'!V2+SQRT('OddsRatio_working_3-way'!W2)&gt;0,0,PI()),ACOS('OddsRatio_working_3-way'!V2/(2*'OddsRatio_working_3-way'!X2)))</f>
        <v>1.1255599292520218</v>
      </c>
      <c r="Z2" s="11">
        <f>'OddsRatio_working_3-way'!X2^(1/3)*COS('OddsRatio_working_3-way'!Y2/3)</f>
        <v>0.57662980819802856</v>
      </c>
      <c r="AA2" s="11">
        <f>'OddsRatio_working_3-way'!X2^(1/3)*COS(('OddsRatio_working_3-way'!Y2+2*PI())/3)</f>
        <v>-0.48499024804227059</v>
      </c>
      <c r="AB2" s="11">
        <f>'OddsRatio_working_3-way'!X2^(1/3)*COS(('OddsRatio_working_3-way'!Y2+4*PI())/3)</f>
        <v>-9.1639560155758054E-2</v>
      </c>
      <c r="AC2" s="11">
        <f>'OddsRatio_working_3-way'!X2^(1/3)*SIN('OddsRatio_working_3-way'!Y2/3)</f>
        <v>0.22710112553720249</v>
      </c>
      <c r="AD2" s="11">
        <f>'OddsRatio_working_3-way'!X2^(1/3)*SIN(('OddsRatio_working_3-way'!Y2+2*PI())/3)</f>
        <v>0.38582549971023977</v>
      </c>
      <c r="AE2" s="11">
        <f>'OddsRatio_working_3-way'!X2^(1/3)*SIN(('OddsRatio_working_3-way'!Y2+4*PI())/3)</f>
        <v>-0.61292662524744235</v>
      </c>
      <c r="AF2" s="11">
        <f>-'OddsRatio_working_3-way'!U2/(3*'OddsRatio_working_3-way'!X2^(1/3))*COS(('OddsRatio_working_3-way'!Y2)/3)</f>
        <v>0.57662980819802856</v>
      </c>
      <c r="AG2" s="11">
        <f>-'OddsRatio_working_3-way'!U2/(3*'OddsRatio_working_3-way'!X2^(1/3))*COS(('OddsRatio_working_3-way'!Y2+2*PI())/3)</f>
        <v>-0.48499024804227059</v>
      </c>
      <c r="AH2" s="11">
        <f>-'OddsRatio_working_3-way'!U2/(3*'OddsRatio_working_3-way'!X2^(1/3))*COS(('OddsRatio_working_3-way'!Y2+4*PI())/3)</f>
        <v>-9.1639560155758054E-2</v>
      </c>
      <c r="AI2" s="11">
        <f>'OddsRatio_working_3-way'!U2/(3*'OddsRatio_working_3-way'!X2^(1/3))*SIN(('OddsRatio_working_3-way'!Y2)/3)</f>
        <v>-0.22710112553720249</v>
      </c>
      <c r="AJ2" s="11">
        <f>'OddsRatio_working_3-way'!U2/(3*'OddsRatio_working_3-way'!X2^(1/3))*SIN(('OddsRatio_working_3-way'!Y2+2*PI())/3)</f>
        <v>-0.38582549971023977</v>
      </c>
      <c r="AK2" s="11">
        <f>'OddsRatio_working_3-way'!U2/(3*'OddsRatio_working_3-way'!X2^(1/3))*SIN(('OddsRatio_working_3-way'!Y2+4*PI())/3)</f>
        <v>0.61292662524744235</v>
      </c>
      <c r="AL2" s="11">
        <f>'OddsRatio_working_3-way'!Z2+'OddsRatio_working_3-way'!AF2</f>
        <v>1.1532596163960571</v>
      </c>
      <c r="AM2" s="11">
        <f>'OddsRatio_working_3-way'!AA2+'OddsRatio_working_3-way'!AG2</f>
        <v>-0.96998049608454118</v>
      </c>
      <c r="AN2" s="11">
        <f>'OddsRatio_working_3-way'!AB2+'OddsRatio_working_3-way'!AH2</f>
        <v>-0.18327912031151611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1.1532596163960571</v>
      </c>
      <c r="AS2" s="11">
        <f>IF(('OddsRatio_working_3-way'!X2=0),IF(Q2&gt;0,-Q2^(1/3),(-Q2)^(1/3)),'OddsRatio_working_3-way'!AM2-'OddsRatio_working_3-way'!R2/3)</f>
        <v>-0.96998049608454118</v>
      </c>
      <c r="AT2" s="11">
        <f>IF(('OddsRatio_working_3-way'!X2=0),IF(Q2&gt;0,-Q2^(1/3),(-Q2)^(1/3)),'OddsRatio_working_3-way'!AN2-'OddsRatio_working_3-way'!R2/3)</f>
        <v>-0.18327912031151611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2.11</v>
      </c>
      <c r="B3" s="4">
        <f>IF('True_Odds_Calculator_3-way'!B4="","",'True_Odds_Calculator_3-way'!B4)</f>
        <v>3.63</v>
      </c>
      <c r="C3" s="4">
        <f>IF('True_Odds_Calculator_3-way'!C4="","",'True_Odds_Calculator_3-way'!C4)</f>
        <v>3.26</v>
      </c>
      <c r="D3" s="9">
        <f t="shared" ref="D3" si="0">(K3/(AR3+K3-(AR3*K3)))</f>
        <v>0.45256247333474453</v>
      </c>
      <c r="E3" s="9">
        <f t="shared" ref="E3" si="1">(L3/(AR3+L3-(AR3*L3)))</f>
        <v>0.25865971969475421</v>
      </c>
      <c r="F3" s="9">
        <f t="shared" ref="F3" si="2">(M3/(AR3+M3-(AR3*M3)))</f>
        <v>0.28877780697050132</v>
      </c>
      <c r="G3" s="9">
        <f t="shared" ref="G3" si="3">AR3</f>
        <v>1.0897654799471115</v>
      </c>
      <c r="H3" s="9">
        <f t="shared" ref="H3" si="4">IF(A3="","",1/D3)</f>
        <v>2.2096396827412934</v>
      </c>
      <c r="I3" s="9">
        <f t="shared" ref="I3" si="5">IF(B3="","",1/E3)</f>
        <v>3.8660832122609028</v>
      </c>
      <c r="J3" s="9">
        <f t="shared" ref="J3" si="6">IF(C3="","",1/F3)</f>
        <v>3.4628699846804714</v>
      </c>
      <c r="K3" s="11">
        <f t="shared" ref="K3" si="7">1/A3</f>
        <v>0.47393364928909953</v>
      </c>
      <c r="L3" s="11">
        <f t="shared" ref="L3" si="8">1/B3</f>
        <v>0.27548209366391185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-0.26422900297076579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0.24029490913608448</v>
      </c>
      <c r="Q3" s="11">
        <f>2*'OddsRatio_working_3-way'!K3*'OddsRatio_working_3-way'!L3*'OddsRatio_working_3-way'!M3</f>
        <v>8.0098303045361516E-2</v>
      </c>
      <c r="R3" s="11">
        <f t="shared" ref="R3" si="10">O3/N3</f>
        <v>0</v>
      </c>
      <c r="S3" s="11">
        <f t="shared" ref="S3" si="11">P3/N3</f>
        <v>-0.90941912672118974</v>
      </c>
      <c r="T3" s="11">
        <f t="shared" ref="T3" si="12">Q3/N3</f>
        <v>-0.30313970890706332</v>
      </c>
      <c r="U3" s="11">
        <f>'OddsRatio_working_3-way'!S3-'OddsRatio_working_3-way'!R3^2/3</f>
        <v>-0.90941912672118974</v>
      </c>
      <c r="V3" s="11">
        <f>'OddsRatio_working_3-way'!S3*'OddsRatio_working_3-way'!R3/3-2*'OddsRatio_working_3-way'!R3^3/27-'OddsRatio_working_3-way'!T3</f>
        <v>0.30313970890706332</v>
      </c>
      <c r="W3" s="11">
        <f>'OddsRatio_working_3-way'!V3^2+4*'OddsRatio_working_3-way'!U3^3/27</f>
        <v>-1.9532814284783623E-2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0.16690303876880336</v>
      </c>
      <c r="Y3" s="11">
        <f>IF('OddsRatio_working_3-way'!W3&gt;=0,IF('OddsRatio_working_3-way'!V3+SQRT('OddsRatio_working_3-way'!W3)&gt;0,0,PI()),ACOS('OddsRatio_working_3-way'!V3/(2*'OddsRatio_working_3-way'!X3)))</f>
        <v>0.43199762408978115</v>
      </c>
      <c r="Z3" s="11">
        <f>'OddsRatio_working_3-way'!X3^(1/3)*COS('OddsRatio_working_3-way'!Y3/3)</f>
        <v>0.54488273997355574</v>
      </c>
      <c r="AA3" s="11">
        <f>'OddsRatio_working_3-way'!X3^(1/3)*COS(('OddsRatio_working_3-way'!Y3+2*PI())/3)</f>
        <v>-0.34086564520749352</v>
      </c>
      <c r="AB3" s="11">
        <f>'OddsRatio_working_3-way'!X3^(1/3)*COS(('OddsRatio_working_3-way'!Y3+4*PI())/3)</f>
        <v>-0.20401709476606231</v>
      </c>
      <c r="AC3" s="11">
        <f>'OddsRatio_working_3-way'!X3^(1/3)*SIN('OddsRatio_working_3-way'!Y3/3)</f>
        <v>7.9009547435570371E-2</v>
      </c>
      <c r="AD3" s="11">
        <f>'OddsRatio_working_3-way'!X3^(1/3)*SIN(('OddsRatio_working_3-way'!Y3+2*PI())/3)</f>
        <v>0.43237752118298467</v>
      </c>
      <c r="AE3" s="11">
        <f>'OddsRatio_working_3-way'!X3^(1/3)*SIN(('OddsRatio_working_3-way'!Y3+4*PI())/3)</f>
        <v>-0.5113870686185551</v>
      </c>
      <c r="AF3" s="11">
        <f>-'OddsRatio_working_3-way'!U3/(3*'OddsRatio_working_3-way'!X3^(1/3))*COS(('OddsRatio_working_3-way'!Y3)/3)</f>
        <v>0.54488273997355574</v>
      </c>
      <c r="AG3" s="11">
        <f>-'OddsRatio_working_3-way'!U3/(3*'OddsRatio_working_3-way'!X3^(1/3))*COS(('OddsRatio_working_3-way'!Y3+2*PI())/3)</f>
        <v>-0.34086564520749352</v>
      </c>
      <c r="AH3" s="11">
        <f>-'OddsRatio_working_3-way'!U3/(3*'OddsRatio_working_3-way'!X3^(1/3))*COS(('OddsRatio_working_3-way'!Y3+4*PI())/3)</f>
        <v>-0.20401709476606231</v>
      </c>
      <c r="AI3" s="11">
        <f>'OddsRatio_working_3-way'!U3/(3*'OddsRatio_working_3-way'!X3^(1/3))*SIN(('OddsRatio_working_3-way'!Y3)/3)</f>
        <v>-7.9009547435570371E-2</v>
      </c>
      <c r="AJ3" s="11">
        <f>'OddsRatio_working_3-way'!U3/(3*'OddsRatio_working_3-way'!X3^(1/3))*SIN(('OddsRatio_working_3-way'!Y3+2*PI())/3)</f>
        <v>-0.43237752118298467</v>
      </c>
      <c r="AK3" s="11">
        <f>'OddsRatio_working_3-way'!U3/(3*'OddsRatio_working_3-way'!X3^(1/3))*SIN(('OddsRatio_working_3-way'!Y3+4*PI())/3)</f>
        <v>0.5113870686185551</v>
      </c>
      <c r="AL3" s="11">
        <f>'OddsRatio_working_3-way'!Z3+'OddsRatio_working_3-way'!AF3</f>
        <v>1.0897654799471115</v>
      </c>
      <c r="AM3" s="11">
        <f>'OddsRatio_working_3-way'!AA3+'OddsRatio_working_3-way'!AG3</f>
        <v>-0.68173129041498703</v>
      </c>
      <c r="AN3" s="11">
        <f>'OddsRatio_working_3-way'!AB3+'OddsRatio_working_3-way'!AH3</f>
        <v>-0.40803418953212461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1.0897654799471115</v>
      </c>
      <c r="AS3" s="11">
        <f>IF(('OddsRatio_working_3-way'!X3=0),IF(Q3&gt;0,-Q3^(1/3),(-Q3)^(1/3)),'OddsRatio_working_3-way'!AM3-'OddsRatio_working_3-way'!R3/3)</f>
        <v>-0.68173129041498703</v>
      </c>
      <c r="AT3" s="11">
        <f>IF(('OddsRatio_working_3-way'!X3=0),IF(Q3&gt;0,-Q3^(1/3),(-Q3)^(1/3)),'OddsRatio_working_3-way'!AN3-'OddsRatio_working_3-way'!R3/3)</f>
        <v>-0.40803418953212461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4.18</v>
      </c>
      <c r="B4" s="4">
        <f>IF('True_Odds_Calculator_3-way'!B5="","",'True_Odds_Calculator_3-way'!B5)</f>
        <v>3.61</v>
      </c>
      <c r="C4" s="4">
        <f>IF('True_Odds_Calculator_3-way'!C5="","",'True_Odds_Calculator_3-way'!C5)</f>
        <v>1.85</v>
      </c>
      <c r="D4" s="9">
        <f t="shared" ref="D4:D67" si="13">(K4/(AR4+K4-(AR4*K4)))</f>
        <v>0.22303976651572682</v>
      </c>
      <c r="E4" s="9">
        <f t="shared" ref="E4:E67" si="14">(L4/(AR4+L4-(AR4*L4)))</f>
        <v>0.2591275410554682</v>
      </c>
      <c r="F4" s="9">
        <f t="shared" ref="F4:F67" si="15">(M4/(AR4+M4-(AR4*M4)))</f>
        <v>0.51783269242880514</v>
      </c>
      <c r="G4" s="9">
        <f t="shared" ref="G4:G67" si="16">AR4</f>
        <v>1.0954419530862305</v>
      </c>
      <c r="H4" s="9">
        <f t="shared" ref="H4:H67" si="17">IF(A4="","",1/D4)</f>
        <v>4.4835054108142129</v>
      </c>
      <c r="I4" s="9">
        <f t="shared" ref="I4:I67" si="18">IF(B4="","",1/E4)</f>
        <v>3.8591034975550609</v>
      </c>
      <c r="J4" s="9">
        <f t="shared" ref="J4:J67" si="19">IF(C4="","",1/F4)</f>
        <v>1.931125660123296</v>
      </c>
      <c r="K4" s="11">
        <f t="shared" ref="K4:K67" si="20">1/A4</f>
        <v>0.23923444976076558</v>
      </c>
      <c r="L4" s="11">
        <f t="shared" ref="L4:L67" si="21">1/B4</f>
        <v>0.2770083102493075</v>
      </c>
      <c r="M4" s="11">
        <f t="shared" ref="M4:M67" si="22">1/C4</f>
        <v>0.54054054054054046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-0.25271518652477987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0.2378553187709041</v>
      </c>
      <c r="Q4" s="11">
        <f>2*'OddsRatio_working_3-way'!K4*'OddsRatio_working_3-way'!L4*'OddsRatio_working_3-way'!M4</f>
        <v>7.1643168304489191E-2</v>
      </c>
      <c r="R4" s="11">
        <f t="shared" ref="R4:R67" si="23">O4/N4</f>
        <v>0</v>
      </c>
      <c r="S4" s="11">
        <f t="shared" ref="S4:S67" si="24">P4/N4</f>
        <v>-0.94119915008582722</v>
      </c>
      <c r="T4" s="11">
        <f t="shared" ref="T4:T67" si="25">Q4/N4</f>
        <v>-0.28349371990536965</v>
      </c>
      <c r="U4" s="11">
        <f>'OddsRatio_working_3-way'!S4-'OddsRatio_working_3-way'!R4^2/3</f>
        <v>-0.94119915008582722</v>
      </c>
      <c r="V4" s="11">
        <f>'OddsRatio_working_3-way'!S4*'OddsRatio_working_3-way'!R4/3-2*'OddsRatio_working_3-way'!R4^3/27-'OddsRatio_working_3-way'!T4</f>
        <v>0.28349371990536965</v>
      </c>
      <c r="W4" s="11">
        <f>'OddsRatio_working_3-way'!V4^2+4*'OddsRatio_working_3-way'!U4^3/27</f>
        <v>-4.3152312821869099E-2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0.17572777387741903</v>
      </c>
      <c r="Y4" s="11">
        <f>IF('OddsRatio_working_3-way'!W4&gt;=0,IF('OddsRatio_working_3-way'!V4+SQRT('OddsRatio_working_3-way'!W4)&gt;0,0,PI()),ACOS('OddsRatio_working_3-way'!V4/(2*'OddsRatio_working_3-way'!X4)))</f>
        <v>0.6323724339678749</v>
      </c>
      <c r="Z4" s="11">
        <f>'OddsRatio_working_3-way'!X4^(1/3)*COS('OddsRatio_working_3-way'!Y4/3)</f>
        <v>0.54772097654311525</v>
      </c>
      <c r="AA4" s="11">
        <f>'OddsRatio_working_3-way'!X4^(1/3)*COS(('OddsRatio_working_3-way'!Y4+2*PI())/3)</f>
        <v>-0.37535475615132002</v>
      </c>
      <c r="AB4" s="11">
        <f>'OddsRatio_working_3-way'!X4^(1/3)*COS(('OddsRatio_working_3-way'!Y4+4*PI())/3)</f>
        <v>-0.17236622039179539</v>
      </c>
      <c r="AC4" s="11">
        <f>'OddsRatio_working_3-way'!X4^(1/3)*SIN('OddsRatio_working_3-way'!Y4/3)</f>
        <v>0.1171954857631695</v>
      </c>
      <c r="AD4" s="11">
        <f>'OddsRatio_working_3-way'!X4^(1/3)*SIN(('OddsRatio_working_3-way'!Y4+2*PI())/3)</f>
        <v>0.41574253699037367</v>
      </c>
      <c r="AE4" s="11">
        <f>'OddsRatio_working_3-way'!X4^(1/3)*SIN(('OddsRatio_working_3-way'!Y4+4*PI())/3)</f>
        <v>-0.53293802275354318</v>
      </c>
      <c r="AF4" s="11">
        <f>-'OddsRatio_working_3-way'!U4/(3*'OddsRatio_working_3-way'!X4^(1/3))*COS(('OddsRatio_working_3-way'!Y4)/3)</f>
        <v>0.54772097654311525</v>
      </c>
      <c r="AG4" s="11">
        <f>-'OddsRatio_working_3-way'!U4/(3*'OddsRatio_working_3-way'!X4^(1/3))*COS(('OddsRatio_working_3-way'!Y4+2*PI())/3)</f>
        <v>-0.37535475615132002</v>
      </c>
      <c r="AH4" s="11">
        <f>-'OddsRatio_working_3-way'!U4/(3*'OddsRatio_working_3-way'!X4^(1/3))*COS(('OddsRatio_working_3-way'!Y4+4*PI())/3)</f>
        <v>-0.17236622039179539</v>
      </c>
      <c r="AI4" s="11">
        <f>'OddsRatio_working_3-way'!U4/(3*'OddsRatio_working_3-way'!X4^(1/3))*SIN(('OddsRatio_working_3-way'!Y4)/3)</f>
        <v>-0.1171954857631695</v>
      </c>
      <c r="AJ4" s="11">
        <f>'OddsRatio_working_3-way'!U4/(3*'OddsRatio_working_3-way'!X4^(1/3))*SIN(('OddsRatio_working_3-way'!Y4+2*PI())/3)</f>
        <v>-0.41574253699037367</v>
      </c>
      <c r="AK4" s="11">
        <f>'OddsRatio_working_3-way'!U4/(3*'OddsRatio_working_3-way'!X4^(1/3))*SIN(('OddsRatio_working_3-way'!Y4+4*PI())/3)</f>
        <v>0.53293802275354318</v>
      </c>
      <c r="AL4" s="11">
        <f>'OddsRatio_working_3-way'!Z4+'OddsRatio_working_3-way'!AF4</f>
        <v>1.0954419530862305</v>
      </c>
      <c r="AM4" s="11">
        <f>'OddsRatio_working_3-way'!AA4+'OddsRatio_working_3-way'!AG4</f>
        <v>-0.75070951230264005</v>
      </c>
      <c r="AN4" s="11">
        <f>'OddsRatio_working_3-way'!AB4+'OddsRatio_working_3-way'!AH4</f>
        <v>-0.34473244078359078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1.0954419530862305</v>
      </c>
      <c r="AS4" s="11">
        <f>IF(('OddsRatio_working_3-way'!X4=0),IF(Q4&gt;0,-Q4^(1/3),(-Q4)^(1/3)),'OddsRatio_working_3-way'!AM4-'OddsRatio_working_3-way'!R4/3)</f>
        <v>-0.75070951230264005</v>
      </c>
      <c r="AT4" s="11">
        <f>IF(('OddsRatio_working_3-way'!X4=0),IF(Q4&gt;0,-Q4^(1/3),(-Q4)^(1/3)),'OddsRatio_working_3-way'!AN4-'OddsRatio_working_3-way'!R4/3)</f>
        <v>-0.34473244078359078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4.66</v>
      </c>
      <c r="B6" s="4">
        <f>IF('True_Odds_Calculator_3-way'!B6="","",'True_Odds_Calculator_3-way'!B6)</f>
        <v>2.92</v>
      </c>
      <c r="C6" s="4">
        <f>IF('True_Odds_Calculator_3-way'!C6="","",'True_Odds_Calculator_3-way'!C6)</f>
        <v>2.0499999999999998</v>
      </c>
      <c r="D6" s="9">
        <f t="shared" si="13"/>
        <v>0.20296629310870834</v>
      </c>
      <c r="E6" s="9">
        <f t="shared" si="14"/>
        <v>0.32679450263171217</v>
      </c>
      <c r="F6" s="9">
        <f t="shared" si="15"/>
        <v>0.47023920425957949</v>
      </c>
      <c r="G6" s="9">
        <f t="shared" si="16"/>
        <v>1.0729307267686727</v>
      </c>
      <c r="H6" s="9">
        <f t="shared" si="17"/>
        <v>4.9269264599733411</v>
      </c>
      <c r="I6" s="9">
        <f t="shared" si="18"/>
        <v>3.0600269953958521</v>
      </c>
      <c r="J6" s="9">
        <f t="shared" si="19"/>
        <v>2.126577263107106</v>
      </c>
      <c r="K6" s="11">
        <f t="shared" si="20"/>
        <v>0.21459227467811159</v>
      </c>
      <c r="L6" s="11">
        <f t="shared" si="21"/>
        <v>0.34246575342465752</v>
      </c>
      <c r="M6" s="11">
        <f t="shared" si="22"/>
        <v>0.48780487804878053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-0.2645141954976491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0.23767904796456402</v>
      </c>
      <c r="Q6" s="11">
        <f>2*'OddsRatio_working_3-way'!K6*'OddsRatio_working_3-way'!L6*'OddsRatio_working_3-way'!M6</f>
        <v>7.169805368463468E-2</v>
      </c>
      <c r="R6" s="11">
        <f t="shared" si="23"/>
        <v>0</v>
      </c>
      <c r="S6" s="11">
        <f t="shared" si="24"/>
        <v>-0.89854931043455633</v>
      </c>
      <c r="T6" s="11">
        <f t="shared" si="25"/>
        <v>-0.2710555989244513</v>
      </c>
      <c r="U6" s="11">
        <f>'OddsRatio_working_3-way'!S6-'OddsRatio_working_3-way'!R6^2/3</f>
        <v>-0.89854931043455633</v>
      </c>
      <c r="V6" s="11">
        <f>'OddsRatio_working_3-way'!S6*'OddsRatio_working_3-way'!R6/3-2*'OddsRatio_working_3-way'!R6^3/27-'OddsRatio_working_3-way'!T6</f>
        <v>0.2710555989244513</v>
      </c>
      <c r="W6" s="11">
        <f>'OddsRatio_working_3-way'!V6^2+4*'OddsRatio_working_3-way'!U6^3/27</f>
        <v>-3.4007455395940592E-2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0.16391963968987486</v>
      </c>
      <c r="Y6" s="11">
        <f>IF('OddsRatio_working_3-way'!W6&gt;=0,IF('OddsRatio_working_3-way'!V6+SQRT('OddsRatio_working_3-way'!W6)&gt;0,0,PI()),ACOS('OddsRatio_working_3-way'!V6/(2*'OddsRatio_working_3-way'!X6)))</f>
        <v>0.59741198622022829</v>
      </c>
      <c r="Z6" s="11">
        <f>'OddsRatio_working_3-way'!X6^(1/3)*COS('OddsRatio_working_3-way'!Y6/3)</f>
        <v>0.53646536338433637</v>
      </c>
      <c r="AA6" s="11">
        <f>'OddsRatio_working_3-way'!X6^(1/3)*COS(('OddsRatio_working_3-way'!Y6+2*PI())/3)</f>
        <v>-0.36199308391679119</v>
      </c>
      <c r="AB6" s="11">
        <f>'OddsRatio_working_3-way'!X6^(1/3)*COS(('OddsRatio_working_3-way'!Y6+4*PI())/3)</f>
        <v>-0.17447227946754529</v>
      </c>
      <c r="AC6" s="11">
        <f>'OddsRatio_working_3-way'!X6^(1/3)*SIN('OddsRatio_working_3-way'!Y6/3)</f>
        <v>0.10826518692742733</v>
      </c>
      <c r="AD6" s="11">
        <f>'OddsRatio_working_3-way'!X6^(1/3)*SIN(('OddsRatio_working_3-way'!Y6+2*PI())/3)</f>
        <v>0.41046003947757181</v>
      </c>
      <c r="AE6" s="11">
        <f>'OddsRatio_working_3-way'!X6^(1/3)*SIN(('OddsRatio_working_3-way'!Y6+4*PI())/3)</f>
        <v>-0.51872522640499918</v>
      </c>
      <c r="AF6" s="11">
        <f>-'OddsRatio_working_3-way'!U6/(3*'OddsRatio_working_3-way'!X6^(1/3))*COS(('OddsRatio_working_3-way'!Y6)/3)</f>
        <v>0.53646536338433626</v>
      </c>
      <c r="AG6" s="11">
        <f>-'OddsRatio_working_3-way'!U6/(3*'OddsRatio_working_3-way'!X6^(1/3))*COS(('OddsRatio_working_3-way'!Y6+2*PI())/3)</f>
        <v>-0.36199308391679114</v>
      </c>
      <c r="AH6" s="11">
        <f>-'OddsRatio_working_3-way'!U6/(3*'OddsRatio_working_3-way'!X6^(1/3))*COS(('OddsRatio_working_3-way'!Y6+4*PI())/3)</f>
        <v>-0.17447227946754523</v>
      </c>
      <c r="AI6" s="11">
        <f>'OddsRatio_working_3-way'!U6/(3*'OddsRatio_working_3-way'!X6^(1/3))*SIN(('OddsRatio_working_3-way'!Y6)/3)</f>
        <v>-0.10826518692742731</v>
      </c>
      <c r="AJ6" s="11">
        <f>'OddsRatio_working_3-way'!U6/(3*'OddsRatio_working_3-way'!X6^(1/3))*SIN(('OddsRatio_working_3-way'!Y6+2*PI())/3)</f>
        <v>-0.41046003947757176</v>
      </c>
      <c r="AK6" s="11">
        <f>'OddsRatio_working_3-way'!U6/(3*'OddsRatio_working_3-way'!X6^(1/3))*SIN(('OddsRatio_working_3-way'!Y6+4*PI())/3)</f>
        <v>0.51872522640499907</v>
      </c>
      <c r="AL6" s="11">
        <f>'OddsRatio_working_3-way'!Z6+'OddsRatio_working_3-way'!AF6</f>
        <v>1.0729307267686727</v>
      </c>
      <c r="AM6" s="11">
        <f>'OddsRatio_working_3-way'!AA6+'OddsRatio_working_3-way'!AG6</f>
        <v>-0.72398616783358238</v>
      </c>
      <c r="AN6" s="11">
        <f>'OddsRatio_working_3-way'!AB6+'OddsRatio_working_3-way'!AH6</f>
        <v>-0.34894455893509052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1.0729307267686727</v>
      </c>
      <c r="AS6" s="11">
        <f>IF(('OddsRatio_working_3-way'!X6=0),IF(Q6&gt;0,-Q6^(1/3),(-Q6)^(1/3)),'OddsRatio_working_3-way'!AM6-'OddsRatio_working_3-way'!R6/3)</f>
        <v>-0.72398616783358238</v>
      </c>
      <c r="AT6" s="11">
        <f>IF(('OddsRatio_working_3-way'!X6=0),IF(Q6&gt;0,-Q6^(1/3),(-Q6)^(1/3)),'OddsRatio_working_3-way'!AN6-'OddsRatio_working_3-way'!R6/3)</f>
        <v>-0.34894455893509052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1.2</v>
      </c>
      <c r="B7" s="4">
        <f>IF('True_Odds_Calculator_3-way'!B7="","",'True_Odds_Calculator_3-way'!B7)</f>
        <v>6.67</v>
      </c>
      <c r="C7" s="4">
        <f>IF('True_Odds_Calculator_3-way'!C7="","",'True_Odds_Calculator_3-way'!C7)</f>
        <v>14.11</v>
      </c>
      <c r="D7" s="9">
        <f t="shared" si="13"/>
        <v>0.80915305027170048</v>
      </c>
      <c r="E7" s="9">
        <f t="shared" si="14"/>
        <v>0.13009594095525565</v>
      </c>
      <c r="F7" s="9">
        <f t="shared" si="15"/>
        <v>6.0751008773043999E-2</v>
      </c>
      <c r="G7" s="9">
        <f t="shared" si="16"/>
        <v>1.1793006877018897</v>
      </c>
      <c r="H7" s="9">
        <f t="shared" si="17"/>
        <v>1.2358601375403777</v>
      </c>
      <c r="I7" s="9">
        <f t="shared" si="18"/>
        <v>7.6866348992697127</v>
      </c>
      <c r="J7" s="9">
        <f t="shared" si="19"/>
        <v>16.460632015771775</v>
      </c>
      <c r="K7" s="11">
        <f t="shared" si="20"/>
        <v>0.83333333333333337</v>
      </c>
      <c r="L7" s="11">
        <f t="shared" si="21"/>
        <v>0.14992503748125938</v>
      </c>
      <c r="M7" s="11">
        <f t="shared" si="22"/>
        <v>7.087172218284904E-2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-0.13163811432341943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0.16805913131315281</v>
      </c>
      <c r="Q7" s="11">
        <f>2*'OddsRatio_working_3-way'!K7*'OddsRatio_working_3-way'!L7*'OddsRatio_working_3-way'!M7</f>
        <v>1.7709076007708408E-2</v>
      </c>
      <c r="R7" s="11">
        <f t="shared" si="23"/>
        <v>0</v>
      </c>
      <c r="S7" s="11">
        <f t="shared" si="24"/>
        <v>-1.2766753168482132</v>
      </c>
      <c r="T7" s="11">
        <f t="shared" si="25"/>
        <v>-0.13452848438864204</v>
      </c>
      <c r="U7" s="11">
        <f>'OddsRatio_working_3-way'!S7-'OddsRatio_working_3-way'!R7^2/3</f>
        <v>-1.2766753168482132</v>
      </c>
      <c r="V7" s="11">
        <f>'OddsRatio_working_3-way'!S7*'OddsRatio_working_3-way'!R7/3-2*'OddsRatio_working_3-way'!R7^3/27-'OddsRatio_working_3-way'!T7</f>
        <v>0.13452848438864204</v>
      </c>
      <c r="W7" s="11">
        <f>'OddsRatio_working_3-way'!V7^2+4*'OddsRatio_working_3-way'!U7^3/27</f>
        <v>-0.29017659446324179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0.27761236804902395</v>
      </c>
      <c r="Y7" s="11">
        <f>IF('OddsRatio_working_3-way'!W7&gt;=0,IF('OddsRatio_working_3-way'!V7+SQRT('OddsRatio_working_3-way'!W7)&gt;0,0,PI()),ACOS('OddsRatio_working_3-way'!V7/(2*'OddsRatio_working_3-way'!X7)))</f>
        <v>1.3260651167623612</v>
      </c>
      <c r="Z7" s="11">
        <f>'OddsRatio_working_3-way'!X7^(1/3)*COS('OddsRatio_working_3-way'!Y7/3)</f>
        <v>0.58965034385094495</v>
      </c>
      <c r="AA7" s="11">
        <f>'OddsRatio_working_3-way'!X7^(1/3)*COS(('OddsRatio_working_3-way'!Y7+2*PI())/3)</f>
        <v>-0.5364926774147295</v>
      </c>
      <c r="AB7" s="11">
        <f>'OddsRatio_working_3-way'!X7^(1/3)*COS(('OddsRatio_working_3-way'!Y7+4*PI())/3)</f>
        <v>-5.3157666436215702E-2</v>
      </c>
      <c r="AC7" s="11">
        <f>'OddsRatio_working_3-way'!X7^(1/3)*SIN('OddsRatio_working_3-way'!Y7/3)</f>
        <v>0.27905359869721585</v>
      </c>
      <c r="AD7" s="11">
        <f>'OddsRatio_working_3-way'!X7^(1/3)*SIN(('OddsRatio_working_3-way'!Y7+2*PI())/3)</f>
        <v>0.37112537777653987</v>
      </c>
      <c r="AE7" s="11">
        <f>'OddsRatio_working_3-way'!X7^(1/3)*SIN(('OddsRatio_working_3-way'!Y7+4*PI())/3)</f>
        <v>-0.65017897647375555</v>
      </c>
      <c r="AF7" s="11">
        <f>-'OddsRatio_working_3-way'!U7/(3*'OddsRatio_working_3-way'!X7^(1/3))*COS(('OddsRatio_working_3-way'!Y7)/3)</f>
        <v>0.58965034385094484</v>
      </c>
      <c r="AG7" s="11">
        <f>-'OddsRatio_working_3-way'!U7/(3*'OddsRatio_working_3-way'!X7^(1/3))*COS(('OddsRatio_working_3-way'!Y7+2*PI())/3)</f>
        <v>-0.53649267741472939</v>
      </c>
      <c r="AH7" s="11">
        <f>-'OddsRatio_working_3-way'!U7/(3*'OddsRatio_working_3-way'!X7^(1/3))*COS(('OddsRatio_working_3-way'!Y7+4*PI())/3)</f>
        <v>-5.3157666436215695E-2</v>
      </c>
      <c r="AI7" s="11">
        <f>'OddsRatio_working_3-way'!U7/(3*'OddsRatio_working_3-way'!X7^(1/3))*SIN(('OddsRatio_working_3-way'!Y7)/3)</f>
        <v>-0.2790535986972158</v>
      </c>
      <c r="AJ7" s="11">
        <f>'OddsRatio_working_3-way'!U7/(3*'OddsRatio_working_3-way'!X7^(1/3))*SIN(('OddsRatio_working_3-way'!Y7+2*PI())/3)</f>
        <v>-0.37112537777653981</v>
      </c>
      <c r="AK7" s="11">
        <f>'OddsRatio_working_3-way'!U7/(3*'OddsRatio_working_3-way'!X7^(1/3))*SIN(('OddsRatio_working_3-way'!Y7+4*PI())/3)</f>
        <v>0.65017897647375544</v>
      </c>
      <c r="AL7" s="11">
        <f>'OddsRatio_working_3-way'!Z7+'OddsRatio_working_3-way'!AF7</f>
        <v>1.1793006877018897</v>
      </c>
      <c r="AM7" s="11">
        <f>'OddsRatio_working_3-way'!AA7+'OddsRatio_working_3-way'!AG7</f>
        <v>-1.0729853548294588</v>
      </c>
      <c r="AN7" s="11">
        <f>'OddsRatio_working_3-way'!AB7+'OddsRatio_working_3-way'!AH7</f>
        <v>-0.10631533287243139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1.1793006877018897</v>
      </c>
      <c r="AS7" s="11">
        <f>IF(('OddsRatio_working_3-way'!X7=0),IF(Q7&gt;0,-Q7^(1/3),(-Q7)^(1/3)),'OddsRatio_working_3-way'!AM7-'OddsRatio_working_3-way'!R7/3)</f>
        <v>-1.0729853548294588</v>
      </c>
      <c r="AT7" s="11">
        <f>IF(('OddsRatio_working_3-way'!X7=0),IF(Q7&gt;0,-Q7^(1/3),(-Q7)^(1/3)),'OddsRatio_working_3-way'!AN7-'OddsRatio_working_3-way'!R7/3)</f>
        <v>-0.10631533287243139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38.630000000000003</v>
      </c>
      <c r="B8" s="4">
        <f>IF('True_Odds_Calculator_3-way'!B8="","",'True_Odds_Calculator_3-way'!B8)</f>
        <v>15.85</v>
      </c>
      <c r="C8" s="4">
        <f>IF('True_Odds_Calculator_3-way'!C8="","",'True_Odds_Calculator_3-way'!C8)</f>
        <v>1.04</v>
      </c>
      <c r="D8" s="9">
        <f t="shared" si="13"/>
        <v>1.683926229765945E-2</v>
      </c>
      <c r="E8" s="9">
        <f t="shared" si="14"/>
        <v>4.1596307308656294E-2</v>
      </c>
      <c r="F8" s="9">
        <f t="shared" si="15"/>
        <v>0.94156443039368443</v>
      </c>
      <c r="G8" s="9">
        <f t="shared" si="16"/>
        <v>1.5515552552755945</v>
      </c>
      <c r="H8" s="9">
        <f t="shared" si="17"/>
        <v>59.385024256020621</v>
      </c>
      <c r="I8" s="9">
        <f t="shared" si="18"/>
        <v>24.040595540842578</v>
      </c>
      <c r="J8" s="9">
        <f t="shared" si="19"/>
        <v>1.0620622102110235</v>
      </c>
      <c r="K8" s="11">
        <f t="shared" si="20"/>
        <v>2.5886616619207867E-2</v>
      </c>
      <c r="L8" s="11">
        <f t="shared" si="21"/>
        <v>6.3091482649842268E-2</v>
      </c>
      <c r="M8" s="11">
        <f t="shared" si="22"/>
        <v>0.96153846153846145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-3.510212022131709E-2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8.247786367634051E-2</v>
      </c>
      <c r="Q8" s="11">
        <f>2*'OddsRatio_working_3-way'!K8*'OddsRatio_working_3-way'!L8*'OddsRatio_working_3-way'!M8</f>
        <v>3.1408173524882146E-3</v>
      </c>
      <c r="R8" s="11">
        <f t="shared" si="23"/>
        <v>0</v>
      </c>
      <c r="S8" s="11">
        <f t="shared" si="24"/>
        <v>-2.3496547546507665</v>
      </c>
      <c r="T8" s="11">
        <f t="shared" si="25"/>
        <v>-8.9476571007264527E-2</v>
      </c>
      <c r="U8" s="11">
        <f>'OddsRatio_working_3-way'!S8-'OddsRatio_working_3-way'!R8^2/3</f>
        <v>-2.3496547546507665</v>
      </c>
      <c r="V8" s="11">
        <f>'OddsRatio_working_3-way'!S8*'OddsRatio_working_3-way'!R8/3-2*'OddsRatio_working_3-way'!R8^3/27-'OddsRatio_working_3-way'!T8</f>
        <v>8.9476571007264527E-2</v>
      </c>
      <c r="W8" s="11">
        <f>'OddsRatio_working_3-way'!V8^2+4*'OddsRatio_working_3-way'!U8^3/27</f>
        <v>-1.9137948303453149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0.69314516645226143</v>
      </c>
      <c r="Y8" s="11">
        <f>IF('OddsRatio_working_3-way'!W8&gt;=0,IF('OddsRatio_working_3-way'!V8+SQRT('OddsRatio_working_3-way'!W8)&gt;0,0,PI()),ACOS('OddsRatio_working_3-way'!V8/(2*'OddsRatio_working_3-way'!X8)))</f>
        <v>1.5062075383461904</v>
      </c>
      <c r="Z8" s="11">
        <f>'OddsRatio_working_3-way'!X8^(1/3)*COS('OddsRatio_working_3-way'!Y8/3)</f>
        <v>0.77577762763779723</v>
      </c>
      <c r="AA8" s="11">
        <f>'OddsRatio_working_3-way'!X8^(1/3)*COS(('OddsRatio_working_3-way'!Y8+2*PI())/3)</f>
        <v>-0.756725489063098</v>
      </c>
      <c r="AB8" s="11">
        <f>'OddsRatio_working_3-way'!X8^(1/3)*COS(('OddsRatio_working_3-way'!Y8+4*PI())/3)</f>
        <v>-1.9052138574699458E-2</v>
      </c>
      <c r="AC8" s="11">
        <f>'OddsRatio_working_3-way'!X8^(1/3)*SIN('OddsRatio_working_3-way'!Y8/3)</f>
        <v>0.42589590747849027</v>
      </c>
      <c r="AD8" s="11">
        <f>'OddsRatio_working_3-way'!X8^(1/3)*SIN(('OddsRatio_working_3-way'!Y8+2*PI())/3)</f>
        <v>0.45889517948271219</v>
      </c>
      <c r="AE8" s="11">
        <f>'OddsRatio_working_3-way'!X8^(1/3)*SIN(('OddsRatio_working_3-way'!Y8+4*PI())/3)</f>
        <v>-0.88479108696120234</v>
      </c>
      <c r="AF8" s="11">
        <f>-'OddsRatio_working_3-way'!U8/(3*'OddsRatio_working_3-way'!X8^(1/3))*COS(('OddsRatio_working_3-way'!Y8)/3)</f>
        <v>0.77577762763779723</v>
      </c>
      <c r="AG8" s="11">
        <f>-'OddsRatio_working_3-way'!U8/(3*'OddsRatio_working_3-way'!X8^(1/3))*COS(('OddsRatio_working_3-way'!Y8+2*PI())/3)</f>
        <v>-0.756725489063098</v>
      </c>
      <c r="AH8" s="11">
        <f>-'OddsRatio_working_3-way'!U8/(3*'OddsRatio_working_3-way'!X8^(1/3))*COS(('OddsRatio_working_3-way'!Y8+4*PI())/3)</f>
        <v>-1.9052138574699458E-2</v>
      </c>
      <c r="AI8" s="11">
        <f>'OddsRatio_working_3-way'!U8/(3*'OddsRatio_working_3-way'!X8^(1/3))*SIN(('OddsRatio_working_3-way'!Y8)/3)</f>
        <v>-0.42589590747849027</v>
      </c>
      <c r="AJ8" s="11">
        <f>'OddsRatio_working_3-way'!U8/(3*'OddsRatio_working_3-way'!X8^(1/3))*SIN(('OddsRatio_working_3-way'!Y8+2*PI())/3)</f>
        <v>-0.45889517948271219</v>
      </c>
      <c r="AK8" s="11">
        <f>'OddsRatio_working_3-way'!U8/(3*'OddsRatio_working_3-way'!X8^(1/3))*SIN(('OddsRatio_working_3-way'!Y8+4*PI())/3)</f>
        <v>0.88479108696120234</v>
      </c>
      <c r="AL8" s="11">
        <f>'OddsRatio_working_3-way'!Z8+'OddsRatio_working_3-way'!AF8</f>
        <v>1.5515552552755945</v>
      </c>
      <c r="AM8" s="11">
        <f>'OddsRatio_working_3-way'!AA8+'OddsRatio_working_3-way'!AG8</f>
        <v>-1.513450978126196</v>
      </c>
      <c r="AN8" s="11">
        <f>'OddsRatio_working_3-way'!AB8+'OddsRatio_working_3-way'!AH8</f>
        <v>-3.8104277149398916E-2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1.5515552552755945</v>
      </c>
      <c r="AS8" s="11">
        <f>IF(('OddsRatio_working_3-way'!X8=0),IF(Q8&gt;0,-Q8^(1/3),(-Q8)^(1/3)),'OddsRatio_working_3-way'!AM8-'OddsRatio_working_3-way'!R8/3)</f>
        <v>-1.513450978126196</v>
      </c>
      <c r="AT8" s="11">
        <f>IF(('OddsRatio_working_3-way'!X8=0),IF(Q8&gt;0,-Q8^(1/3),(-Q8)^(1/3)),'OddsRatio_working_3-way'!AN8-'OddsRatio_working_3-way'!R8/3)</f>
        <v>-3.8104277149398916E-2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1.6</v>
      </c>
      <c r="B9" s="4">
        <f>IF('True_Odds_Calculator_3-way'!B9="","",'True_Odds_Calculator_3-way'!B9)</f>
        <v>3.99</v>
      </c>
      <c r="C9" s="4">
        <f>IF('True_Odds_Calculator_3-way'!C9="","",'True_Odds_Calculator_3-way'!C9)</f>
        <v>5.39</v>
      </c>
      <c r="D9" s="9">
        <f t="shared" si="13"/>
        <v>0.59935786514235312</v>
      </c>
      <c r="E9" s="9">
        <f t="shared" si="14"/>
        <v>0.23088713115162968</v>
      </c>
      <c r="F9" s="9">
        <f t="shared" si="15"/>
        <v>0.16975500370601732</v>
      </c>
      <c r="G9" s="9">
        <f t="shared" si="16"/>
        <v>1.1140871426969894</v>
      </c>
      <c r="H9" s="9">
        <f t="shared" si="17"/>
        <v>1.6684522856181934</v>
      </c>
      <c r="I9" s="9">
        <f t="shared" si="18"/>
        <v>4.3311205566639988</v>
      </c>
      <c r="J9" s="9">
        <f t="shared" si="19"/>
        <v>5.8908425564397833</v>
      </c>
      <c r="K9" s="11">
        <f t="shared" si="20"/>
        <v>0.625</v>
      </c>
      <c r="L9" s="11">
        <f t="shared" si="21"/>
        <v>0.25062656641604009</v>
      </c>
      <c r="M9" s="11">
        <f t="shared" si="22"/>
        <v>0.1855287569573284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-0.22887866698285608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0.23191094619666047</v>
      </c>
      <c r="Q9" s="11">
        <f>2*'OddsRatio_working_3-way'!K9*'OddsRatio_working_3-way'!L9*'OddsRatio_working_3-way'!M9</f>
        <v>5.8123044159564034E-2</v>
      </c>
      <c r="R9" s="11">
        <f t="shared" si="23"/>
        <v>0</v>
      </c>
      <c r="S9" s="11">
        <f t="shared" si="24"/>
        <v>-1.0132484134662996</v>
      </c>
      <c r="T9" s="11">
        <f t="shared" si="25"/>
        <v>-0.25394697079355882</v>
      </c>
      <c r="U9" s="11">
        <f>'OddsRatio_working_3-way'!S9-'OddsRatio_working_3-way'!R9^2/3</f>
        <v>-1.0132484134662996</v>
      </c>
      <c r="V9" s="11">
        <f>'OddsRatio_working_3-way'!S9*'OddsRatio_working_3-way'!R9/3-2*'OddsRatio_working_3-way'!R9^3/27-'OddsRatio_working_3-way'!T9</f>
        <v>0.25394697079355882</v>
      </c>
      <c r="W9" s="11">
        <f>'OddsRatio_working_3-way'!V9^2+4*'OddsRatio_working_3-way'!U9^3/27</f>
        <v>-8.9625621527684787E-2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0.19628721653670508</v>
      </c>
      <c r="Y9" s="11">
        <f>IF('OddsRatio_working_3-way'!W9&gt;=0,IF('OddsRatio_working_3-way'!V9+SQRT('OddsRatio_working_3-way'!W9)&gt;0,0,PI()),ACOS('OddsRatio_working_3-way'!V9/(2*'OddsRatio_working_3-way'!X9)))</f>
        <v>0.86731560903405058</v>
      </c>
      <c r="Z9" s="11">
        <f>'OddsRatio_working_3-way'!X9^(1/3)*COS('OddsRatio_working_3-way'!Y9/3)</f>
        <v>0.55704357134849469</v>
      </c>
      <c r="AA9" s="11">
        <f>'OddsRatio_working_3-way'!X9^(1/3)*COS(('OddsRatio_working_3-way'!Y9+2*PI())/3)</f>
        <v>-0.42201028026897353</v>
      </c>
      <c r="AB9" s="11">
        <f>'OddsRatio_working_3-way'!X9^(1/3)*COS(('OddsRatio_working_3-way'!Y9+4*PI())/3)</f>
        <v>-0.13503329107952086</v>
      </c>
      <c r="AC9" s="11">
        <f>'OddsRatio_working_3-way'!X9^(1/3)*SIN('OddsRatio_working_3-way'!Y9/3)</f>
        <v>0.16568624195975878</v>
      </c>
      <c r="AD9" s="11">
        <f>'OddsRatio_working_3-way'!X9^(1/3)*SIN(('OddsRatio_working_3-way'!Y9+2*PI())/3)</f>
        <v>0.39957076282272669</v>
      </c>
      <c r="AE9" s="11">
        <f>'OddsRatio_working_3-way'!X9^(1/3)*SIN(('OddsRatio_working_3-way'!Y9+4*PI())/3)</f>
        <v>-0.56525700478248542</v>
      </c>
      <c r="AF9" s="11">
        <f>-'OddsRatio_working_3-way'!U9/(3*'OddsRatio_working_3-way'!X9^(1/3))*COS(('OddsRatio_working_3-way'!Y9)/3)</f>
        <v>0.55704357134849469</v>
      </c>
      <c r="AG9" s="11">
        <f>-'OddsRatio_working_3-way'!U9/(3*'OddsRatio_working_3-way'!X9^(1/3))*COS(('OddsRatio_working_3-way'!Y9+2*PI())/3)</f>
        <v>-0.42201028026897341</v>
      </c>
      <c r="AH9" s="11">
        <f>-'OddsRatio_working_3-way'!U9/(3*'OddsRatio_working_3-way'!X9^(1/3))*COS(('OddsRatio_working_3-way'!Y9+4*PI())/3)</f>
        <v>-0.13503329107952086</v>
      </c>
      <c r="AI9" s="11">
        <f>'OddsRatio_working_3-way'!U9/(3*'OddsRatio_working_3-way'!X9^(1/3))*SIN(('OddsRatio_working_3-way'!Y9)/3)</f>
        <v>-0.16568624195975876</v>
      </c>
      <c r="AJ9" s="11">
        <f>'OddsRatio_working_3-way'!U9/(3*'OddsRatio_working_3-way'!X9^(1/3))*SIN(('OddsRatio_working_3-way'!Y9+2*PI())/3)</f>
        <v>-0.39957076282272658</v>
      </c>
      <c r="AK9" s="11">
        <f>'OddsRatio_working_3-way'!U9/(3*'OddsRatio_working_3-way'!X9^(1/3))*SIN(('OddsRatio_working_3-way'!Y9+4*PI())/3)</f>
        <v>0.56525700478248531</v>
      </c>
      <c r="AL9" s="11">
        <f>'OddsRatio_working_3-way'!Z9+'OddsRatio_working_3-way'!AF9</f>
        <v>1.1140871426969894</v>
      </c>
      <c r="AM9" s="11">
        <f>'OddsRatio_working_3-way'!AA9+'OddsRatio_working_3-way'!AG9</f>
        <v>-0.84402056053794694</v>
      </c>
      <c r="AN9" s="11">
        <f>'OddsRatio_working_3-way'!AB9+'OddsRatio_working_3-way'!AH9</f>
        <v>-0.27006658215904172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1.1140871426969894</v>
      </c>
      <c r="AS9" s="11">
        <f>IF(('OddsRatio_working_3-way'!X9=0),IF(Q9&gt;0,-Q9^(1/3),(-Q9)^(1/3)),'OddsRatio_working_3-way'!AM9-'OddsRatio_working_3-way'!R9/3)</f>
        <v>-0.84402056053794694</v>
      </c>
      <c r="AT9" s="11">
        <f>IF(('OddsRatio_working_3-way'!X9=0),IF(Q9&gt;0,-Q9^(1/3),(-Q9)^(1/3)),'OddsRatio_working_3-way'!AN9-'OddsRatio_working_3-way'!R9/3)</f>
        <v>-0.27006658215904172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2.02</v>
      </c>
      <c r="B10" s="4">
        <f>IF('True_Odds_Calculator_3-way'!B10="","",'True_Odds_Calculator_3-way'!B10)</f>
        <v>3.67</v>
      </c>
      <c r="C10" s="4">
        <f>IF('True_Odds_Calculator_3-way'!C10="","",'True_Odds_Calculator_3-way'!C10)</f>
        <v>3.46</v>
      </c>
      <c r="D10" s="9">
        <f t="shared" si="13"/>
        <v>0.47317753473529672</v>
      </c>
      <c r="E10" s="9">
        <f t="shared" si="14"/>
        <v>0.25546607377309272</v>
      </c>
      <c r="F10" s="9">
        <f t="shared" si="15"/>
        <v>0.27135639149161067</v>
      </c>
      <c r="G10" s="9">
        <f t="shared" si="16"/>
        <v>1.0915408595920462</v>
      </c>
      <c r="H10" s="9">
        <f t="shared" si="17"/>
        <v>2.113371676783887</v>
      </c>
      <c r="I10" s="9">
        <f t="shared" si="18"/>
        <v>3.9144140951107622</v>
      </c>
      <c r="J10" s="9">
        <f t="shared" si="19"/>
        <v>3.6851905145964334</v>
      </c>
      <c r="K10" s="11">
        <f t="shared" si="20"/>
        <v>0.49504950495049505</v>
      </c>
      <c r="L10" s="11">
        <f t="shared" si="21"/>
        <v>0.27247956403269757</v>
      </c>
      <c r="M10" s="11">
        <f t="shared" si="22"/>
        <v>0.28901734104046245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-0.26118787242161556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0.2397626793912164</v>
      </c>
      <c r="Q10" s="11">
        <f>2*'OddsRatio_working_3-way'!K10*'OddsRatio_working_3-way'!L10*'OddsRatio_working_3-way'!M10</f>
        <v>7.7971603054054137E-2</v>
      </c>
      <c r="R10" s="11">
        <f t="shared" si="23"/>
        <v>0</v>
      </c>
      <c r="S10" s="11">
        <f t="shared" si="24"/>
        <v>-0.91797018432841282</v>
      </c>
      <c r="T10" s="11">
        <f t="shared" si="25"/>
        <v>-0.29852688921249204</v>
      </c>
      <c r="U10" s="11">
        <f>'OddsRatio_working_3-way'!S10-'OddsRatio_working_3-way'!R10^2/3</f>
        <v>-0.91797018432841282</v>
      </c>
      <c r="V10" s="11">
        <f>'OddsRatio_working_3-way'!S10*'OddsRatio_working_3-way'!R10/3-2*'OddsRatio_working_3-way'!R10^3/27-'OddsRatio_working_3-way'!T10</f>
        <v>0.29852688921249204</v>
      </c>
      <c r="W10" s="11">
        <f>'OddsRatio_working_3-way'!V10^2+4*'OddsRatio_working_3-way'!U10^3/27</f>
        <v>-2.5480993498911128E-2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0.1692625896955664</v>
      </c>
      <c r="Y10" s="11">
        <f>IF('OddsRatio_working_3-way'!W10&gt;=0,IF('OddsRatio_working_3-way'!V10+SQRT('OddsRatio_working_3-way'!W10)&gt;0,0,PI()),ACOS('OddsRatio_working_3-way'!V10/(2*'OddsRatio_working_3-way'!X10)))</f>
        <v>0.49103465675982871</v>
      </c>
      <c r="Z10" s="11">
        <f>'OddsRatio_working_3-way'!X10^(1/3)*COS('OddsRatio_working_3-way'!Y10/3)</f>
        <v>0.54577042979602308</v>
      </c>
      <c r="AA10" s="11">
        <f>'OddsRatio_working_3-way'!X10^(1/3)*COS(('OddsRatio_working_3-way'!Y10+2*PI())/3)</f>
        <v>-0.350946245843685</v>
      </c>
      <c r="AB10" s="11">
        <f>'OddsRatio_working_3-way'!X10^(1/3)*COS(('OddsRatio_working_3-way'!Y10+4*PI())/3)</f>
        <v>-0.194824183952338</v>
      </c>
      <c r="AC10" s="11">
        <f>'OddsRatio_working_3-way'!X10^(1/3)*SIN('OddsRatio_working_3-way'!Y10/3)</f>
        <v>9.0137114459408599E-2</v>
      </c>
      <c r="AD10" s="11">
        <f>'OddsRatio_working_3-way'!X10^(1/3)*SIN(('OddsRatio_working_3-way'!Y10+2*PI())/3)</f>
        <v>0.42758249960800332</v>
      </c>
      <c r="AE10" s="11">
        <f>'OddsRatio_working_3-way'!X10^(1/3)*SIN(('OddsRatio_working_3-way'!Y10+4*PI())/3)</f>
        <v>-0.51771961406741185</v>
      </c>
      <c r="AF10" s="11">
        <f>-'OddsRatio_working_3-way'!U10/(3*'OddsRatio_working_3-way'!X10^(1/3))*COS(('OddsRatio_working_3-way'!Y10)/3)</f>
        <v>0.54577042979602297</v>
      </c>
      <c r="AG10" s="11">
        <f>-'OddsRatio_working_3-way'!U10/(3*'OddsRatio_working_3-way'!X10^(1/3))*COS(('OddsRatio_working_3-way'!Y10+2*PI())/3)</f>
        <v>-0.35094624584368489</v>
      </c>
      <c r="AH10" s="11">
        <f>-'OddsRatio_working_3-way'!U10/(3*'OddsRatio_working_3-way'!X10^(1/3))*COS(('OddsRatio_working_3-way'!Y10+4*PI())/3)</f>
        <v>-0.19482418395233797</v>
      </c>
      <c r="AI10" s="11">
        <f>'OddsRatio_working_3-way'!U10/(3*'OddsRatio_working_3-way'!X10^(1/3))*SIN(('OddsRatio_working_3-way'!Y10)/3)</f>
        <v>-9.0137114459408571E-2</v>
      </c>
      <c r="AJ10" s="11">
        <f>'OddsRatio_working_3-way'!U10/(3*'OddsRatio_working_3-way'!X10^(1/3))*SIN(('OddsRatio_working_3-way'!Y10+2*PI())/3)</f>
        <v>-0.42758249960800321</v>
      </c>
      <c r="AK10" s="11">
        <f>'OddsRatio_working_3-way'!U10/(3*'OddsRatio_working_3-way'!X10^(1/3))*SIN(('OddsRatio_working_3-way'!Y10+4*PI())/3)</f>
        <v>0.51771961406741174</v>
      </c>
      <c r="AL10" s="11">
        <f>'OddsRatio_working_3-way'!Z10+'OddsRatio_working_3-way'!AF10</f>
        <v>1.0915408595920462</v>
      </c>
      <c r="AM10" s="11">
        <f>'OddsRatio_working_3-way'!AA10+'OddsRatio_working_3-way'!AG10</f>
        <v>-0.70189249168736989</v>
      </c>
      <c r="AN10" s="11">
        <f>'OddsRatio_working_3-way'!AB10+'OddsRatio_working_3-way'!AH10</f>
        <v>-0.38964836790467594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1.0915408595920462</v>
      </c>
      <c r="AS10" s="11">
        <f>IF(('OddsRatio_working_3-way'!X10=0),IF(Q10&gt;0,-Q10^(1/3),(-Q10)^(1/3)),'OddsRatio_working_3-way'!AM10-'OddsRatio_working_3-way'!R10/3)</f>
        <v>-0.70189249168736989</v>
      </c>
      <c r="AT10" s="11">
        <f>IF(('OddsRatio_working_3-way'!X10=0),IF(Q10&gt;0,-Q10^(1/3),(-Q10)^(1/3)),'OddsRatio_working_3-way'!AN10-'OddsRatio_working_3-way'!R10/3)</f>
        <v>-0.38964836790467594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1.97</v>
      </c>
      <c r="B11" s="4">
        <f>IF('True_Odds_Calculator_3-way'!B11="","",'True_Odds_Calculator_3-way'!B11)</f>
        <v>3.64</v>
      </c>
      <c r="C11" s="4">
        <f>IF('True_Odds_Calculator_3-way'!C11="","",'True_Odds_Calculator_3-way'!C11)</f>
        <v>3.64</v>
      </c>
      <c r="D11" s="9">
        <f t="shared" si="13"/>
        <v>0.48534036920833273</v>
      </c>
      <c r="E11" s="9">
        <f t="shared" si="14"/>
        <v>0.25732981539583377</v>
      </c>
      <c r="F11" s="9">
        <f t="shared" si="15"/>
        <v>0.25732981539583377</v>
      </c>
      <c r="G11" s="9">
        <f t="shared" si="16"/>
        <v>1.0932058666909104</v>
      </c>
      <c r="H11" s="9">
        <f t="shared" si="17"/>
        <v>2.0604096906901828</v>
      </c>
      <c r="I11" s="9">
        <f t="shared" si="18"/>
        <v>3.8860634880640039</v>
      </c>
      <c r="J11" s="9">
        <f t="shared" si="19"/>
        <v>3.8860634880640039</v>
      </c>
      <c r="K11" s="11">
        <f t="shared" si="20"/>
        <v>0.50761421319796951</v>
      </c>
      <c r="L11" s="11">
        <f t="shared" si="21"/>
        <v>0.27472527472527469</v>
      </c>
      <c r="M11" s="11">
        <f t="shared" si="22"/>
        <v>0.27472527472527469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-0.25900645903992836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0.2394478952185205</v>
      </c>
      <c r="Q11" s="11">
        <f>2*'OddsRatio_working_3-way'!K11*'OddsRatio_working_3-way'!L11*'OddsRatio_working_3-way'!M11</f>
        <v>7.6623326469926548E-2</v>
      </c>
      <c r="R11" s="11">
        <f t="shared" si="23"/>
        <v>0</v>
      </c>
      <c r="S11" s="11">
        <f t="shared" si="24"/>
        <v>-0.92448619276173061</v>
      </c>
      <c r="T11" s="11">
        <f t="shared" si="25"/>
        <v>-0.29583558168375373</v>
      </c>
      <c r="U11" s="11">
        <f>'OddsRatio_working_3-way'!S11-'OddsRatio_working_3-way'!R11^2/3</f>
        <v>-0.92448619276173061</v>
      </c>
      <c r="V11" s="11">
        <f>'OddsRatio_working_3-way'!S11*'OddsRatio_working_3-way'!R11/3-2*'OddsRatio_working_3-way'!R11^3/27-'OddsRatio_working_3-way'!T11</f>
        <v>0.29583558168375373</v>
      </c>
      <c r="W11" s="11">
        <f>'OddsRatio_working_3-way'!V11^2+4*'OddsRatio_working_3-way'!U11^3/27</f>
        <v>-2.9538342462240255E-2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0.1710679936840942</v>
      </c>
      <c r="Y11" s="11">
        <f>IF('OddsRatio_working_3-way'!W11&gt;=0,IF('OddsRatio_working_3-way'!V11+SQRT('OddsRatio_working_3-way'!W11)&gt;0,0,PI()),ACOS('OddsRatio_working_3-way'!V11/(2*'OddsRatio_working_3-way'!X11)))</f>
        <v>0.52629826297601334</v>
      </c>
      <c r="Z11" s="11">
        <f>'OddsRatio_working_3-way'!X11^(1/3)*COS('OddsRatio_working_3-way'!Y11/3)</f>
        <v>0.54660293334545518</v>
      </c>
      <c r="AA11" s="11">
        <f>'OddsRatio_working_3-way'!X11^(1/3)*COS(('OddsRatio_working_3-way'!Y11+2*PI())/3)</f>
        <v>-0.35720899395151573</v>
      </c>
      <c r="AB11" s="11">
        <f>'OddsRatio_working_3-way'!X11^(1/3)*COS(('OddsRatio_working_3-way'!Y11+4*PI())/3)</f>
        <v>-0.18939393939393953</v>
      </c>
      <c r="AC11" s="11">
        <f>'OddsRatio_working_3-way'!X11^(1/3)*SIN('OddsRatio_working_3-way'!Y11/3)</f>
        <v>9.6888066922888441E-2</v>
      </c>
      <c r="AD11" s="11">
        <f>'OddsRatio_working_3-way'!X11^(1/3)*SIN(('OddsRatio_working_3-way'!Y11+2*PI())/3)</f>
        <v>0.4249279925988122</v>
      </c>
      <c r="AE11" s="11">
        <f>'OddsRatio_working_3-way'!X11^(1/3)*SIN(('OddsRatio_working_3-way'!Y11+4*PI())/3)</f>
        <v>-0.52181605952170051</v>
      </c>
      <c r="AF11" s="11">
        <f>-'OddsRatio_working_3-way'!U11/(3*'OddsRatio_working_3-way'!X11^(1/3))*COS(('OddsRatio_working_3-way'!Y11)/3)</f>
        <v>0.54660293334545518</v>
      </c>
      <c r="AG11" s="11">
        <f>-'OddsRatio_working_3-way'!U11/(3*'OddsRatio_working_3-way'!X11^(1/3))*COS(('OddsRatio_working_3-way'!Y11+2*PI())/3)</f>
        <v>-0.35720899395151573</v>
      </c>
      <c r="AH11" s="11">
        <f>-'OddsRatio_working_3-way'!U11/(3*'OddsRatio_working_3-way'!X11^(1/3))*COS(('OddsRatio_working_3-way'!Y11+4*PI())/3)</f>
        <v>-0.18939393939393953</v>
      </c>
      <c r="AI11" s="11">
        <f>'OddsRatio_working_3-way'!U11/(3*'OddsRatio_working_3-way'!X11^(1/3))*SIN(('OddsRatio_working_3-way'!Y11)/3)</f>
        <v>-9.6888066922888441E-2</v>
      </c>
      <c r="AJ11" s="11">
        <f>'OddsRatio_working_3-way'!U11/(3*'OddsRatio_working_3-way'!X11^(1/3))*SIN(('OddsRatio_working_3-way'!Y11+2*PI())/3)</f>
        <v>-0.4249279925988122</v>
      </c>
      <c r="AK11" s="11">
        <f>'OddsRatio_working_3-way'!U11/(3*'OddsRatio_working_3-way'!X11^(1/3))*SIN(('OddsRatio_working_3-way'!Y11+4*PI())/3)</f>
        <v>0.52181605952170051</v>
      </c>
      <c r="AL11" s="11">
        <f>'OddsRatio_working_3-way'!Z11+'OddsRatio_working_3-way'!AF11</f>
        <v>1.0932058666909104</v>
      </c>
      <c r="AM11" s="11">
        <f>'OddsRatio_working_3-way'!AA11+'OddsRatio_working_3-way'!AG11</f>
        <v>-0.71441798790303146</v>
      </c>
      <c r="AN11" s="11">
        <f>'OddsRatio_working_3-way'!AB11+'OddsRatio_working_3-way'!AH11</f>
        <v>-0.37878787878787906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1.0932058666909104</v>
      </c>
      <c r="AS11" s="11">
        <f>IF(('OddsRatio_working_3-way'!X11=0),IF(Q11&gt;0,-Q11^(1/3),(-Q11)^(1/3)),'OddsRatio_working_3-way'!AM11-'OddsRatio_working_3-way'!R11/3)</f>
        <v>-0.71441798790303146</v>
      </c>
      <c r="AT11" s="11">
        <f>IF(('OddsRatio_working_3-way'!X11=0),IF(Q11&gt;0,-Q11^(1/3),(-Q11)^(1/3)),'OddsRatio_working_3-way'!AN11-'OddsRatio_working_3-way'!R11/3)</f>
        <v>-0.37878787878787906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IF('True_Odds_Calculator_3-way'!A12="","",'True_Odds_Calculator_3-way'!A12)</f>
        <v>1.1499999999999999</v>
      </c>
      <c r="B12" s="4">
        <f>IF('True_Odds_Calculator_3-way'!B12="","",'True_Odds_Calculator_3-way'!B12)</f>
        <v>7.35</v>
      </c>
      <c r="C12" s="4">
        <f>IF('True_Odds_Calculator_3-way'!C12="","",'True_Odds_Calculator_3-way'!C12)</f>
        <v>16.21</v>
      </c>
      <c r="D12" s="9">
        <f t="shared" si="13"/>
        <v>0.84021194084656925</v>
      </c>
      <c r="E12" s="9">
        <f t="shared" si="14"/>
        <v>0.110487719495603</v>
      </c>
      <c r="F12" s="9">
        <f t="shared" si="15"/>
        <v>4.9300339657828166E-2</v>
      </c>
      <c r="G12" s="9">
        <f t="shared" si="16"/>
        <v>1.2678393104199723</v>
      </c>
      <c r="H12" s="9">
        <f t="shared" si="17"/>
        <v>1.1901758965629954</v>
      </c>
      <c r="I12" s="9">
        <f t="shared" si="18"/>
        <v>9.0507796211668232</v>
      </c>
      <c r="J12" s="9">
        <f t="shared" si="19"/>
        <v>20.283835911487778</v>
      </c>
      <c r="K12" s="11">
        <f t="shared" si="20"/>
        <v>0.86956521739130443</v>
      </c>
      <c r="L12" s="11">
        <f t="shared" si="21"/>
        <v>0.1360544217687075</v>
      </c>
      <c r="M12" s="11">
        <f t="shared" si="22"/>
        <v>6.1690314620604564E-2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-0.10573676135153798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0.15844977585487433</v>
      </c>
      <c r="Q12" s="11">
        <f>2*'OddsRatio_working_3-way'!K12*'OddsRatio_working_3-way'!L12*'OddsRatio_working_3-way'!M12</f>
        <v>1.4596939277279994E-2</v>
      </c>
      <c r="R12" s="11">
        <f t="shared" si="23"/>
        <v>0</v>
      </c>
      <c r="S12" s="11">
        <f t="shared" si="24"/>
        <v>-1.4985306323888992</v>
      </c>
      <c r="T12" s="11">
        <f t="shared" si="25"/>
        <v>-0.13804980491836935</v>
      </c>
      <c r="U12" s="11">
        <f>'OddsRatio_working_3-way'!S12-'OddsRatio_working_3-way'!R12^2/3</f>
        <v>-1.4985306323888992</v>
      </c>
      <c r="V12" s="11">
        <f>'OddsRatio_working_3-way'!S12*'OddsRatio_working_3-way'!R12/3-2*'OddsRatio_working_3-way'!R12^3/27-'OddsRatio_working_3-way'!T12</f>
        <v>0.13804980491836935</v>
      </c>
      <c r="W12" s="11">
        <f>'OddsRatio_working_3-way'!V12^2+4*'OddsRatio_working_3-way'!U12^3/27</f>
        <v>-0.47947432264169471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0.35303401793584094</v>
      </c>
      <c r="Y12" s="11">
        <f>IF('OddsRatio_working_3-way'!W12&gt;=0,IF('OddsRatio_working_3-way'!V12+SQRT('OddsRatio_working_3-way'!W12)&gt;0,0,PI()),ACOS('OddsRatio_working_3-way'!V12/(2*'OddsRatio_working_3-way'!X12)))</f>
        <v>1.3740095626765956</v>
      </c>
      <c r="Z12" s="11">
        <f>'OddsRatio_working_3-way'!X12^(1/3)*COS('OddsRatio_working_3-way'!Y12/3)</f>
        <v>0.63391965520998617</v>
      </c>
      <c r="AA12" s="11">
        <f>'OddsRatio_working_3-way'!X12^(1/3)*COS(('OddsRatio_working_3-way'!Y12+2*PI())/3)</f>
        <v>-0.5875925328552345</v>
      </c>
      <c r="AB12" s="11">
        <f>'OddsRatio_working_3-way'!X12^(1/3)*COS(('OddsRatio_working_3-way'!Y12+4*PI())/3)</f>
        <v>-4.6327122354751525E-2</v>
      </c>
      <c r="AC12" s="11">
        <f>'OddsRatio_working_3-way'!X12^(1/3)*SIN('OddsRatio_working_3-way'!Y12/3)</f>
        <v>0.31249973045548701</v>
      </c>
      <c r="AD12" s="11">
        <f>'OddsRatio_working_3-way'!X12^(1/3)*SIN(('OddsRatio_working_3-way'!Y12+2*PI())/3)</f>
        <v>0.39274066014237685</v>
      </c>
      <c r="AE12" s="11">
        <f>'OddsRatio_working_3-way'!X12^(1/3)*SIN(('OddsRatio_working_3-way'!Y12+4*PI())/3)</f>
        <v>-0.70524039059786392</v>
      </c>
      <c r="AF12" s="11">
        <f>-'OddsRatio_working_3-way'!U12/(3*'OddsRatio_working_3-way'!X12^(1/3))*COS(('OddsRatio_working_3-way'!Y12)/3)</f>
        <v>0.63391965520998617</v>
      </c>
      <c r="AG12" s="11">
        <f>-'OddsRatio_working_3-way'!U12/(3*'OddsRatio_working_3-way'!X12^(1/3))*COS(('OddsRatio_working_3-way'!Y12+2*PI())/3)</f>
        <v>-0.5875925328552345</v>
      </c>
      <c r="AH12" s="11">
        <f>-'OddsRatio_working_3-way'!U12/(3*'OddsRatio_working_3-way'!X12^(1/3))*COS(('OddsRatio_working_3-way'!Y12+4*PI())/3)</f>
        <v>-4.6327122354751525E-2</v>
      </c>
      <c r="AI12" s="11">
        <f>'OddsRatio_working_3-way'!U12/(3*'OddsRatio_working_3-way'!X12^(1/3))*SIN(('OddsRatio_working_3-way'!Y12)/3)</f>
        <v>-0.31249973045548701</v>
      </c>
      <c r="AJ12" s="11">
        <f>'OddsRatio_working_3-way'!U12/(3*'OddsRatio_working_3-way'!X12^(1/3))*SIN(('OddsRatio_working_3-way'!Y12+2*PI())/3)</f>
        <v>-0.39274066014237685</v>
      </c>
      <c r="AK12" s="11">
        <f>'OddsRatio_working_3-way'!U12/(3*'OddsRatio_working_3-way'!X12^(1/3))*SIN(('OddsRatio_working_3-way'!Y12+4*PI())/3)</f>
        <v>0.70524039059786392</v>
      </c>
      <c r="AL12" s="11">
        <f>'OddsRatio_working_3-way'!Z12+'OddsRatio_working_3-way'!AF12</f>
        <v>1.2678393104199723</v>
      </c>
      <c r="AM12" s="11">
        <f>'OddsRatio_working_3-way'!AA12+'OddsRatio_working_3-way'!AG12</f>
        <v>-1.175185065710469</v>
      </c>
      <c r="AN12" s="11">
        <f>'OddsRatio_working_3-way'!AB12+'OddsRatio_working_3-way'!AH12</f>
        <v>-9.265424470950305E-2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1.2678393104199723</v>
      </c>
      <c r="AS12" s="11">
        <f>IF(('OddsRatio_working_3-way'!X12=0),IF(Q12&gt;0,-Q12^(1/3),(-Q12)^(1/3)),'OddsRatio_working_3-way'!AM12-'OddsRatio_working_3-way'!R12/3)</f>
        <v>-1.175185065710469</v>
      </c>
      <c r="AT12" s="11">
        <f>IF(('OddsRatio_working_3-way'!X12=0),IF(Q12&gt;0,-Q12^(1/3),(-Q12)^(1/3)),'OddsRatio_working_3-way'!AN12-'OddsRatio_working_3-way'!R12/3)</f>
        <v>-9.265424470950305E-2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IF('True_Odds_Calculator_3-way'!A13="","",'True_Odds_Calculator_3-way'!A13)</f>
        <v>2.35</v>
      </c>
      <c r="B13" s="4">
        <f>IF('True_Odds_Calculator_3-way'!B13="","",'True_Odds_Calculator_3-way'!B13)</f>
        <v>3.29</v>
      </c>
      <c r="C13" s="4">
        <f>IF('True_Odds_Calculator_3-way'!C13="","",'True_Odds_Calculator_3-way'!C13)</f>
        <v>2.93</v>
      </c>
      <c r="D13" s="9">
        <f t="shared" si="13"/>
        <v>0.39994436355641344</v>
      </c>
      <c r="E13" s="9">
        <f t="shared" si="14"/>
        <v>0.28208471173584954</v>
      </c>
      <c r="F13" s="9">
        <f t="shared" si="15"/>
        <v>0.31797092470773702</v>
      </c>
      <c r="G13" s="9">
        <f t="shared" si="16"/>
        <v>1.1113687230703599</v>
      </c>
      <c r="H13" s="9">
        <f t="shared" si="17"/>
        <v>2.5003477761449857</v>
      </c>
      <c r="I13" s="9">
        <f t="shared" si="18"/>
        <v>3.5450343758311242</v>
      </c>
      <c r="J13" s="9">
        <f t="shared" si="19"/>
        <v>3.1449416355257953</v>
      </c>
      <c r="K13" s="11">
        <f t="shared" si="20"/>
        <v>0.42553191489361702</v>
      </c>
      <c r="L13" s="11">
        <f t="shared" si="21"/>
        <v>0.303951367781155</v>
      </c>
      <c r="M13" s="11">
        <f t="shared" si="22"/>
        <v>0.34129692832764502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-0.26338751161806717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0.24588034544202067</v>
      </c>
      <c r="Q13" s="11">
        <f>2*'OddsRatio_working_3-way'!K13*'OddsRatio_working_3-way'!L13*'OddsRatio_working_3-way'!M13</f>
        <v>8.8287377178463439E-2</v>
      </c>
      <c r="R13" s="11">
        <f t="shared" si="23"/>
        <v>0</v>
      </c>
      <c r="S13" s="11">
        <f t="shared" si="24"/>
        <v>-0.93353076587232697</v>
      </c>
      <c r="T13" s="11">
        <f t="shared" si="25"/>
        <v>-0.33519955686618563</v>
      </c>
      <c r="U13" s="11">
        <f>'OddsRatio_working_3-way'!S13-'OddsRatio_working_3-way'!R13^2/3</f>
        <v>-0.93353076587232697</v>
      </c>
      <c r="V13" s="11">
        <f>'OddsRatio_working_3-way'!S13*'OddsRatio_working_3-way'!R13/3-2*'OddsRatio_working_3-way'!R13^3/27-'OddsRatio_working_3-way'!T13</f>
        <v>0.33519955686618563</v>
      </c>
      <c r="W13" s="11">
        <f>'OddsRatio_working_3-way'!V13^2+4*'OddsRatio_working_3-way'!U13^3/27</f>
        <v>-8.1676427393602702E-3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0.17358455120102673</v>
      </c>
      <c r="Y13" s="11">
        <f>IF('OddsRatio_working_3-way'!W13&gt;=0,IF('OddsRatio_working_3-way'!V13+SQRT('OddsRatio_working_3-way'!W13)&gt;0,0,PI()),ACOS('OddsRatio_working_3-way'!V13/(2*'OddsRatio_working_3-way'!X13)))</f>
        <v>0.26335346861030939</v>
      </c>
      <c r="Z13" s="11">
        <f>'OddsRatio_working_3-way'!X13^(1/3)*COS('OddsRatio_working_3-way'!Y13/3)</f>
        <v>0.55568436153517986</v>
      </c>
      <c r="AA13" s="11">
        <f>'OddsRatio_working_3-way'!X13^(1/3)*COS(('OddsRatio_working_3-way'!Y13+2*PI())/3)</f>
        <v>-0.32019615610652802</v>
      </c>
      <c r="AB13" s="11">
        <f>'OddsRatio_working_3-way'!X13^(1/3)*COS(('OddsRatio_working_3-way'!Y13+4*PI())/3)</f>
        <v>-0.23548820542865168</v>
      </c>
      <c r="AC13" s="11">
        <f>'OddsRatio_working_3-way'!X13^(1/3)*SIN('OddsRatio_working_3-way'!Y13/3)</f>
        <v>4.8906158126373493E-2</v>
      </c>
      <c r="AD13" s="11">
        <f>'OddsRatio_working_3-way'!X13^(1/3)*SIN(('OddsRatio_working_3-way'!Y13+2*PI())/3)</f>
        <v>0.45678369451201539</v>
      </c>
      <c r="AE13" s="11">
        <f>'OddsRatio_working_3-way'!X13^(1/3)*SIN(('OddsRatio_working_3-way'!Y13+4*PI())/3)</f>
        <v>-0.50568985263838884</v>
      </c>
      <c r="AF13" s="11">
        <f>-'OddsRatio_working_3-way'!U13/(3*'OddsRatio_working_3-way'!X13^(1/3))*COS(('OddsRatio_working_3-way'!Y13)/3)</f>
        <v>0.55568436153518008</v>
      </c>
      <c r="AG13" s="11">
        <f>-'OddsRatio_working_3-way'!U13/(3*'OddsRatio_working_3-way'!X13^(1/3))*COS(('OddsRatio_working_3-way'!Y13+2*PI())/3)</f>
        <v>-0.32019615610652818</v>
      </c>
      <c r="AH13" s="11">
        <f>-'OddsRatio_working_3-way'!U13/(3*'OddsRatio_working_3-way'!X13^(1/3))*COS(('OddsRatio_working_3-way'!Y13+4*PI())/3)</f>
        <v>-0.23548820542865176</v>
      </c>
      <c r="AI13" s="11">
        <f>'OddsRatio_working_3-way'!U13/(3*'OddsRatio_working_3-way'!X13^(1/3))*SIN(('OddsRatio_working_3-way'!Y13)/3)</f>
        <v>-4.8906158126373514E-2</v>
      </c>
      <c r="AJ13" s="11">
        <f>'OddsRatio_working_3-way'!U13/(3*'OddsRatio_working_3-way'!X13^(1/3))*SIN(('OddsRatio_working_3-way'!Y13+2*PI())/3)</f>
        <v>-0.45678369451201556</v>
      </c>
      <c r="AK13" s="11">
        <f>'OddsRatio_working_3-way'!U13/(3*'OddsRatio_working_3-way'!X13^(1/3))*SIN(('OddsRatio_working_3-way'!Y13+4*PI())/3)</f>
        <v>0.50568985263838906</v>
      </c>
      <c r="AL13" s="11">
        <f>'OddsRatio_working_3-way'!Z13+'OddsRatio_working_3-way'!AF13</f>
        <v>1.1113687230703599</v>
      </c>
      <c r="AM13" s="11">
        <f>'OddsRatio_working_3-way'!AA13+'OddsRatio_working_3-way'!AG13</f>
        <v>-0.64039231221305615</v>
      </c>
      <c r="AN13" s="11">
        <f>'OddsRatio_working_3-way'!AB13+'OddsRatio_working_3-way'!AH13</f>
        <v>-0.47097641085730346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1.1113687230703599</v>
      </c>
      <c r="AS13" s="11">
        <f>IF(('OddsRatio_working_3-way'!X13=0),IF(Q13&gt;0,-Q13^(1/3),(-Q13)^(1/3)),'OddsRatio_working_3-way'!AM13-'OddsRatio_working_3-way'!R13/3)</f>
        <v>-0.64039231221305615</v>
      </c>
      <c r="AT13" s="11">
        <f>IF(('OddsRatio_working_3-way'!X13=0),IF(Q13&gt;0,-Q13^(1/3),(-Q13)^(1/3)),'OddsRatio_working_3-way'!AN13-'OddsRatio_working_3-way'!R13/3)</f>
        <v>-0.47097641085730346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IF('True_Odds_Calculator_3-way'!A14="","",'True_Odds_Calculator_3-way'!A14)</f>
        <v>5.04</v>
      </c>
      <c r="B14" s="4">
        <f>IF('True_Odds_Calculator_3-way'!B14="","",'True_Odds_Calculator_3-way'!B14)</f>
        <v>3.08</v>
      </c>
      <c r="C14" s="4">
        <f>IF('True_Odds_Calculator_3-way'!C14="","",'True_Odds_Calculator_3-way'!C14)</f>
        <v>1.91</v>
      </c>
      <c r="D14" s="9">
        <f t="shared" si="13"/>
        <v>0.18674543102747887</v>
      </c>
      <c r="E14" s="9">
        <f t="shared" si="14"/>
        <v>0.30844033126805259</v>
      </c>
      <c r="F14" s="9">
        <f t="shared" si="15"/>
        <v>0.50481423770446865</v>
      </c>
      <c r="G14" s="9">
        <f t="shared" si="16"/>
        <v>1.0779414241983076</v>
      </c>
      <c r="H14" s="9">
        <f t="shared" si="17"/>
        <v>5.3548833537611626</v>
      </c>
      <c r="I14" s="9">
        <f t="shared" si="18"/>
        <v>3.24211816233248</v>
      </c>
      <c r="J14" s="9">
        <f t="shared" si="19"/>
        <v>1.9809266960204597</v>
      </c>
      <c r="K14" s="11">
        <f t="shared" si="20"/>
        <v>0.1984126984126984</v>
      </c>
      <c r="L14" s="11">
        <f t="shared" si="21"/>
        <v>0.32467532467532467</v>
      </c>
      <c r="M14" s="11">
        <f t="shared" si="22"/>
        <v>0.52356020942408377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-0.25791195424703284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0.23710499589332798</v>
      </c>
      <c r="Q14" s="11">
        <f>2*'OddsRatio_working_3-way'!K14*'OddsRatio_working_3-way'!L14*'OddsRatio_working_3-way'!M14</f>
        <v>6.7455190865811657E-2</v>
      </c>
      <c r="R14" s="11">
        <f t="shared" si="23"/>
        <v>0</v>
      </c>
      <c r="S14" s="11">
        <f t="shared" si="24"/>
        <v>-0.91932534335428451</v>
      </c>
      <c r="T14" s="11">
        <f t="shared" si="25"/>
        <v>-0.26154348317333842</v>
      </c>
      <c r="U14" s="11">
        <f>'OddsRatio_working_3-way'!S14-'OddsRatio_working_3-way'!R14^2/3</f>
        <v>-0.91932534335428451</v>
      </c>
      <c r="V14" s="11">
        <f>'OddsRatio_working_3-way'!S14*'OddsRatio_working_3-way'!R14/3-2*'OddsRatio_working_3-way'!R14^3/27-'OddsRatio_working_3-way'!T14</f>
        <v>0.26154348317333842</v>
      </c>
      <c r="W14" s="11">
        <f>'OddsRatio_working_3-way'!V14^2+4*'OddsRatio_working_3-way'!U14^3/27</f>
        <v>-4.6702586822018194E-2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0.16963754037097784</v>
      </c>
      <c r="Y14" s="11">
        <f>IF('OddsRatio_working_3-way'!W14&gt;=0,IF('OddsRatio_working_3-way'!V14+SQRT('OddsRatio_working_3-way'!W14)&gt;0,0,PI()),ACOS('OddsRatio_working_3-way'!V14/(2*'OddsRatio_working_3-way'!X14)))</f>
        <v>0.69056042358431347</v>
      </c>
      <c r="Z14" s="11">
        <f>'OddsRatio_working_3-way'!X14^(1/3)*COS('OddsRatio_working_3-way'!Y14/3)</f>
        <v>0.53897071209915381</v>
      </c>
      <c r="AA14" s="11">
        <f>'OddsRatio_working_3-way'!X14^(1/3)*COS(('OddsRatio_working_3-way'!Y14+2*PI())/3)</f>
        <v>-0.37886663627187744</v>
      </c>
      <c r="AB14" s="11">
        <f>'OddsRatio_working_3-way'!X14^(1/3)*COS(('OddsRatio_working_3-way'!Y14+4*PI())/3)</f>
        <v>-0.16010407582727648</v>
      </c>
      <c r="AC14" s="11">
        <f>'OddsRatio_working_3-way'!X14^(1/3)*SIN('OddsRatio_working_3-way'!Y14/3)</f>
        <v>0.12630262316130222</v>
      </c>
      <c r="AD14" s="11">
        <f>'OddsRatio_working_3-way'!X14^(1/3)*SIN(('OddsRatio_working_3-way'!Y14+2*PI())/3)</f>
        <v>0.403611016993005</v>
      </c>
      <c r="AE14" s="11">
        <f>'OddsRatio_working_3-way'!X14^(1/3)*SIN(('OddsRatio_working_3-way'!Y14+4*PI())/3)</f>
        <v>-0.5299136401543072</v>
      </c>
      <c r="AF14" s="11">
        <f>-'OddsRatio_working_3-way'!U14/(3*'OddsRatio_working_3-way'!X14^(1/3))*COS(('OddsRatio_working_3-way'!Y14)/3)</f>
        <v>0.53897071209915381</v>
      </c>
      <c r="AG14" s="11">
        <f>-'OddsRatio_working_3-way'!U14/(3*'OddsRatio_working_3-way'!X14^(1/3))*COS(('OddsRatio_working_3-way'!Y14+2*PI())/3)</f>
        <v>-0.3788666362718775</v>
      </c>
      <c r="AH14" s="11">
        <f>-'OddsRatio_working_3-way'!U14/(3*'OddsRatio_working_3-way'!X14^(1/3))*COS(('OddsRatio_working_3-way'!Y14+4*PI())/3)</f>
        <v>-0.16010407582727651</v>
      </c>
      <c r="AI14" s="11">
        <f>'OddsRatio_working_3-way'!U14/(3*'OddsRatio_working_3-way'!X14^(1/3))*SIN(('OddsRatio_working_3-way'!Y14)/3)</f>
        <v>-0.12630262316130225</v>
      </c>
      <c r="AJ14" s="11">
        <f>'OddsRatio_working_3-way'!U14/(3*'OddsRatio_working_3-way'!X14^(1/3))*SIN(('OddsRatio_working_3-way'!Y14+2*PI())/3)</f>
        <v>-0.40361101699300506</v>
      </c>
      <c r="AK14" s="11">
        <f>'OddsRatio_working_3-way'!U14/(3*'OddsRatio_working_3-way'!X14^(1/3))*SIN(('OddsRatio_working_3-way'!Y14+4*PI())/3)</f>
        <v>0.52991364015430731</v>
      </c>
      <c r="AL14" s="11">
        <f>'OddsRatio_working_3-way'!Z14+'OddsRatio_working_3-way'!AF14</f>
        <v>1.0779414241983076</v>
      </c>
      <c r="AM14" s="11">
        <f>'OddsRatio_working_3-way'!AA14+'OddsRatio_working_3-way'!AG14</f>
        <v>-0.75773327254375489</v>
      </c>
      <c r="AN14" s="11">
        <f>'OddsRatio_working_3-way'!AB14+'OddsRatio_working_3-way'!AH14</f>
        <v>-0.32020815165455296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1.0779414241983076</v>
      </c>
      <c r="AS14" s="11">
        <f>IF(('OddsRatio_working_3-way'!X14=0),IF(Q14&gt;0,-Q14^(1/3),(-Q14)^(1/3)),'OddsRatio_working_3-way'!AM14-'OddsRatio_working_3-way'!R14/3)</f>
        <v>-0.75773327254375489</v>
      </c>
      <c r="AT14" s="11">
        <f>IF(('OddsRatio_working_3-way'!X14=0),IF(Q14&gt;0,-Q14^(1/3),(-Q14)^(1/3)),'OddsRatio_working_3-way'!AN14-'OddsRatio_working_3-way'!R14/3)</f>
        <v>-0.32020815165455296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1.36</v>
      </c>
      <c r="B2" s="4">
        <f>IF('True_Odds_Calculator_3-way'!B3="","",'True_Odds_Calculator_3-way'!B3)</f>
        <v>4.8600000000000003</v>
      </c>
      <c r="C2" s="4">
        <f>IF('True_Odds_Calculator_3-way'!C3="","",'True_Odds_Calculator_3-way'!C3)</f>
        <v>8.02</v>
      </c>
      <c r="D2" s="4">
        <f>IF(A2="","",((1/A2)+(1/B2)+(1/C2))-1)</f>
        <v>6.574371382123223E-2</v>
      </c>
      <c r="E2" s="4">
        <f>IF(A2="","",(3*A2)/(3-($D2*A2)))</f>
        <v>1.4017783451793775</v>
      </c>
      <c r="F2" s="4">
        <f>IF(B2="","",(3*B2)/(3-($D2*B2)))</f>
        <v>5.4393130362116064</v>
      </c>
      <c r="G2" s="4">
        <f>IF(C2="","",(3*C2)/(3-($D2*C2)))</f>
        <v>9.7301150185954324</v>
      </c>
      <c r="I2" s="4">
        <f>IF(A2="","",D2+1)</f>
        <v>1.0657437138212322</v>
      </c>
    </row>
    <row r="3" spans="1:9" x14ac:dyDescent="0.2">
      <c r="A3" s="4">
        <f>IF('True_Odds_Calculator_3-way'!A4="","",'True_Odds_Calculator_3-way'!A4)</f>
        <v>2.11</v>
      </c>
      <c r="B3" s="4">
        <f>IF('True_Odds_Calculator_3-way'!B4="","",'True_Odds_Calculator_3-way'!B4)</f>
        <v>3.63</v>
      </c>
      <c r="C3" s="4">
        <f>IF('True_Odds_Calculator_3-way'!C4="","",'True_Odds_Calculator_3-way'!C4)</f>
        <v>3.26</v>
      </c>
      <c r="D3" s="4">
        <f t="shared" ref="D3:D66" si="0">IF(A3="","",((1/A3)+(1/B3)+(1/C3))-1)</f>
        <v>5.6164209210680216E-2</v>
      </c>
      <c r="E3" s="4">
        <f t="shared" ref="E3:E66" si="1">IF(A3="","",(3*A3)/(3-($D3*A3)))</f>
        <v>2.1967774555853783</v>
      </c>
      <c r="F3" s="4">
        <f t="shared" ref="F3:F66" si="2">IF(B3="","",(3*B3)/(3-($D3*B3)))</f>
        <v>3.894677170745211</v>
      </c>
      <c r="G3" s="4">
        <f t="shared" ref="G3:G66" si="3">IF(C3="","",(3*C3)/(3-($D3*C3)))</f>
        <v>3.4718959702381191</v>
      </c>
      <c r="I3" s="4">
        <f t="shared" ref="I3:I66" si="4">IF(A3="","",D3+1)</f>
        <v>1.0561642092106802</v>
      </c>
    </row>
    <row r="4" spans="1:9" x14ac:dyDescent="0.2">
      <c r="A4" s="4">
        <f>IF('True_Odds_Calculator_3-way'!A5="","",'True_Odds_Calculator_3-way'!A5)</f>
        <v>4.18</v>
      </c>
      <c r="B4" s="4">
        <f>IF('True_Odds_Calculator_3-way'!B5="","",'True_Odds_Calculator_3-way'!B5)</f>
        <v>3.61</v>
      </c>
      <c r="C4" s="4">
        <f>IF('True_Odds_Calculator_3-way'!C5="","",'True_Odds_Calculator_3-way'!C5)</f>
        <v>1.85</v>
      </c>
      <c r="D4" s="4">
        <f t="shared" si="0"/>
        <v>5.6783300550613536E-2</v>
      </c>
      <c r="E4" s="4">
        <f t="shared" si="1"/>
        <v>4.5391269424449314</v>
      </c>
      <c r="F4" s="4">
        <f t="shared" si="2"/>
        <v>3.8747593554682349</v>
      </c>
      <c r="G4" s="4">
        <f t="shared" si="3"/>
        <v>1.9171309646524617</v>
      </c>
      <c r="I4" s="4">
        <f t="shared" si="4"/>
        <v>1.0567833005506135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4.66</v>
      </c>
      <c r="B6" s="4">
        <f>IF('True_Odds_Calculator_3-way'!B6="","",'True_Odds_Calculator_3-way'!B6)</f>
        <v>2.92</v>
      </c>
      <c r="C6" s="4">
        <f>IF('True_Odds_Calculator_3-way'!C6="","",'True_Odds_Calculator_3-way'!C6)</f>
        <v>2.0499999999999998</v>
      </c>
      <c r="D6" s="4">
        <f t="shared" si="0"/>
        <v>4.4862906151549531E-2</v>
      </c>
      <c r="E6" s="4">
        <f t="shared" si="1"/>
        <v>5.0090670969966284</v>
      </c>
      <c r="F6" s="4">
        <f t="shared" si="2"/>
        <v>3.0533283517394469</v>
      </c>
      <c r="G6" s="4">
        <f t="shared" si="3"/>
        <v>2.1148329953682268</v>
      </c>
      <c r="I6" s="4">
        <f t="shared" si="4"/>
        <v>1.0448629061515495</v>
      </c>
    </row>
    <row r="7" spans="1:9" x14ac:dyDescent="0.2">
      <c r="A7" s="4">
        <f>IF('True_Odds_Calculator_3-way'!A7="","",'True_Odds_Calculator_3-way'!A7)</f>
        <v>1.2</v>
      </c>
      <c r="B7" s="4">
        <f>IF('True_Odds_Calculator_3-way'!B7="","",'True_Odds_Calculator_3-way'!B7)</f>
        <v>6.67</v>
      </c>
      <c r="C7" s="4">
        <f>IF('True_Odds_Calculator_3-way'!C7="","",'True_Odds_Calculator_3-way'!C7)</f>
        <v>14.11</v>
      </c>
      <c r="D7" s="4">
        <f t="shared" si="0"/>
        <v>5.4130092997441759E-2</v>
      </c>
      <c r="E7" s="4">
        <f t="shared" si="1"/>
        <v>1.2265574679221325</v>
      </c>
      <c r="F7" s="4">
        <f t="shared" si="2"/>
        <v>7.5825546956162482</v>
      </c>
      <c r="G7" s="4">
        <f t="shared" si="3"/>
        <v>18.929227420477645</v>
      </c>
      <c r="I7" s="4">
        <f t="shared" si="4"/>
        <v>1.0541300929974418</v>
      </c>
    </row>
    <row r="8" spans="1:9" x14ac:dyDescent="0.2">
      <c r="A8" s="4">
        <f>IF('True_Odds_Calculator_3-way'!A8="","",'True_Odds_Calculator_3-way'!A8)</f>
        <v>38.630000000000003</v>
      </c>
      <c r="B8" s="4">
        <f>IF('True_Odds_Calculator_3-way'!B8="","",'True_Odds_Calculator_3-way'!B8)</f>
        <v>15.85</v>
      </c>
      <c r="C8" s="4">
        <f>IF('True_Odds_Calculator_3-way'!C8="","",'True_Odds_Calculator_3-way'!C8)</f>
        <v>1.04</v>
      </c>
      <c r="D8" s="4">
        <f t="shared" si="0"/>
        <v>5.0516560807511546E-2</v>
      </c>
      <c r="E8" s="4">
        <f t="shared" si="1"/>
        <v>110.52455708154555</v>
      </c>
      <c r="F8" s="4">
        <f t="shared" si="2"/>
        <v>21.620392626255356</v>
      </c>
      <c r="G8" s="4">
        <f t="shared" si="3"/>
        <v>1.0585375410336693</v>
      </c>
      <c r="I8" s="4">
        <f t="shared" si="4"/>
        <v>1.0505165608075115</v>
      </c>
    </row>
    <row r="9" spans="1:9" x14ac:dyDescent="0.2">
      <c r="A9" s="4">
        <f>IF('True_Odds_Calculator_3-way'!A9="","",'True_Odds_Calculator_3-way'!A9)</f>
        <v>1.6</v>
      </c>
      <c r="B9" s="4">
        <f>IF('True_Odds_Calculator_3-way'!B9="","",'True_Odds_Calculator_3-way'!B9)</f>
        <v>3.99</v>
      </c>
      <c r="C9" s="4">
        <f>IF('True_Odds_Calculator_3-way'!C9="","",'True_Odds_Calculator_3-way'!C9)</f>
        <v>5.39</v>
      </c>
      <c r="D9" s="4">
        <f t="shared" si="0"/>
        <v>6.1155323373368375E-2</v>
      </c>
      <c r="E9" s="4">
        <f t="shared" si="1"/>
        <v>1.6539453673505096</v>
      </c>
      <c r="F9" s="4">
        <f t="shared" si="2"/>
        <v>4.3432664385135089</v>
      </c>
      <c r="G9" s="4">
        <f t="shared" si="3"/>
        <v>6.0553342804818939</v>
      </c>
      <c r="I9" s="4">
        <f t="shared" si="4"/>
        <v>1.0611553233733684</v>
      </c>
    </row>
    <row r="10" spans="1:9" x14ac:dyDescent="0.2">
      <c r="A10" s="4">
        <f>IF('True_Odds_Calculator_3-way'!A10="","",'True_Odds_Calculator_3-way'!A10)</f>
        <v>2.02</v>
      </c>
      <c r="B10" s="4">
        <f>IF('True_Odds_Calculator_3-way'!B10="","",'True_Odds_Calculator_3-way'!B10)</f>
        <v>3.67</v>
      </c>
      <c r="C10" s="4">
        <f>IF('True_Odds_Calculator_3-way'!C10="","",'True_Odds_Calculator_3-way'!C10)</f>
        <v>3.46</v>
      </c>
      <c r="D10" s="4">
        <f t="shared" si="0"/>
        <v>5.6546410023655014E-2</v>
      </c>
      <c r="E10" s="4">
        <f t="shared" si="1"/>
        <v>2.0999549068713916</v>
      </c>
      <c r="F10" s="4">
        <f t="shared" si="2"/>
        <v>3.9427394266912956</v>
      </c>
      <c r="G10" s="4">
        <f t="shared" si="3"/>
        <v>3.7013932433287842</v>
      </c>
      <c r="I10" s="4">
        <f t="shared" si="4"/>
        <v>1.056546410023655</v>
      </c>
    </row>
    <row r="11" spans="1:9" x14ac:dyDescent="0.2">
      <c r="A11" s="4">
        <f>IF('True_Odds_Calculator_3-way'!A11="","",'True_Odds_Calculator_3-way'!A11)</f>
        <v>1.97</v>
      </c>
      <c r="B11" s="4">
        <f>IF('True_Odds_Calculator_3-way'!B11="","",'True_Odds_Calculator_3-way'!B11)</f>
        <v>3.64</v>
      </c>
      <c r="C11" s="4">
        <f>IF('True_Odds_Calculator_3-way'!C11="","",'True_Odds_Calculator_3-way'!C11)</f>
        <v>3.64</v>
      </c>
      <c r="D11" s="4">
        <f t="shared" si="0"/>
        <v>5.7064762648518785E-2</v>
      </c>
      <c r="E11" s="4">
        <f t="shared" si="1"/>
        <v>2.0466948281767321</v>
      </c>
      <c r="F11" s="4">
        <f t="shared" si="2"/>
        <v>3.9107766143106444</v>
      </c>
      <c r="G11" s="4">
        <f t="shared" si="3"/>
        <v>3.9107766143106444</v>
      </c>
      <c r="I11" s="4">
        <f t="shared" si="4"/>
        <v>1.0570647626485188</v>
      </c>
    </row>
    <row r="12" spans="1:9" x14ac:dyDescent="0.2">
      <c r="A12" s="4">
        <f>IF('True_Odds_Calculator_3-way'!A12="","",'True_Odds_Calculator_3-way'!A12)</f>
        <v>1.1499999999999999</v>
      </c>
      <c r="B12" s="4">
        <f>IF('True_Odds_Calculator_3-way'!B12="","",'True_Odds_Calculator_3-way'!B12)</f>
        <v>7.35</v>
      </c>
      <c r="C12" s="4">
        <f>IF('True_Odds_Calculator_3-way'!C12="","",'True_Odds_Calculator_3-way'!C12)</f>
        <v>16.21</v>
      </c>
      <c r="D12" s="4">
        <f t="shared" si="0"/>
        <v>6.7309953780616327E-2</v>
      </c>
      <c r="E12" s="4">
        <f t="shared" si="1"/>
        <v>1.1804583624975329</v>
      </c>
      <c r="F12" s="4">
        <f t="shared" si="2"/>
        <v>8.8014400874480252</v>
      </c>
      <c r="G12" s="4">
        <f t="shared" si="3"/>
        <v>25.475329291401767</v>
      </c>
      <c r="I12" s="4">
        <f t="shared" si="4"/>
        <v>1.0673099537806163</v>
      </c>
    </row>
    <row r="13" spans="1:9" x14ac:dyDescent="0.2">
      <c r="A13" s="4">
        <f>IF('True_Odds_Calculator_3-way'!A13="","",'True_Odds_Calculator_3-way'!A13)</f>
        <v>2.35</v>
      </c>
      <c r="B13" s="4">
        <f>IF('True_Odds_Calculator_3-way'!B13="","",'True_Odds_Calculator_3-way'!B13)</f>
        <v>3.29</v>
      </c>
      <c r="C13" s="4">
        <f>IF('True_Odds_Calculator_3-way'!C13="","",'True_Odds_Calculator_3-way'!C13)</f>
        <v>2.93</v>
      </c>
      <c r="D13" s="4">
        <f t="shared" si="0"/>
        <v>7.0780211002416937E-2</v>
      </c>
      <c r="E13" s="4">
        <f t="shared" si="1"/>
        <v>2.4879427376824936</v>
      </c>
      <c r="F13" s="4">
        <f t="shared" si="2"/>
        <v>3.5668685323827964</v>
      </c>
      <c r="G13" s="4">
        <f t="shared" si="3"/>
        <v>3.1475886239211119</v>
      </c>
      <c r="I13" s="4">
        <f t="shared" si="4"/>
        <v>1.0707802110024169</v>
      </c>
    </row>
    <row r="14" spans="1:9" x14ac:dyDescent="0.2">
      <c r="A14" s="4">
        <f>IF('True_Odds_Calculator_3-way'!A14="","",'True_Odds_Calculator_3-way'!A14)</f>
        <v>5.04</v>
      </c>
      <c r="B14" s="4">
        <f>IF('True_Odds_Calculator_3-way'!B14="","",'True_Odds_Calculator_3-way'!B14)</f>
        <v>3.08</v>
      </c>
      <c r="C14" s="4">
        <f>IF('True_Odds_Calculator_3-way'!C14="","",'True_Odds_Calculator_3-way'!C14)</f>
        <v>1.91</v>
      </c>
      <c r="D14" s="4">
        <f t="shared" si="0"/>
        <v>4.6648232512106702E-2</v>
      </c>
      <c r="E14" s="4">
        <f t="shared" si="1"/>
        <v>5.4685662346962651</v>
      </c>
      <c r="F14" s="4">
        <f t="shared" si="2"/>
        <v>3.2349277599683908</v>
      </c>
      <c r="G14" s="4">
        <f t="shared" si="3"/>
        <v>1.9684620932901389</v>
      </c>
      <c r="I14" s="4">
        <f t="shared" si="4"/>
        <v>1.0466482325121067</v>
      </c>
    </row>
    <row r="15" spans="1: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F19" sqref="AF1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1.36</v>
      </c>
      <c r="B3">
        <v>4.8600000000000003</v>
      </c>
      <c r="C3">
        <v>8.02</v>
      </c>
      <c r="D3" s="20">
        <f>IF(OR($A3="",$B3="",$C3=""),"",(1/A3)+(1/B3)+(1/C3)-1)</f>
        <v>6.574371382123223E-2</v>
      </c>
      <c r="E3" s="17">
        <f>IF(OR($A3="",$B3="",$C3=""),"",A3*'MPTO_working_3-way'!$I2)</f>
        <v>1.4494114507968758</v>
      </c>
      <c r="F3" s="21">
        <f>IF(OR($A3="",$B3="",$C3=""),"",B3*'MPTO_working_3-way'!$I2)</f>
        <v>5.1795144491711893</v>
      </c>
      <c r="G3" s="22">
        <f>IF(OR($A3="",$B3="",$C3=""),"",C3*'MPTO_working_3-way'!$I2)</f>
        <v>8.5472645848462818</v>
      </c>
      <c r="H3" s="17">
        <f>IF(OR($A3="",$B3="",$C3=""),"",'MPTO_working_3-way'!E2)</f>
        <v>1.4017783451793775</v>
      </c>
      <c r="I3" s="21">
        <f>IF(OR($A3="",$B3="",$C3=""),"",'MPTO_working_3-way'!F2)</f>
        <v>5.4393130362116064</v>
      </c>
      <c r="J3" s="22">
        <f>IF(OR($A3="",$B3="",$C3=""),"",'MPTO_working_3-way'!G2)</f>
        <v>9.7301150185954324</v>
      </c>
      <c r="K3" s="17">
        <f>IF(OR($A3="",$B3="",$C3=""),"",'OddsRatio_working_3-way'!H2)</f>
        <v>1.4151734619025809</v>
      </c>
      <c r="L3" s="21">
        <f>IF(OR($A3="",$B3="",$C3=""),"",'OddsRatio_working_3-way'!I2)</f>
        <v>5.4515821192887808</v>
      </c>
      <c r="M3" s="22">
        <f>IF(OR($A3="",$B3="",$C3=""),"",'OddsRatio_working_3-way'!J2)</f>
        <v>9.0958825071003186</v>
      </c>
      <c r="N3" s="23">
        <f>(1/E3)* 100</f>
        <v>68.993521435904711</v>
      </c>
      <c r="O3" s="24">
        <f>(1/F3)* 100</f>
        <v>19.306829043792263</v>
      </c>
      <c r="P3" s="24">
        <f>(1/G3)* 100</f>
        <v>11.699649520303044</v>
      </c>
      <c r="Q3" t="s">
        <v>71</v>
      </c>
      <c r="R3" t="s">
        <v>83</v>
      </c>
      <c r="S3" s="58" t="s">
        <v>96</v>
      </c>
      <c r="AD3" s="28"/>
      <c r="AE3" s="28"/>
      <c r="AH3" s="37"/>
      <c r="AI3" s="28"/>
      <c r="AJ3" t="s">
        <v>89</v>
      </c>
    </row>
    <row r="4" spans="1:36" s="40" customFormat="1" ht="15" x14ac:dyDescent="0.25">
      <c r="A4">
        <v>2.11</v>
      </c>
      <c r="B4">
        <v>3.63</v>
      </c>
      <c r="C4">
        <v>3.26</v>
      </c>
      <c r="D4" s="20">
        <f t="shared" ref="D4:D14" si="0">IF(OR($A4="",$B4="",$C4=""),"",(1/A4)+(1/B4)+(1/C4)-1)</f>
        <v>5.6164209210680216E-2</v>
      </c>
      <c r="E4" s="17">
        <f>IF(OR($A4="",$B4="",$C4=""),"",A4*'MPTO_working_3-way'!$I3)</f>
        <v>2.2285064814345352</v>
      </c>
      <c r="F4" s="21">
        <f>IF(OR($A4="",$B4="",$C4=""),"",B4*'MPTO_working_3-way'!$I3)</f>
        <v>3.833876079434769</v>
      </c>
      <c r="G4" s="22">
        <f>IF(OR($A4="",$B4="",$C4=""),"",C4*'MPTO_working_3-way'!$I3)</f>
        <v>3.4430953220268172</v>
      </c>
      <c r="H4" s="17"/>
      <c r="I4" s="21"/>
      <c r="J4" s="22"/>
      <c r="K4" s="17"/>
      <c r="L4" s="21"/>
      <c r="M4" s="22"/>
      <c r="N4" s="23">
        <f t="shared" ref="N4" si="1">(1/E4)* 100</f>
        <v>44.873102606202856</v>
      </c>
      <c r="O4" s="24">
        <f t="shared" ref="O4" si="2">(1/F4)* 100</f>
        <v>26.083263498371355</v>
      </c>
      <c r="P4" s="24">
        <f t="shared" ref="P4" si="3">(1/G4)* 100</f>
        <v>29.043633895425774</v>
      </c>
      <c r="Q4" t="s">
        <v>78</v>
      </c>
      <c r="R4" t="s">
        <v>73</v>
      </c>
      <c r="S4" s="58" t="s">
        <v>96</v>
      </c>
      <c r="AD4" s="37"/>
      <c r="AE4" s="37"/>
      <c r="AH4" s="37"/>
      <c r="AI4" s="37"/>
      <c r="AJ4" t="s">
        <v>89</v>
      </c>
    </row>
    <row r="5" spans="1:36" s="40" customFormat="1" ht="15" x14ac:dyDescent="0.25">
      <c r="A5">
        <v>4.18</v>
      </c>
      <c r="B5">
        <v>3.61</v>
      </c>
      <c r="C5">
        <v>1.85</v>
      </c>
      <c r="D5" s="20">
        <f t="shared" si="0"/>
        <v>5.6783300550613536E-2</v>
      </c>
      <c r="E5" s="17">
        <f>IF(OR($A5="",$B5="",$C5=""),"",A5*'MPTO_working_3-way'!$I4)</f>
        <v>4.4173541963015639</v>
      </c>
      <c r="F5" s="21">
        <f>IF(OR($A5="",$B5="",$C5=""),"",B5*'MPTO_working_3-way'!$I4)</f>
        <v>3.8149877149877147</v>
      </c>
      <c r="G5" s="22">
        <f>IF(OR($A5="",$B5="",$C5=""),"",C5*'MPTO_working_3-way'!$I4)</f>
        <v>1.9550491060186352</v>
      </c>
      <c r="H5" s="17"/>
      <c r="I5" s="21"/>
      <c r="J5" s="22"/>
      <c r="K5" s="17"/>
      <c r="L5" s="21"/>
      <c r="M5" s="22"/>
      <c r="N5" s="23">
        <f t="shared" ref="N5:N14" si="4">(1/E5)* 100</f>
        <v>22.637985444709223</v>
      </c>
      <c r="O5" s="24">
        <f t="shared" ref="O5:O14" si="5">(1/F5)* 100</f>
        <v>26.212404199136991</v>
      </c>
      <c r="P5" s="24">
        <f t="shared" ref="P5:P14" si="6">(1/G5)* 100</f>
        <v>51.149610356153794</v>
      </c>
      <c r="Q5" t="s">
        <v>90</v>
      </c>
      <c r="R5" t="s">
        <v>91</v>
      </c>
      <c r="S5" s="58" t="s">
        <v>96</v>
      </c>
      <c r="AD5" s="37"/>
      <c r="AE5" s="37"/>
      <c r="AH5" s="37"/>
      <c r="AI5" s="37"/>
      <c r="AJ5" t="s">
        <v>99</v>
      </c>
    </row>
    <row r="6" spans="1:36" s="40" customFormat="1" ht="15" x14ac:dyDescent="0.25">
      <c r="A6">
        <v>4.66</v>
      </c>
      <c r="B6">
        <v>2.92</v>
      </c>
      <c r="C6">
        <v>2.0499999999999998</v>
      </c>
      <c r="D6" s="20">
        <f t="shared" si="0"/>
        <v>4.4862906151549531E-2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92</v>
      </c>
      <c r="R6" t="s">
        <v>93</v>
      </c>
      <c r="S6" s="58" t="s">
        <v>97</v>
      </c>
      <c r="AD6" s="37"/>
      <c r="AE6" s="37"/>
      <c r="AH6" s="37"/>
      <c r="AI6" s="37"/>
      <c r="AJ6" t="s">
        <v>99</v>
      </c>
    </row>
    <row r="7" spans="1:36" s="36" customFormat="1" ht="15" x14ac:dyDescent="0.25">
      <c r="A7">
        <v>1.2</v>
      </c>
      <c r="B7">
        <v>6.67</v>
      </c>
      <c r="C7">
        <v>14.11</v>
      </c>
      <c r="D7" s="20">
        <f t="shared" si="0"/>
        <v>5.4130092997441759E-2</v>
      </c>
      <c r="E7" s="17">
        <f>IF(OR($A7="",$B7="",$C7=""),"",A7*'MPTO_working_3-way'!$I6)</f>
        <v>1.2538354873818593</v>
      </c>
      <c r="F7" s="21">
        <f>IF(OR($A7="",$B7="",$C7=""),"",B7*'MPTO_working_3-way'!$I6)</f>
        <v>6.9692355840308355</v>
      </c>
      <c r="G7" s="22">
        <f>IF(OR($A7="",$B7="",$C7=""),"",C7*'MPTO_working_3-way'!$I6)</f>
        <v>14.743015605798364</v>
      </c>
      <c r="H7" s="17"/>
      <c r="I7" s="21"/>
      <c r="J7" s="22"/>
      <c r="K7" s="17"/>
      <c r="L7" s="21"/>
      <c r="M7" s="22"/>
      <c r="N7" s="23">
        <f t="shared" si="4"/>
        <v>79.755279704844327</v>
      </c>
      <c r="O7" s="24">
        <f t="shared" si="5"/>
        <v>14.348775958892531</v>
      </c>
      <c r="P7" s="24">
        <f t="shared" si="6"/>
        <v>6.7828728310285751</v>
      </c>
      <c r="Q7" t="s">
        <v>79</v>
      </c>
      <c r="R7" t="s">
        <v>76</v>
      </c>
      <c r="S7" s="58" t="s">
        <v>98</v>
      </c>
      <c r="AD7" s="37"/>
      <c r="AE7" s="37"/>
      <c r="AH7" s="37"/>
      <c r="AI7" s="37"/>
      <c r="AJ7" t="s">
        <v>89</v>
      </c>
    </row>
    <row r="8" spans="1:36" s="36" customFormat="1" ht="15" x14ac:dyDescent="0.25">
      <c r="A8">
        <v>38.630000000000003</v>
      </c>
      <c r="B8">
        <v>15.85</v>
      </c>
      <c r="C8">
        <v>1.04</v>
      </c>
      <c r="D8" s="20">
        <f t="shared" si="0"/>
        <v>5.0516560807511546E-2</v>
      </c>
      <c r="E8" s="17">
        <f>IF(OR($A8="",$B8="",$C8=""),"",A8*'MPTO_working_3-way'!$I7)</f>
        <v>40.721045492491179</v>
      </c>
      <c r="F8" s="21">
        <f>IF(OR($A8="",$B8="",$C8=""),"",B8*'MPTO_working_3-way'!$I7)</f>
        <v>16.70796197400945</v>
      </c>
      <c r="G8" s="22">
        <f>IF(OR($A8="",$B8="",$C8=""),"",C8*'MPTO_working_3-way'!$I7)</f>
        <v>1.0962952967173394</v>
      </c>
      <c r="H8" s="17"/>
      <c r="I8" s="21"/>
      <c r="J8" s="22"/>
      <c r="K8" s="17"/>
      <c r="L8" s="21"/>
      <c r="M8" s="22"/>
      <c r="N8" s="23">
        <f t="shared" si="4"/>
        <v>2.4557326264729538</v>
      </c>
      <c r="O8" s="24">
        <f t="shared" si="5"/>
        <v>5.9851704328485944</v>
      </c>
      <c r="P8" s="24">
        <f t="shared" si="6"/>
        <v>91.216299385240589</v>
      </c>
      <c r="Q8" t="s">
        <v>81</v>
      </c>
      <c r="R8" t="s">
        <v>77</v>
      </c>
      <c r="S8" s="58" t="s">
        <v>98</v>
      </c>
      <c r="AD8" s="37"/>
      <c r="AE8" s="37"/>
      <c r="AH8" s="37"/>
      <c r="AI8" s="37"/>
      <c r="AJ8" t="s">
        <v>89</v>
      </c>
    </row>
    <row r="9" spans="1:36" s="36" customFormat="1" ht="15" x14ac:dyDescent="0.25">
      <c r="A9">
        <v>1.6</v>
      </c>
      <c r="B9">
        <v>3.99</v>
      </c>
      <c r="C9">
        <v>5.39</v>
      </c>
      <c r="D9" s="20">
        <f t="shared" si="0"/>
        <v>6.1155323373368375E-2</v>
      </c>
      <c r="E9" s="17">
        <f>IF(OR($A9="",$B9="",$C9=""),"",A9*'MPTO_working_3-way'!$I8)</f>
        <v>1.6808264972920186</v>
      </c>
      <c r="F9" s="21">
        <f>IF(OR($A9="",$B9="",$C9=""),"",B9*'MPTO_working_3-way'!$I8)</f>
        <v>4.1915610776219712</v>
      </c>
      <c r="G9" s="22">
        <f>IF(OR($A9="",$B9="",$C9=""),"",C9*'MPTO_working_3-way'!$I8)</f>
        <v>5.662284262752487</v>
      </c>
      <c r="H9" s="17"/>
      <c r="I9" s="21"/>
      <c r="J9" s="22"/>
      <c r="K9" s="17"/>
      <c r="L9" s="21"/>
      <c r="M9" s="22"/>
      <c r="N9" s="23">
        <f t="shared" si="4"/>
        <v>59.494540430621548</v>
      </c>
      <c r="O9" s="24">
        <f t="shared" si="5"/>
        <v>23.857459821803129</v>
      </c>
      <c r="P9" s="24">
        <f t="shared" si="6"/>
        <v>17.660717010945174</v>
      </c>
      <c r="Q9" t="s">
        <v>87</v>
      </c>
      <c r="R9" t="s">
        <v>72</v>
      </c>
      <c r="S9" s="58" t="s">
        <v>98</v>
      </c>
      <c r="AD9" s="37"/>
      <c r="AE9" s="37"/>
      <c r="AH9" s="37"/>
      <c r="AI9" s="37"/>
      <c r="AJ9" t="s">
        <v>89</v>
      </c>
    </row>
    <row r="10" spans="1:36" s="36" customFormat="1" ht="15" x14ac:dyDescent="0.25">
      <c r="A10">
        <v>2.02</v>
      </c>
      <c r="B10">
        <v>3.67</v>
      </c>
      <c r="C10">
        <v>3.46</v>
      </c>
      <c r="D10" s="20">
        <f t="shared" si="0"/>
        <v>5.6546410023655014E-2</v>
      </c>
      <c r="E10" s="17">
        <f>IF(OR($A10="",$B10="",$C10=""),"",A10*'MPTO_working_3-way'!$I9)</f>
        <v>2.143533753214204</v>
      </c>
      <c r="F10" s="21">
        <f>IF(OR($A10="",$B10="",$C10=""),"",B10*'MPTO_working_3-way'!$I9)</f>
        <v>3.8944400367802618</v>
      </c>
      <c r="G10" s="22">
        <f>IF(OR($A10="",$B10="",$C10=""),"",C10*'MPTO_working_3-way'!$I9)</f>
        <v>3.6715974188718548</v>
      </c>
      <c r="H10" s="17"/>
      <c r="I10" s="21"/>
      <c r="J10" s="22"/>
      <c r="K10" s="17"/>
      <c r="L10" s="21"/>
      <c r="M10" s="22"/>
      <c r="N10" s="23">
        <f t="shared" si="4"/>
        <v>46.651936247820288</v>
      </c>
      <c r="O10" s="24">
        <f t="shared" si="5"/>
        <v>25.677632485176289</v>
      </c>
      <c r="P10" s="24">
        <f t="shared" si="6"/>
        <v>27.236101508843056</v>
      </c>
      <c r="Q10" t="s">
        <v>88</v>
      </c>
      <c r="R10" t="s">
        <v>84</v>
      </c>
      <c r="S10" s="58" t="s">
        <v>98</v>
      </c>
      <c r="AD10" s="37"/>
      <c r="AE10" s="37"/>
      <c r="AH10" s="37"/>
      <c r="AI10" s="37"/>
      <c r="AJ10" t="s">
        <v>89</v>
      </c>
    </row>
    <row r="11" spans="1:36" s="36" customFormat="1" ht="15" x14ac:dyDescent="0.25">
      <c r="A11">
        <v>1.97</v>
      </c>
      <c r="B11">
        <v>3.64</v>
      </c>
      <c r="C11">
        <v>3.64</v>
      </c>
      <c r="D11" s="20">
        <f t="shared" si="0"/>
        <v>5.7064762648518785E-2</v>
      </c>
      <c r="E11" s="17">
        <f>IF(OR($A11="",$B11="",$C11=""),"",A11*'MPTO_working_3-way'!$I10)</f>
        <v>2.0813964277466002</v>
      </c>
      <c r="F11" s="21">
        <f>IF(OR($A11="",$B11="",$C11=""),"",B11*'MPTO_working_3-way'!$I10)</f>
        <v>3.8458289324861044</v>
      </c>
      <c r="G11" s="22">
        <f>IF(OR($A11="",$B11="",$C11=""),"",C11*'MPTO_working_3-way'!$I10)</f>
        <v>3.8458289324861044</v>
      </c>
      <c r="H11" s="17"/>
      <c r="I11" s="21"/>
      <c r="J11" s="22"/>
      <c r="K11" s="17"/>
      <c r="L11" s="21"/>
      <c r="M11" s="22"/>
      <c r="N11" s="23">
        <f t="shared" si="4"/>
        <v>48.044667833058526</v>
      </c>
      <c r="O11" s="24">
        <f t="shared" si="5"/>
        <v>26.002196601957493</v>
      </c>
      <c r="P11" s="24">
        <f t="shared" si="6"/>
        <v>26.002196601957493</v>
      </c>
      <c r="Q11" t="s">
        <v>85</v>
      </c>
      <c r="R11" t="s">
        <v>80</v>
      </c>
      <c r="S11" s="58" t="s">
        <v>98</v>
      </c>
      <c r="AD11" s="37"/>
      <c r="AE11" s="37"/>
      <c r="AH11" s="37"/>
      <c r="AI11" s="37"/>
      <c r="AJ11" t="s">
        <v>89</v>
      </c>
    </row>
    <row r="12" spans="1:36" s="36" customFormat="1" ht="15" x14ac:dyDescent="0.25">
      <c r="A12">
        <v>1.1499999999999999</v>
      </c>
      <c r="B12">
        <v>7.35</v>
      </c>
      <c r="C12">
        <v>16.21</v>
      </c>
      <c r="D12" s="20">
        <f t="shared" si="0"/>
        <v>6.7309953780616327E-2</v>
      </c>
      <c r="E12" s="17">
        <f>IF(OR($A12="",$B12="",$C12=""),"",A12*'MPTO_working_3-way'!$I11)</f>
        <v>1.2156244770457965</v>
      </c>
      <c r="F12" s="21">
        <f>IF(OR($A12="",$B12="",$C12=""),"",B12*'MPTO_working_3-way'!$I11)</f>
        <v>7.7694260054666131</v>
      </c>
      <c r="G12" s="22">
        <f>IF(OR($A12="",$B12="",$C12=""),"",C12*'MPTO_working_3-way'!$I11)</f>
        <v>17.13501980253249</v>
      </c>
      <c r="H12" s="17"/>
      <c r="I12" s="21"/>
      <c r="J12" s="22"/>
      <c r="K12" s="17"/>
      <c r="L12" s="21"/>
      <c r="M12" s="22"/>
      <c r="N12" s="23">
        <f t="shared" si="4"/>
        <v>82.262246185614345</v>
      </c>
      <c r="O12" s="24">
        <f t="shared" si="5"/>
        <v>12.870963688905643</v>
      </c>
      <c r="P12" s="24">
        <f t="shared" si="6"/>
        <v>5.8360014258764021</v>
      </c>
      <c r="Q12" t="s">
        <v>86</v>
      </c>
      <c r="R12" t="s">
        <v>75</v>
      </c>
      <c r="S12" s="58" t="s">
        <v>98</v>
      </c>
      <c r="AD12" s="37"/>
      <c r="AE12" s="37"/>
      <c r="AH12" s="37"/>
      <c r="AI12" s="37"/>
      <c r="AJ12" t="s">
        <v>89</v>
      </c>
    </row>
    <row r="13" spans="1:36" s="36" customFormat="1" ht="15" x14ac:dyDescent="0.25">
      <c r="A13">
        <v>2.35</v>
      </c>
      <c r="B13">
        <v>3.29</v>
      </c>
      <c r="C13">
        <v>2.93</v>
      </c>
      <c r="D13" s="20">
        <f t="shared" si="0"/>
        <v>7.0780211002416937E-2</v>
      </c>
      <c r="E13" s="17">
        <f>IF(OR($A13="",$B13="",$C13=""),"",A13*'MPTO_working_3-way'!$I12)</f>
        <v>2.5081783913844484</v>
      </c>
      <c r="F13" s="21">
        <f>IF(OR($A13="",$B13="",$C13=""),"",B13*'MPTO_working_3-way'!$I12)</f>
        <v>3.5114497479382276</v>
      </c>
      <c r="G13" s="22">
        <f>IF(OR($A13="",$B13="",$C13=""),"",C13*'MPTO_working_3-way'!$I12)</f>
        <v>3.1272181645772061</v>
      </c>
      <c r="H13" s="17"/>
      <c r="I13" s="21"/>
      <c r="J13" s="22"/>
      <c r="K13" s="17"/>
      <c r="L13" s="21"/>
      <c r="M13" s="22"/>
      <c r="N13" s="23">
        <f t="shared" si="4"/>
        <v>39.869572412990387</v>
      </c>
      <c r="O13" s="24">
        <f t="shared" si="5"/>
        <v>28.478266009278848</v>
      </c>
      <c r="P13" s="24">
        <f t="shared" si="6"/>
        <v>31.977302105982048</v>
      </c>
      <c r="Q13" t="s">
        <v>82</v>
      </c>
      <c r="R13" t="s">
        <v>74</v>
      </c>
      <c r="S13" s="58" t="s">
        <v>98</v>
      </c>
      <c r="AD13" s="37"/>
      <c r="AE13" s="37"/>
      <c r="AH13" s="37"/>
      <c r="AI13" s="37"/>
      <c r="AJ13" t="s">
        <v>89</v>
      </c>
    </row>
    <row r="14" spans="1:36" s="36" customFormat="1" ht="15" x14ac:dyDescent="0.25">
      <c r="A14">
        <v>5.04</v>
      </c>
      <c r="B14">
        <v>3.08</v>
      </c>
      <c r="C14">
        <v>1.91</v>
      </c>
      <c r="D14" s="20">
        <f t="shared" si="0"/>
        <v>4.6648232512106702E-2</v>
      </c>
      <c r="E14" s="17">
        <f>IF(OR($A14="",$B14="",$C14=""),"",A14*'MPTO_working_3-way'!$I13)</f>
        <v>5.396732263452181</v>
      </c>
      <c r="F14" s="21">
        <f>IF(OR($A14="",$B14="",$C14=""),"",B14*'MPTO_working_3-way'!$I13)</f>
        <v>3.2980030498874444</v>
      </c>
      <c r="G14" s="22">
        <f>IF(OR($A14="",$B14="",$C14=""),"",C14*'MPTO_working_3-way'!$I13)</f>
        <v>2.0451902030146161</v>
      </c>
      <c r="H14" s="17"/>
      <c r="I14" s="21"/>
      <c r="J14" s="22"/>
      <c r="K14" s="17"/>
      <c r="L14" s="21"/>
      <c r="M14" s="22"/>
      <c r="N14" s="23">
        <f t="shared" si="4"/>
        <v>18.529731533509874</v>
      </c>
      <c r="O14" s="24">
        <f t="shared" si="5"/>
        <v>30.321378873016151</v>
      </c>
      <c r="P14" s="24">
        <f t="shared" si="6"/>
        <v>48.895207816172658</v>
      </c>
      <c r="Q14" t="s">
        <v>94</v>
      </c>
      <c r="R14" t="s">
        <v>95</v>
      </c>
      <c r="S14" s="58" t="s">
        <v>98</v>
      </c>
      <c r="AD14" s="37"/>
      <c r="AE14" s="37"/>
      <c r="AH14" s="37"/>
      <c r="AI14" s="37"/>
      <c r="AJ14" t="s">
        <v>99</v>
      </c>
    </row>
    <row r="15" spans="1:36" s="36" customFormat="1" ht="15" x14ac:dyDescent="0.25">
      <c r="A15"/>
      <c r="B15"/>
      <c r="C15"/>
      <c r="D15" s="20"/>
      <c r="E15" s="17"/>
      <c r="F15" s="21"/>
      <c r="G15" s="22"/>
      <c r="H15" s="17"/>
      <c r="I15" s="21"/>
      <c r="J15" s="22"/>
      <c r="K15" s="17"/>
      <c r="L15" s="21"/>
      <c r="M15" s="22"/>
      <c r="N15" s="23"/>
      <c r="O15" s="24"/>
      <c r="P15" s="24"/>
      <c r="Q15"/>
      <c r="R15"/>
      <c r="S15" s="58"/>
      <c r="AD15" s="37"/>
      <c r="AE15" s="37"/>
      <c r="AH15" s="37"/>
      <c r="AI15" s="37"/>
      <c r="AJ15"/>
    </row>
    <row r="16" spans="1:36" s="36" customFormat="1" ht="15" x14ac:dyDescent="0.25">
      <c r="A16"/>
      <c r="B16"/>
      <c r="C16"/>
      <c r="D16" s="20"/>
      <c r="E16" s="17"/>
      <c r="F16" s="21"/>
      <c r="G16" s="22"/>
      <c r="H16" s="17"/>
      <c r="I16" s="21"/>
      <c r="J16" s="22"/>
      <c r="K16" s="17"/>
      <c r="L16" s="21"/>
      <c r="M16" s="22"/>
      <c r="N16" s="23"/>
      <c r="O16" s="24"/>
      <c r="P16" s="24"/>
      <c r="Q16"/>
      <c r="R16"/>
      <c r="S16" s="58"/>
      <c r="AD16" s="37"/>
      <c r="AE16" s="37"/>
      <c r="AH16" s="37"/>
      <c r="AI16" s="37"/>
      <c r="AJ16"/>
    </row>
    <row r="17" spans="1:36" s="36" customFormat="1" ht="15" x14ac:dyDescent="0.25">
      <c r="A17"/>
      <c r="B17"/>
      <c r="C17"/>
      <c r="D17" s="20"/>
      <c r="E17" s="17"/>
      <c r="F17" s="21"/>
      <c r="G17" s="22"/>
      <c r="H17" s="17"/>
      <c r="I17" s="21"/>
      <c r="J17" s="22"/>
      <c r="K17" s="17"/>
      <c r="L17" s="21"/>
      <c r="M17" s="22"/>
      <c r="N17" s="23"/>
      <c r="O17" s="24"/>
      <c r="P17" s="24"/>
      <c r="Q17"/>
      <c r="R17"/>
      <c r="S17" s="58"/>
      <c r="AD17" s="37"/>
      <c r="AE17" s="37"/>
      <c r="AH17" s="37"/>
      <c r="AI17" s="37"/>
      <c r="AJ17"/>
    </row>
    <row r="18" spans="1:36" s="36" customFormat="1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Q18"/>
      <c r="R18"/>
      <c r="S18" s="58"/>
      <c r="AD18" s="37"/>
      <c r="AE18" s="37"/>
      <c r="AH18" s="37"/>
      <c r="AI18" s="37"/>
      <c r="AJ18"/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7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7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7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2022-11-30T10:26:40Z</dcterms:modified>
</cp:coreProperties>
</file>