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31" i="8" l="1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S120" i="8" s="1"/>
  <c r="R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S121" i="8" s="1"/>
  <c r="R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S124" i="8" s="1"/>
  <c r="R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S126" i="8" s="1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S127" i="8" s="1"/>
  <c r="R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S128" i="8" s="1"/>
  <c r="R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S129" i="8" s="1"/>
  <c r="R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S130" i="8" s="1"/>
  <c r="R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S131" i="8" s="1"/>
  <c r="R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S132" i="8" s="1"/>
  <c r="R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S133" i="8" s="1"/>
  <c r="R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S134" i="8" s="1"/>
  <c r="R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S136" i="8" s="1"/>
  <c r="R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S138" i="8" s="1"/>
  <c r="R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S140" i="8" s="1"/>
  <c r="R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S141" i="8" s="1"/>
  <c r="R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S142" i="8" s="1"/>
  <c r="R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S143" i="8" s="1"/>
  <c r="R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S144" i="8" s="1"/>
  <c r="R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S145" i="8" s="1"/>
  <c r="R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S146" i="8" s="1"/>
  <c r="R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S147" i="8" s="1"/>
  <c r="R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T175" i="8" s="1"/>
  <c r="Q175" i="8"/>
  <c r="R175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T176" i="8" s="1"/>
  <c r="Q176" i="8"/>
  <c r="R176" i="8"/>
  <c r="D177" i="8"/>
  <c r="E177" i="8"/>
  <c r="F177" i="8"/>
  <c r="G177" i="8"/>
  <c r="H177" i="8"/>
  <c r="I177" i="8"/>
  <c r="J177" i="8"/>
  <c r="K177" i="8"/>
  <c r="L177" i="8"/>
  <c r="M177" i="8"/>
  <c r="O177" i="8"/>
  <c r="S177" i="8" s="1"/>
  <c r="P177" i="8"/>
  <c r="T177" i="8" s="1"/>
  <c r="Q177" i="8"/>
  <c r="R177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T180" i="8" s="1"/>
  <c r="Q180" i="8"/>
  <c r="R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T181" i="8" s="1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Q182" i="8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T184" i="8" s="1"/>
  <c r="Q184" i="8"/>
  <c r="R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Q185" i="8"/>
  <c r="R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T186" i="8" s="1"/>
  <c r="Q186" i="8"/>
  <c r="R186" i="8"/>
  <c r="D187" i="8"/>
  <c r="E187" i="8"/>
  <c r="F187" i="8"/>
  <c r="G187" i="8"/>
  <c r="H187" i="8"/>
  <c r="I187" i="8"/>
  <c r="J187" i="8"/>
  <c r="K187" i="8"/>
  <c r="L187" i="8"/>
  <c r="M187" i="8"/>
  <c r="O187" i="8"/>
  <c r="S187" i="8" s="1"/>
  <c r="P187" i="8"/>
  <c r="Q187" i="8"/>
  <c r="R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T188" i="8" s="1"/>
  <c r="Q188" i="8"/>
  <c r="R188" i="8"/>
  <c r="D189" i="8"/>
  <c r="E189" i="8"/>
  <c r="F189" i="8"/>
  <c r="G189" i="8"/>
  <c r="H189" i="8"/>
  <c r="I189" i="8"/>
  <c r="J189" i="8"/>
  <c r="K189" i="8"/>
  <c r="L189" i="8"/>
  <c r="M189" i="8"/>
  <c r="O189" i="8"/>
  <c r="S189" i="8" s="1"/>
  <c r="P189" i="8"/>
  <c r="Q189" i="8"/>
  <c r="R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S190" i="8" s="1"/>
  <c r="P190" i="8"/>
  <c r="T190" i="8" s="1"/>
  <c r="Q190" i="8"/>
  <c r="R190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T192" i="8" s="1"/>
  <c r="Q192" i="8"/>
  <c r="R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S194" i="8" s="1"/>
  <c r="P194" i="8"/>
  <c r="T194" i="8" s="1"/>
  <c r="Q194" i="8"/>
  <c r="R194" i="8"/>
  <c r="D195" i="8"/>
  <c r="E195" i="8"/>
  <c r="F195" i="8"/>
  <c r="G195" i="8"/>
  <c r="H195" i="8"/>
  <c r="I195" i="8"/>
  <c r="J195" i="8"/>
  <c r="K195" i="8"/>
  <c r="L195" i="8"/>
  <c r="M195" i="8"/>
  <c r="O195" i="8"/>
  <c r="S195" i="8" s="1"/>
  <c r="P195" i="8"/>
  <c r="Q195" i="8"/>
  <c r="R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T196" i="8" s="1"/>
  <c r="Q196" i="8"/>
  <c r="R196" i="8"/>
  <c r="D197" i="8"/>
  <c r="E197" i="8"/>
  <c r="F197" i="8"/>
  <c r="G197" i="8"/>
  <c r="H197" i="8"/>
  <c r="I197" i="8"/>
  <c r="J197" i="8"/>
  <c r="K197" i="8"/>
  <c r="L197" i="8"/>
  <c r="M197" i="8"/>
  <c r="O197" i="8"/>
  <c r="S197" i="8" s="1"/>
  <c r="P197" i="8"/>
  <c r="Q197" i="8"/>
  <c r="R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S198" i="8" s="1"/>
  <c r="P198" i="8"/>
  <c r="T198" i="8" s="1"/>
  <c r="Q198" i="8"/>
  <c r="R198" i="8"/>
  <c r="D199" i="8"/>
  <c r="E199" i="8"/>
  <c r="F199" i="8"/>
  <c r="G199" i="8"/>
  <c r="H199" i="8"/>
  <c r="I199" i="8"/>
  <c r="J199" i="8"/>
  <c r="K199" i="8"/>
  <c r="L199" i="8"/>
  <c r="M199" i="8"/>
  <c r="O199" i="8"/>
  <c r="S199" i="8" s="1"/>
  <c r="P199" i="8"/>
  <c r="Q199" i="8"/>
  <c r="R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S200" i="8" s="1"/>
  <c r="P200" i="8"/>
  <c r="T200" i="8" s="1"/>
  <c r="Q200" i="8"/>
  <c r="R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S202" i="8" s="1"/>
  <c r="P202" i="8"/>
  <c r="T202" i="8" s="1"/>
  <c r="Q202" i="8"/>
  <c r="R202" i="8"/>
  <c r="D203" i="8"/>
  <c r="E203" i="8"/>
  <c r="F203" i="8"/>
  <c r="G203" i="8"/>
  <c r="H203" i="8"/>
  <c r="I203" i="8"/>
  <c r="J203" i="8"/>
  <c r="K203" i="8"/>
  <c r="L203" i="8"/>
  <c r="M203" i="8"/>
  <c r="O203" i="8"/>
  <c r="S203" i="8" s="1"/>
  <c r="P203" i="8"/>
  <c r="Q203" i="8"/>
  <c r="R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S204" i="8" s="1"/>
  <c r="P204" i="8"/>
  <c r="T204" i="8" s="1"/>
  <c r="Q204" i="8"/>
  <c r="R204" i="8"/>
  <c r="D205" i="8"/>
  <c r="E205" i="8"/>
  <c r="F205" i="8"/>
  <c r="G205" i="8"/>
  <c r="H205" i="8"/>
  <c r="I205" i="8"/>
  <c r="J205" i="8"/>
  <c r="K205" i="8"/>
  <c r="L205" i="8"/>
  <c r="M205" i="8"/>
  <c r="O205" i="8"/>
  <c r="S205" i="8" s="1"/>
  <c r="P205" i="8"/>
  <c r="Q205" i="8"/>
  <c r="R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S206" i="8" s="1"/>
  <c r="P206" i="8"/>
  <c r="T206" i="8" s="1"/>
  <c r="Q206" i="8"/>
  <c r="R206" i="8"/>
  <c r="D207" i="8"/>
  <c r="E207" i="8"/>
  <c r="F207" i="8"/>
  <c r="G207" i="8"/>
  <c r="H207" i="8"/>
  <c r="I207" i="8"/>
  <c r="J207" i="8"/>
  <c r="K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S208" i="8" s="1"/>
  <c r="P208" i="8"/>
  <c r="T208" i="8" s="1"/>
  <c r="Q208" i="8"/>
  <c r="R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T210" i="8" s="1"/>
  <c r="Q210" i="8"/>
  <c r="R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T214" i="8" s="1"/>
  <c r="Q214" i="8"/>
  <c r="R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T216" i="8" s="1"/>
  <c r="Q216" i="8"/>
  <c r="R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T218" i="8" s="1"/>
  <c r="Q218" i="8"/>
  <c r="R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T220" i="8" s="1"/>
  <c r="Q220" i="8"/>
  <c r="R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T226" i="8" s="1"/>
  <c r="Q226" i="8"/>
  <c r="R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T228" i="8" s="1"/>
  <c r="Q228" i="8"/>
  <c r="R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Y110" i="2"/>
  <c r="Z110" i="2"/>
  <c r="AA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AA118" i="2" s="1"/>
  <c r="Y118" i="2"/>
  <c r="Z118" i="2"/>
  <c r="AB118" i="2"/>
  <c r="U119" i="2"/>
  <c r="AA119" i="2" s="1"/>
  <c r="V119" i="2"/>
  <c r="AB119" i="2" s="1"/>
  <c r="W119" i="2"/>
  <c r="X119" i="2"/>
  <c r="Y119" i="2"/>
  <c r="Z119" i="2"/>
  <c r="AC119" i="2"/>
  <c r="U120" i="2"/>
  <c r="V120" i="2"/>
  <c r="AB120" i="2" s="1"/>
  <c r="W120" i="2"/>
  <c r="X120" i="2"/>
  <c r="Y120" i="2"/>
  <c r="Z120" i="2"/>
  <c r="AC120" i="2"/>
  <c r="U121" i="2"/>
  <c r="AA121" i="2" s="1"/>
  <c r="V121" i="2"/>
  <c r="W121" i="2"/>
  <c r="X121" i="2"/>
  <c r="Y121" i="2"/>
  <c r="Z121" i="2"/>
  <c r="AB121" i="2"/>
  <c r="AC121" i="2"/>
  <c r="U122" i="2"/>
  <c r="V122" i="2"/>
  <c r="W122" i="2"/>
  <c r="AC122" i="2" s="1"/>
  <c r="X122" i="2"/>
  <c r="Y122" i="2"/>
  <c r="Z122" i="2"/>
  <c r="AA122" i="2"/>
  <c r="AB122" i="2"/>
  <c r="U123" i="2"/>
  <c r="V123" i="2"/>
  <c r="W123" i="2"/>
  <c r="AC123" i="2" s="1"/>
  <c r="X123" i="2"/>
  <c r="Y123" i="2"/>
  <c r="Z123" i="2"/>
  <c r="AA123" i="2"/>
  <c r="U124" i="2"/>
  <c r="AA124" i="2" s="1"/>
  <c r="V124" i="2"/>
  <c r="W124" i="2"/>
  <c r="X124" i="2"/>
  <c r="Y124" i="2"/>
  <c r="Z124" i="2"/>
  <c r="AB124" i="2"/>
  <c r="AC124" i="2"/>
  <c r="U125" i="2"/>
  <c r="V125" i="2"/>
  <c r="W125" i="2"/>
  <c r="AC125" i="2" s="1"/>
  <c r="X125" i="2"/>
  <c r="Y125" i="2"/>
  <c r="AB125" i="2" s="1"/>
  <c r="Z125" i="2"/>
  <c r="AA125" i="2"/>
  <c r="U126" i="2"/>
  <c r="V126" i="2"/>
  <c r="AB126" i="2" s="1"/>
  <c r="W126" i="2"/>
  <c r="X126" i="2"/>
  <c r="AA126" i="2" s="1"/>
  <c r="Y126" i="2"/>
  <c r="Z126" i="2"/>
  <c r="U127" i="2"/>
  <c r="V127" i="2"/>
  <c r="AB127" i="2" s="1"/>
  <c r="W127" i="2"/>
  <c r="X127" i="2"/>
  <c r="Y127" i="2"/>
  <c r="Z127" i="2"/>
  <c r="AC127" i="2" s="1"/>
  <c r="AA127" i="2"/>
  <c r="U128" i="2"/>
  <c r="V128" i="2"/>
  <c r="AB128" i="2" s="1"/>
  <c r="W128" i="2"/>
  <c r="X128" i="2"/>
  <c r="Y128" i="2"/>
  <c r="Z128" i="2"/>
  <c r="AC128" i="2" s="1"/>
  <c r="U129" i="2"/>
  <c r="V129" i="2"/>
  <c r="W129" i="2"/>
  <c r="AC129" i="2" s="1"/>
  <c r="X129" i="2"/>
  <c r="AA129" i="2" s="1"/>
  <c r="Y129" i="2"/>
  <c r="Z129" i="2"/>
  <c r="AB129" i="2"/>
  <c r="U130" i="2"/>
  <c r="V130" i="2"/>
  <c r="AB130" i="2" s="1"/>
  <c r="W130" i="2"/>
  <c r="AC130" i="2" s="1"/>
  <c r="X130" i="2"/>
  <c r="Y130" i="2"/>
  <c r="Z130" i="2"/>
  <c r="AA130" i="2"/>
  <c r="U131" i="2"/>
  <c r="AA131" i="2" s="1"/>
  <c r="V131" i="2"/>
  <c r="W131" i="2"/>
  <c r="AC131" i="2" s="1"/>
  <c r="X131" i="2"/>
  <c r="Y131" i="2"/>
  <c r="Z131" i="2"/>
  <c r="U132" i="2"/>
  <c r="AA132" i="2" s="1"/>
  <c r="V132" i="2"/>
  <c r="W132" i="2"/>
  <c r="X132" i="2"/>
  <c r="Y132" i="2"/>
  <c r="AB132" i="2" s="1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X134" i="2"/>
  <c r="AA134" i="2" s="1"/>
  <c r="Y134" i="2"/>
  <c r="Z134" i="2"/>
  <c r="AB134" i="2"/>
  <c r="U135" i="2"/>
  <c r="AA135" i="2" s="1"/>
  <c r="V135" i="2"/>
  <c r="AB135" i="2" s="1"/>
  <c r="W135" i="2"/>
  <c r="X135" i="2"/>
  <c r="Y135" i="2"/>
  <c r="Z135" i="2"/>
  <c r="AC135" i="2"/>
  <c r="U136" i="2"/>
  <c r="V136" i="2"/>
  <c r="AB136" i="2" s="1"/>
  <c r="W136" i="2"/>
  <c r="X136" i="2"/>
  <c r="Y136" i="2"/>
  <c r="Z136" i="2"/>
  <c r="AC136" i="2"/>
  <c r="U137" i="2"/>
  <c r="AA137" i="2" s="1"/>
  <c r="V137" i="2"/>
  <c r="W137" i="2"/>
  <c r="X137" i="2"/>
  <c r="Y137" i="2"/>
  <c r="Z137" i="2"/>
  <c r="AB137" i="2"/>
  <c r="AC137" i="2"/>
  <c r="U138" i="2"/>
  <c r="V138" i="2"/>
  <c r="W138" i="2"/>
  <c r="AC138" i="2" s="1"/>
  <c r="X138" i="2"/>
  <c r="Y138" i="2"/>
  <c r="Z138" i="2"/>
  <c r="AA138" i="2"/>
  <c r="AB138" i="2"/>
  <c r="U139" i="2"/>
  <c r="V139" i="2"/>
  <c r="W139" i="2"/>
  <c r="AC139" i="2" s="1"/>
  <c r="X139" i="2"/>
  <c r="Y139" i="2"/>
  <c r="Z139" i="2"/>
  <c r="AA139" i="2"/>
  <c r="U140" i="2"/>
  <c r="AA140" i="2" s="1"/>
  <c r="V140" i="2"/>
  <c r="W140" i="2"/>
  <c r="X140" i="2"/>
  <c r="Y140" i="2"/>
  <c r="Z140" i="2"/>
  <c r="AB140" i="2"/>
  <c r="AC140" i="2"/>
  <c r="U141" i="2"/>
  <c r="V141" i="2"/>
  <c r="W141" i="2"/>
  <c r="AC141" i="2" s="1"/>
  <c r="X141" i="2"/>
  <c r="Y141" i="2"/>
  <c r="AB141" i="2" s="1"/>
  <c r="Z141" i="2"/>
  <c r="AA141" i="2"/>
  <c r="U142" i="2"/>
  <c r="V142" i="2"/>
  <c r="AB142" i="2" s="1"/>
  <c r="W142" i="2"/>
  <c r="X142" i="2"/>
  <c r="AA142" i="2" s="1"/>
  <c r="Y142" i="2"/>
  <c r="Z142" i="2"/>
  <c r="U143" i="2"/>
  <c r="V143" i="2"/>
  <c r="AB143" i="2" s="1"/>
  <c r="W143" i="2"/>
  <c r="X143" i="2"/>
  <c r="Y143" i="2"/>
  <c r="Z143" i="2"/>
  <c r="AC143" i="2" s="1"/>
  <c r="AA143" i="2"/>
  <c r="U144" i="2"/>
  <c r="V144" i="2"/>
  <c r="AB144" i="2" s="1"/>
  <c r="W144" i="2"/>
  <c r="AC144" i="2" s="1"/>
  <c r="X144" i="2"/>
  <c r="AA144" i="2" s="1"/>
  <c r="Y144" i="2"/>
  <c r="Z144" i="2"/>
  <c r="U145" i="2"/>
  <c r="AA145" i="2" s="1"/>
  <c r="V145" i="2"/>
  <c r="W145" i="2"/>
  <c r="X145" i="2"/>
  <c r="Y145" i="2"/>
  <c r="Z145" i="2"/>
  <c r="AC145" i="2"/>
  <c r="U146" i="2"/>
  <c r="AA146" i="2" s="1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AC148" i="2" s="1"/>
  <c r="X148" i="2"/>
  <c r="AA148" i="2" s="1"/>
  <c r="Y148" i="2"/>
  <c r="Z148" i="2"/>
  <c r="U149" i="2"/>
  <c r="AA149" i="2" s="1"/>
  <c r="V149" i="2"/>
  <c r="AB149" i="2" s="1"/>
  <c r="W149" i="2"/>
  <c r="X149" i="2"/>
  <c r="Y149" i="2"/>
  <c r="Z149" i="2"/>
  <c r="AC149" i="2"/>
  <c r="U150" i="2"/>
  <c r="V150" i="2"/>
  <c r="W150" i="2"/>
  <c r="X150" i="2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U153" i="2"/>
  <c r="AA153" i="2" s="1"/>
  <c r="V153" i="2"/>
  <c r="AB153" i="2" s="1"/>
  <c r="W153" i="2"/>
  <c r="X153" i="2"/>
  <c r="Y153" i="2"/>
  <c r="Z153" i="2"/>
  <c r="AC153" i="2"/>
  <c r="U154" i="2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U157" i="2"/>
  <c r="AA157" i="2" s="1"/>
  <c r="V157" i="2"/>
  <c r="W157" i="2"/>
  <c r="X157" i="2"/>
  <c r="Y157" i="2"/>
  <c r="Z157" i="2"/>
  <c r="AC157" i="2"/>
  <c r="U158" i="2"/>
  <c r="AA158" i="2" s="1"/>
  <c r="V158" i="2"/>
  <c r="W158" i="2"/>
  <c r="X158" i="2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AC160" i="2" s="1"/>
  <c r="X160" i="2"/>
  <c r="AA160" i="2" s="1"/>
  <c r="Y160" i="2"/>
  <c r="Z160" i="2"/>
  <c r="U161" i="2"/>
  <c r="AA161" i="2" s="1"/>
  <c r="V161" i="2"/>
  <c r="W161" i="2"/>
  <c r="X161" i="2"/>
  <c r="Y161" i="2"/>
  <c r="Z161" i="2"/>
  <c r="AC161" i="2"/>
  <c r="U162" i="2"/>
  <c r="AA162" i="2" s="1"/>
  <c r="V162" i="2"/>
  <c r="W162" i="2"/>
  <c r="X162" i="2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AC164" i="2" s="1"/>
  <c r="X164" i="2"/>
  <c r="AA164" i="2" s="1"/>
  <c r="Y164" i="2"/>
  <c r="Z164" i="2"/>
  <c r="U165" i="2"/>
  <c r="AA165" i="2" s="1"/>
  <c r="V165" i="2"/>
  <c r="AB165" i="2" s="1"/>
  <c r="W165" i="2"/>
  <c r="X165" i="2"/>
  <c r="Y165" i="2"/>
  <c r="Z165" i="2"/>
  <c r="AC165" i="2"/>
  <c r="U166" i="2"/>
  <c r="V166" i="2"/>
  <c r="W166" i="2"/>
  <c r="X166" i="2"/>
  <c r="Y166" i="2"/>
  <c r="Z166" i="2"/>
  <c r="AC166" i="2" s="1"/>
  <c r="AB166" i="2"/>
  <c r="U167" i="2"/>
  <c r="V167" i="2"/>
  <c r="W167" i="2"/>
  <c r="AC167" i="2" s="1"/>
  <c r="X167" i="2"/>
  <c r="Y167" i="2"/>
  <c r="AB167" i="2" s="1"/>
  <c r="Z167" i="2"/>
  <c r="AA167" i="2"/>
  <c r="U168" i="2"/>
  <c r="V168" i="2"/>
  <c r="AB168" i="2" s="1"/>
  <c r="W168" i="2"/>
  <c r="X168" i="2"/>
  <c r="AA168" i="2" s="1"/>
  <c r="Y168" i="2"/>
  <c r="Z168" i="2"/>
  <c r="U169" i="2"/>
  <c r="AA169" i="2" s="1"/>
  <c r="V169" i="2"/>
  <c r="AB169" i="2" s="1"/>
  <c r="W169" i="2"/>
  <c r="X169" i="2"/>
  <c r="Y169" i="2"/>
  <c r="Z169" i="2"/>
  <c r="AC169" i="2"/>
  <c r="U170" i="2"/>
  <c r="V170" i="2"/>
  <c r="W170" i="2"/>
  <c r="X170" i="2"/>
  <c r="Y170" i="2"/>
  <c r="Z170" i="2"/>
  <c r="AC170" i="2" s="1"/>
  <c r="AB170" i="2"/>
  <c r="U171" i="2"/>
  <c r="V171" i="2"/>
  <c r="W171" i="2"/>
  <c r="AC171" i="2" s="1"/>
  <c r="X171" i="2"/>
  <c r="Y171" i="2"/>
  <c r="AB171" i="2" s="1"/>
  <c r="Z171" i="2"/>
  <c r="AA171" i="2"/>
  <c r="U172" i="2"/>
  <c r="V172" i="2"/>
  <c r="AB172" i="2" s="1"/>
  <c r="W172" i="2"/>
  <c r="X172" i="2"/>
  <c r="AA172" i="2" s="1"/>
  <c r="Y172" i="2"/>
  <c r="Z172" i="2"/>
  <c r="U173" i="2"/>
  <c r="V173" i="2"/>
  <c r="W173" i="2"/>
  <c r="X173" i="2"/>
  <c r="Y173" i="2"/>
  <c r="Z173" i="2"/>
  <c r="AA173" i="2"/>
  <c r="AC173" i="2"/>
  <c r="U174" i="2"/>
  <c r="V174" i="2"/>
  <c r="W174" i="2"/>
  <c r="X174" i="2"/>
  <c r="Y174" i="2"/>
  <c r="Z174" i="2"/>
  <c r="AC174" i="2" s="1"/>
  <c r="AB174" i="2"/>
  <c r="U175" i="2"/>
  <c r="AA175" i="2" s="1"/>
  <c r="V175" i="2"/>
  <c r="W175" i="2"/>
  <c r="X175" i="2"/>
  <c r="Y175" i="2"/>
  <c r="AB175" i="2" s="1"/>
  <c r="Z175" i="2"/>
  <c r="AC175" i="2"/>
  <c r="U176" i="2"/>
  <c r="V176" i="2"/>
  <c r="W176" i="2"/>
  <c r="X176" i="2"/>
  <c r="AA176" i="2" s="1"/>
  <c r="Y176" i="2"/>
  <c r="Z176" i="2"/>
  <c r="AB176" i="2"/>
  <c r="U177" i="2"/>
  <c r="AA177" i="2" s="1"/>
  <c r="V177" i="2"/>
  <c r="AB177" i="2" s="1"/>
  <c r="W177" i="2"/>
  <c r="AC177" i="2" s="1"/>
  <c r="X177" i="2"/>
  <c r="Y177" i="2"/>
  <c r="Z177" i="2"/>
  <c r="U178" i="2"/>
  <c r="AA178" i="2" s="1"/>
  <c r="V178" i="2"/>
  <c r="AB178" i="2" s="1"/>
  <c r="W178" i="2"/>
  <c r="X178" i="2"/>
  <c r="Y178" i="2"/>
  <c r="Z178" i="2"/>
  <c r="AC178" i="2" s="1"/>
  <c r="U179" i="2"/>
  <c r="V179" i="2"/>
  <c r="W179" i="2"/>
  <c r="AC179" i="2" s="1"/>
  <c r="X179" i="2"/>
  <c r="Y179" i="2"/>
  <c r="AB179" i="2" s="1"/>
  <c r="Z179" i="2"/>
  <c r="AA179" i="2"/>
  <c r="U180" i="2"/>
  <c r="V180" i="2"/>
  <c r="W180" i="2"/>
  <c r="AC180" i="2" s="1"/>
  <c r="X180" i="2"/>
  <c r="AA180" i="2" s="1"/>
  <c r="Y180" i="2"/>
  <c r="Z180" i="2"/>
  <c r="AB180" i="2"/>
  <c r="U181" i="2"/>
  <c r="V181" i="2"/>
  <c r="W181" i="2"/>
  <c r="X181" i="2"/>
  <c r="Y181" i="2"/>
  <c r="Z181" i="2"/>
  <c r="AA181" i="2"/>
  <c r="AC181" i="2"/>
  <c r="U182" i="2"/>
  <c r="V182" i="2"/>
  <c r="W182" i="2"/>
  <c r="X182" i="2"/>
  <c r="Y182" i="2"/>
  <c r="Z182" i="2"/>
  <c r="AB182" i="2"/>
  <c r="AC182" i="2"/>
  <c r="U183" i="2"/>
  <c r="V183" i="2"/>
  <c r="W183" i="2"/>
  <c r="AC183" i="2" s="1"/>
  <c r="X183" i="2"/>
  <c r="AA183" i="2" s="1"/>
  <c r="Y183" i="2"/>
  <c r="Z183" i="2"/>
  <c r="AB183" i="2"/>
  <c r="U184" i="2"/>
  <c r="V184" i="2"/>
  <c r="AB184" i="2" s="1"/>
  <c r="W184" i="2"/>
  <c r="AC184" i="2" s="1"/>
  <c r="X184" i="2"/>
  <c r="Y184" i="2"/>
  <c r="Z184" i="2"/>
  <c r="AA184" i="2"/>
  <c r="U185" i="2"/>
  <c r="V185" i="2"/>
  <c r="AB185" i="2" s="1"/>
  <c r="W185" i="2"/>
  <c r="AC185" i="2" s="1"/>
  <c r="X185" i="2"/>
  <c r="Y185" i="2"/>
  <c r="Z185" i="2"/>
  <c r="AA185" i="2"/>
  <c r="U186" i="2"/>
  <c r="V186" i="2"/>
  <c r="W186" i="2"/>
  <c r="X186" i="2"/>
  <c r="Y186" i="2"/>
  <c r="Z186" i="2"/>
  <c r="AC186" i="2" s="1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 s="1"/>
  <c r="U189" i="2"/>
  <c r="AA189" i="2" s="1"/>
  <c r="V189" i="2"/>
  <c r="W189" i="2"/>
  <c r="X189" i="2"/>
  <c r="Y189" i="2"/>
  <c r="AB189" i="2" s="1"/>
  <c r="Z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 s="1"/>
  <c r="U193" i="2"/>
  <c r="AA193" i="2" s="1"/>
  <c r="V193" i="2"/>
  <c r="W193" i="2"/>
  <c r="X193" i="2"/>
  <c r="Y193" i="2"/>
  <c r="AB193" i="2" s="1"/>
  <c r="Z193" i="2"/>
  <c r="AC193" i="2"/>
  <c r="U194" i="2"/>
  <c r="V194" i="2"/>
  <c r="W194" i="2"/>
  <c r="AC194" i="2" s="1"/>
  <c r="X194" i="2"/>
  <c r="AA194" i="2" s="1"/>
  <c r="Y194" i="2"/>
  <c r="Z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AB196" i="2" s="1"/>
  <c r="W196" i="2"/>
  <c r="X196" i="2"/>
  <c r="Y196" i="2"/>
  <c r="Z196" i="2"/>
  <c r="AC196" i="2" s="1"/>
  <c r="U197" i="2"/>
  <c r="AA197" i="2" s="1"/>
  <c r="V197" i="2"/>
  <c r="W197" i="2"/>
  <c r="X197" i="2"/>
  <c r="Y197" i="2"/>
  <c r="AB197" i="2" s="1"/>
  <c r="Z197" i="2"/>
  <c r="AC197" i="2"/>
  <c r="U198" i="2"/>
  <c r="V198" i="2"/>
  <c r="W198" i="2"/>
  <c r="AC198" i="2" s="1"/>
  <c r="X198" i="2"/>
  <c r="AA198" i="2" s="1"/>
  <c r="Y198" i="2"/>
  <c r="Z198" i="2"/>
  <c r="AB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 s="1"/>
  <c r="U201" i="2"/>
  <c r="AA201" i="2" s="1"/>
  <c r="V201" i="2"/>
  <c r="W201" i="2"/>
  <c r="X201" i="2"/>
  <c r="Y201" i="2"/>
  <c r="AB201" i="2" s="1"/>
  <c r="Z201" i="2"/>
  <c r="AC201" i="2"/>
  <c r="U202" i="2"/>
  <c r="V202" i="2"/>
  <c r="W202" i="2"/>
  <c r="AC202" i="2" s="1"/>
  <c r="X202" i="2"/>
  <c r="AA202" i="2" s="1"/>
  <c r="Y202" i="2"/>
  <c r="Z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 s="1"/>
  <c r="U205" i="2"/>
  <c r="AA205" i="2" s="1"/>
  <c r="V205" i="2"/>
  <c r="W205" i="2"/>
  <c r="X205" i="2"/>
  <c r="Y205" i="2"/>
  <c r="AB205" i="2" s="1"/>
  <c r="Z205" i="2"/>
  <c r="AC205" i="2"/>
  <c r="U206" i="2"/>
  <c r="V206" i="2"/>
  <c r="W206" i="2"/>
  <c r="AC206" i="2" s="1"/>
  <c r="X206" i="2"/>
  <c r="AA206" i="2" s="1"/>
  <c r="Y206" i="2"/>
  <c r="Z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AB208" i="2" s="1"/>
  <c r="W208" i="2"/>
  <c r="X208" i="2"/>
  <c r="Y208" i="2"/>
  <c r="Z208" i="2"/>
  <c r="AC208" i="2" s="1"/>
  <c r="U209" i="2"/>
  <c r="AA209" i="2" s="1"/>
  <c r="V209" i="2"/>
  <c r="W209" i="2"/>
  <c r="X209" i="2"/>
  <c r="Y209" i="2"/>
  <c r="AB209" i="2" s="1"/>
  <c r="Z209" i="2"/>
  <c r="AC209" i="2"/>
  <c r="U210" i="2"/>
  <c r="V210" i="2"/>
  <c r="W210" i="2"/>
  <c r="AC210" i="2" s="1"/>
  <c r="X210" i="2"/>
  <c r="AA210" i="2" s="1"/>
  <c r="Y210" i="2"/>
  <c r="Z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 s="1"/>
  <c r="U213" i="2"/>
  <c r="AA213" i="2" s="1"/>
  <c r="V213" i="2"/>
  <c r="W213" i="2"/>
  <c r="X213" i="2"/>
  <c r="Y213" i="2"/>
  <c r="AB213" i="2" s="1"/>
  <c r="Z213" i="2"/>
  <c r="AC213" i="2"/>
  <c r="U214" i="2"/>
  <c r="V214" i="2"/>
  <c r="W214" i="2"/>
  <c r="AC214" i="2" s="1"/>
  <c r="X214" i="2"/>
  <c r="AA214" i="2" s="1"/>
  <c r="Y214" i="2"/>
  <c r="Z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AB216" i="2" s="1"/>
  <c r="W216" i="2"/>
  <c r="X216" i="2"/>
  <c r="Y216" i="2"/>
  <c r="Z216" i="2"/>
  <c r="AC216" i="2" s="1"/>
  <c r="U217" i="2"/>
  <c r="AA217" i="2" s="1"/>
  <c r="V217" i="2"/>
  <c r="W217" i="2"/>
  <c r="X217" i="2"/>
  <c r="Y217" i="2"/>
  <c r="AB217" i="2" s="1"/>
  <c r="Z217" i="2"/>
  <c r="AC217" i="2"/>
  <c r="U218" i="2"/>
  <c r="V218" i="2"/>
  <c r="W218" i="2"/>
  <c r="AC218" i="2" s="1"/>
  <c r="X218" i="2"/>
  <c r="AA218" i="2" s="1"/>
  <c r="Y218" i="2"/>
  <c r="Z218" i="2"/>
  <c r="AB218" i="2"/>
  <c r="U219" i="2"/>
  <c r="V219" i="2"/>
  <c r="AB219" i="2" s="1"/>
  <c r="W219" i="2"/>
  <c r="AC219" i="2" s="1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 s="1"/>
  <c r="U221" i="2"/>
  <c r="AA221" i="2" s="1"/>
  <c r="V221" i="2"/>
  <c r="W221" i="2"/>
  <c r="X221" i="2"/>
  <c r="Y221" i="2"/>
  <c r="AB221" i="2" s="1"/>
  <c r="Z221" i="2"/>
  <c r="AC221" i="2"/>
  <c r="U222" i="2"/>
  <c r="V222" i="2"/>
  <c r="W222" i="2"/>
  <c r="AC222" i="2" s="1"/>
  <c r="X222" i="2"/>
  <c r="AA222" i="2" s="1"/>
  <c r="Y222" i="2"/>
  <c r="Z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AB224" i="2" s="1"/>
  <c r="W224" i="2"/>
  <c r="X224" i="2"/>
  <c r="Y224" i="2"/>
  <c r="Z224" i="2"/>
  <c r="AC224" i="2" s="1"/>
  <c r="U225" i="2"/>
  <c r="AA225" i="2" s="1"/>
  <c r="V225" i="2"/>
  <c r="W225" i="2"/>
  <c r="X225" i="2"/>
  <c r="Y225" i="2"/>
  <c r="AB225" i="2" s="1"/>
  <c r="Z225" i="2"/>
  <c r="AC225" i="2"/>
  <c r="U226" i="2"/>
  <c r="V226" i="2"/>
  <c r="W226" i="2"/>
  <c r="AC226" i="2" s="1"/>
  <c r="X226" i="2"/>
  <c r="AA226" i="2" s="1"/>
  <c r="Y226" i="2"/>
  <c r="Z226" i="2"/>
  <c r="AB226" i="2"/>
  <c r="U227" i="2"/>
  <c r="V227" i="2"/>
  <c r="AB227" i="2" s="1"/>
  <c r="W227" i="2"/>
  <c r="AC227" i="2" s="1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 s="1"/>
  <c r="U229" i="2"/>
  <c r="AA229" i="2" s="1"/>
  <c r="V229" i="2"/>
  <c r="W229" i="2"/>
  <c r="X229" i="2"/>
  <c r="Y229" i="2"/>
  <c r="AB229" i="2" s="1"/>
  <c r="Z229" i="2"/>
  <c r="AC229" i="2"/>
  <c r="U230" i="2"/>
  <c r="V230" i="2"/>
  <c r="W230" i="2"/>
  <c r="AC230" i="2" s="1"/>
  <c r="X230" i="2"/>
  <c r="AA230" i="2" s="1"/>
  <c r="Y230" i="2"/>
  <c r="Z230" i="2"/>
  <c r="AB230" i="2"/>
  <c r="AA186" i="2" l="1"/>
  <c r="AB181" i="2"/>
  <c r="AC176" i="2"/>
  <c r="AB173" i="2"/>
  <c r="AC168" i="2"/>
  <c r="AA166" i="2"/>
  <c r="AB157" i="2"/>
  <c r="AC152" i="2"/>
  <c r="AA150" i="2"/>
  <c r="AA182" i="2"/>
  <c r="AA174" i="2"/>
  <c r="AC172" i="2"/>
  <c r="AA170" i="2"/>
  <c r="AB161" i="2"/>
  <c r="AC156" i="2"/>
  <c r="AA154" i="2"/>
  <c r="AB145" i="2"/>
  <c r="AB139" i="2"/>
  <c r="AC134" i="2"/>
  <c r="AA128" i="2"/>
  <c r="AB123" i="2"/>
  <c r="AC118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C142" i="2"/>
  <c r="AA136" i="2"/>
  <c r="AB131" i="2"/>
  <c r="AC126" i="2"/>
  <c r="AA120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E31" i="2" l="1"/>
  <c r="F31" i="2"/>
  <c r="G31" i="2"/>
  <c r="H31" i="2"/>
  <c r="I31" i="2"/>
  <c r="J31" i="2"/>
  <c r="K31" i="2"/>
  <c r="L31" i="2"/>
  <c r="M31" i="2"/>
  <c r="N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O117" i="2" s="1"/>
  <c r="G117" i="2"/>
  <c r="P117" i="2" s="1"/>
  <c r="H117" i="2"/>
  <c r="I117" i="2"/>
  <c r="J117" i="2"/>
  <c r="K117" i="2"/>
  <c r="L117" i="2"/>
  <c r="M117" i="2"/>
  <c r="E118" i="2"/>
  <c r="N118" i="2" s="1"/>
  <c r="F118" i="2"/>
  <c r="O118" i="2" s="1"/>
  <c r="G118" i="2"/>
  <c r="P118" i="2" s="1"/>
  <c r="H118" i="2"/>
  <c r="I118" i="2"/>
  <c r="J118" i="2"/>
  <c r="K118" i="2"/>
  <c r="L118" i="2"/>
  <c r="M118" i="2"/>
  <c r="E119" i="2"/>
  <c r="N119" i="2" s="1"/>
  <c r="F119" i="2"/>
  <c r="O119" i="2" s="1"/>
  <c r="G119" i="2"/>
  <c r="P119" i="2" s="1"/>
  <c r="H119" i="2"/>
  <c r="I119" i="2"/>
  <c r="J119" i="2"/>
  <c r="K119" i="2"/>
  <c r="L119" i="2"/>
  <c r="M119" i="2"/>
  <c r="E120" i="2"/>
  <c r="N120" i="2" s="1"/>
  <c r="F120" i="2"/>
  <c r="O120" i="2" s="1"/>
  <c r="G120" i="2"/>
  <c r="P120" i="2" s="1"/>
  <c r="H120" i="2"/>
  <c r="I120" i="2"/>
  <c r="J120" i="2"/>
  <c r="K120" i="2"/>
  <c r="L120" i="2"/>
  <c r="M120" i="2"/>
  <c r="E121" i="2"/>
  <c r="N121" i="2" s="1"/>
  <c r="F121" i="2"/>
  <c r="O121" i="2" s="1"/>
  <c r="G121" i="2"/>
  <c r="P121" i="2" s="1"/>
  <c r="H121" i="2"/>
  <c r="I121" i="2"/>
  <c r="J121" i="2"/>
  <c r="K121" i="2"/>
  <c r="L121" i="2"/>
  <c r="M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H184" i="2"/>
  <c r="I184" i="2"/>
  <c r="J184" i="2"/>
  <c r="K184" i="2"/>
  <c r="L184" i="2"/>
  <c r="M184" i="2"/>
  <c r="O184" i="2"/>
  <c r="P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E205" i="2"/>
  <c r="F205" i="2"/>
  <c r="O205" i="2" s="1"/>
  <c r="G205" i="2"/>
  <c r="H205" i="2"/>
  <c r="I205" i="2"/>
  <c r="J205" i="2"/>
  <c r="K205" i="2"/>
  <c r="L205" i="2"/>
  <c r="M205" i="2"/>
  <c r="N205" i="2"/>
  <c r="P205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E207" i="2"/>
  <c r="F207" i="2"/>
  <c r="O207" i="2" s="1"/>
  <c r="G207" i="2"/>
  <c r="H207" i="2"/>
  <c r="I207" i="2"/>
  <c r="J207" i="2"/>
  <c r="K207" i="2"/>
  <c r="L207" i="2"/>
  <c r="M207" i="2"/>
  <c r="N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O209" i="2" s="1"/>
  <c r="G209" i="2"/>
  <c r="H209" i="2"/>
  <c r="I209" i="2"/>
  <c r="J209" i="2"/>
  <c r="K209" i="2"/>
  <c r="L209" i="2"/>
  <c r="M209" i="2"/>
  <c r="N209" i="2"/>
  <c r="P209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E211" i="2"/>
  <c r="F211" i="2"/>
  <c r="O211" i="2" s="1"/>
  <c r="G211" i="2"/>
  <c r="H211" i="2"/>
  <c r="I211" i="2"/>
  <c r="J211" i="2"/>
  <c r="K211" i="2"/>
  <c r="L211" i="2"/>
  <c r="M211" i="2"/>
  <c r="N211" i="2"/>
  <c r="P211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E213" i="2"/>
  <c r="F213" i="2"/>
  <c r="O213" i="2" s="1"/>
  <c r="G213" i="2"/>
  <c r="H213" i="2"/>
  <c r="I213" i="2"/>
  <c r="J213" i="2"/>
  <c r="K213" i="2"/>
  <c r="L213" i="2"/>
  <c r="M213" i="2"/>
  <c r="N213" i="2"/>
  <c r="P213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E215" i="2"/>
  <c r="F215" i="2"/>
  <c r="O215" i="2" s="1"/>
  <c r="G215" i="2"/>
  <c r="H215" i="2"/>
  <c r="I215" i="2"/>
  <c r="J215" i="2"/>
  <c r="K215" i="2"/>
  <c r="L215" i="2"/>
  <c r="M215" i="2"/>
  <c r="N215" i="2"/>
  <c r="P215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E217" i="2"/>
  <c r="F217" i="2"/>
  <c r="O217" i="2" s="1"/>
  <c r="G217" i="2"/>
  <c r="H217" i="2"/>
  <c r="I217" i="2"/>
  <c r="J217" i="2"/>
  <c r="K217" i="2"/>
  <c r="L217" i="2"/>
  <c r="M217" i="2"/>
  <c r="N217" i="2"/>
  <c r="P217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E219" i="2"/>
  <c r="F219" i="2"/>
  <c r="O219" i="2" s="1"/>
  <c r="G219" i="2"/>
  <c r="H219" i="2"/>
  <c r="I219" i="2"/>
  <c r="J219" i="2"/>
  <c r="K219" i="2"/>
  <c r="L219" i="2"/>
  <c r="M219" i="2"/>
  <c r="N219" i="2"/>
  <c r="P219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E229" i="2"/>
  <c r="F229" i="2"/>
  <c r="O229" i="2" s="1"/>
  <c r="G229" i="2"/>
  <c r="H229" i="2"/>
  <c r="I229" i="2"/>
  <c r="J229" i="2"/>
  <c r="K229" i="2"/>
  <c r="L229" i="2"/>
  <c r="M229" i="2"/>
  <c r="N229" i="2"/>
  <c r="P229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Q26" i="8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Q28" i="8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J30" i="8"/>
  <c r="K30" i="8"/>
  <c r="L30" i="8"/>
  <c r="M30" i="8"/>
  <c r="O30" i="8"/>
  <c r="S30" i="8" s="1"/>
  <c r="P30" i="8"/>
  <c r="Q30" i="8"/>
  <c r="R30" i="8"/>
  <c r="T3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AB8" i="2" s="1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AC11" i="2" s="1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/>
  <c r="U13" i="2"/>
  <c r="AA13" i="2" s="1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AB16" i="2" s="1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/>
  <c r="U21" i="2"/>
  <c r="AA21" i="2" s="1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/>
  <c r="U29" i="2"/>
  <c r="AA29" i="2" s="1"/>
  <c r="V29" i="2"/>
  <c r="W29" i="2"/>
  <c r="X29" i="2"/>
  <c r="Y29" i="2"/>
  <c r="Z29" i="2"/>
  <c r="AB29" i="2"/>
  <c r="AC29" i="2"/>
  <c r="U30" i="2"/>
  <c r="AA30" i="2" s="1"/>
  <c r="V30" i="2"/>
  <c r="W30" i="2"/>
  <c r="X30" i="2"/>
  <c r="Y30" i="2"/>
  <c r="AB30" i="2" s="1"/>
  <c r="Z3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O23" i="2" s="1"/>
  <c r="G23" i="2"/>
  <c r="H23" i="2"/>
  <c r="I23" i="2"/>
  <c r="J23" i="2"/>
  <c r="K23" i="2"/>
  <c r="L23" i="2"/>
  <c r="M23" i="2"/>
  <c r="P23" i="2"/>
  <c r="E24" i="2"/>
  <c r="N24" i="2" s="1"/>
  <c r="F24" i="2"/>
  <c r="O24" i="2" s="1"/>
  <c r="G24" i="2"/>
  <c r="H24" i="2"/>
  <c r="I24" i="2"/>
  <c r="J24" i="2"/>
  <c r="K24" i="2"/>
  <c r="L24" i="2"/>
  <c r="M24" i="2"/>
  <c r="P24" i="2"/>
  <c r="E25" i="2"/>
  <c r="N25" i="2" s="1"/>
  <c r="F25" i="2"/>
  <c r="O25" i="2" s="1"/>
  <c r="G25" i="2"/>
  <c r="H25" i="2"/>
  <c r="I25" i="2"/>
  <c r="J25" i="2"/>
  <c r="K25" i="2"/>
  <c r="L25" i="2"/>
  <c r="M25" i="2"/>
  <c r="P25" i="2"/>
  <c r="E26" i="2"/>
  <c r="N26" i="2" s="1"/>
  <c r="F26" i="2"/>
  <c r="O26" i="2" s="1"/>
  <c r="G26" i="2"/>
  <c r="H26" i="2"/>
  <c r="I26" i="2"/>
  <c r="J26" i="2"/>
  <c r="K26" i="2"/>
  <c r="L26" i="2"/>
  <c r="M26" i="2"/>
  <c r="P26" i="2"/>
  <c r="E27" i="2"/>
  <c r="N27" i="2" s="1"/>
  <c r="F27" i="2"/>
  <c r="O27" i="2" s="1"/>
  <c r="G27" i="2"/>
  <c r="H27" i="2"/>
  <c r="I27" i="2"/>
  <c r="J27" i="2"/>
  <c r="K27" i="2"/>
  <c r="L27" i="2"/>
  <c r="M27" i="2"/>
  <c r="P27" i="2"/>
  <c r="E28" i="2"/>
  <c r="N28" i="2" s="1"/>
  <c r="F28" i="2"/>
  <c r="O28" i="2" s="1"/>
  <c r="G28" i="2"/>
  <c r="H28" i="2"/>
  <c r="I28" i="2"/>
  <c r="J28" i="2"/>
  <c r="K28" i="2"/>
  <c r="L28" i="2"/>
  <c r="M28" i="2"/>
  <c r="P28" i="2"/>
  <c r="E29" i="2"/>
  <c r="N29" i="2" s="1"/>
  <c r="F29" i="2"/>
  <c r="O29" i="2" s="1"/>
  <c r="G29" i="2"/>
  <c r="H29" i="2"/>
  <c r="I29" i="2"/>
  <c r="J29" i="2"/>
  <c r="K29" i="2"/>
  <c r="L29" i="2"/>
  <c r="M29" i="2"/>
  <c r="P29" i="2"/>
  <c r="E30" i="2"/>
  <c r="N30" i="2" s="1"/>
  <c r="F30" i="2"/>
  <c r="O30" i="2" s="1"/>
  <c r="G30" i="2"/>
  <c r="H30" i="2"/>
  <c r="I30" i="2"/>
  <c r="J30" i="2"/>
  <c r="K30" i="2"/>
  <c r="L30" i="2"/>
  <c r="M30" i="2"/>
  <c r="P3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AC30" i="2" l="1"/>
  <c r="O4" i="8"/>
  <c r="P4" i="8"/>
  <c r="Q4" i="8"/>
  <c r="R4" i="8"/>
  <c r="T4" i="8" s="1"/>
  <c r="S4" i="8"/>
  <c r="C4" i="8"/>
  <c r="U4" i="2"/>
  <c r="V4" i="2"/>
  <c r="W4" i="2"/>
  <c r="X4" i="2"/>
  <c r="Y4" i="2"/>
  <c r="Z4" i="2"/>
  <c r="D4" i="2"/>
  <c r="AA4" i="2" l="1"/>
  <c r="AC4" i="2"/>
  <c r="AB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T80" i="4" s="1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30" i="5"/>
  <c r="F122" i="5"/>
  <c r="F114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F6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I17" i="5"/>
  <c r="G42" i="5"/>
  <c r="E71" i="5"/>
  <c r="I71" i="5"/>
  <c r="E103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P158" i="4"/>
  <c r="P118" i="4"/>
  <c r="G71" i="5"/>
  <c r="E717" i="5"/>
  <c r="Q74" i="4"/>
  <c r="T12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I93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I178" i="5"/>
  <c r="E176" i="5"/>
  <c r="D175" i="5"/>
  <c r="F175" i="5" s="1"/>
  <c r="D174" i="5"/>
  <c r="G174" i="5" s="1"/>
  <c r="G172" i="5"/>
  <c r="E172" i="5"/>
  <c r="D170" i="5"/>
  <c r="E170" i="5" s="1"/>
  <c r="F169" i="5"/>
  <c r="E168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4" i="5"/>
  <c r="I144" i="5"/>
  <c r="G143" i="5"/>
  <c r="E143" i="5"/>
  <c r="E142" i="5"/>
  <c r="G141" i="5"/>
  <c r="I141" i="5"/>
  <c r="E141" i="5"/>
  <c r="E140" i="5"/>
  <c r="E138" i="5"/>
  <c r="E136" i="5"/>
  <c r="G135" i="5"/>
  <c r="E135" i="5"/>
  <c r="G133" i="5"/>
  <c r="I133" i="5"/>
  <c r="E133" i="5"/>
  <c r="E131" i="5"/>
  <c r="E130" i="5"/>
  <c r="G127" i="5"/>
  <c r="E127" i="5"/>
  <c r="E126" i="5"/>
  <c r="G125" i="5"/>
  <c r="I125" i="5"/>
  <c r="E125" i="5"/>
  <c r="E124" i="5"/>
  <c r="E122" i="5"/>
  <c r="E120" i="5"/>
  <c r="G119" i="5"/>
  <c r="E119" i="5"/>
  <c r="E118" i="5"/>
  <c r="G117" i="5"/>
  <c r="I117" i="5"/>
  <c r="E117" i="5"/>
  <c r="E115" i="5"/>
  <c r="E114" i="5"/>
  <c r="E112" i="5"/>
  <c r="G111" i="5"/>
  <c r="E111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I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49" i="10"/>
  <c r="D255" i="10"/>
  <c r="D273" i="10"/>
  <c r="D240" i="10"/>
  <c r="D245" i="10"/>
  <c r="D250" i="10"/>
  <c r="D274" i="10"/>
  <c r="D236" i="10"/>
  <c r="D272" i="10"/>
  <c r="D262" i="10"/>
  <c r="D281" i="10"/>
  <c r="D231" i="10"/>
  <c r="D283" i="10"/>
  <c r="D270" i="10"/>
  <c r="D253" i="10"/>
  <c r="D241" i="10"/>
  <c r="D257" i="10"/>
  <c r="D247" i="10"/>
  <c r="D251" i="10"/>
  <c r="D252" i="10"/>
  <c r="D267" i="10"/>
  <c r="D266" i="10"/>
  <c r="D254" i="10"/>
  <c r="D269" i="10"/>
  <c r="D271" i="10"/>
  <c r="D242" i="10"/>
  <c r="D259" i="10"/>
  <c r="D265" i="10"/>
  <c r="D243" i="10"/>
  <c r="D232" i="10"/>
  <c r="D276" i="10"/>
  <c r="D256" i="10"/>
  <c r="D280" i="10"/>
  <c r="D233" i="10"/>
  <c r="D235" i="10"/>
  <c r="D275" i="10"/>
  <c r="D268" i="10"/>
  <c r="D246" i="10"/>
  <c r="D258" i="10"/>
  <c r="D239" i="10"/>
  <c r="D282" i="10"/>
  <c r="D277" i="10"/>
  <c r="D264" i="10"/>
  <c r="D238" i="10"/>
  <c r="D263" i="10"/>
  <c r="D278" i="10"/>
  <c r="D260" i="10"/>
  <c r="D237" i="10"/>
  <c r="D279" i="10"/>
  <c r="D234" i="10"/>
  <c r="D261" i="10"/>
  <c r="D248" i="10"/>
  <c r="D244" i="10"/>
  <c r="D230" i="10"/>
  <c r="D238" i="3"/>
  <c r="D247" i="3"/>
  <c r="D279" i="3"/>
  <c r="D248" i="3"/>
  <c r="D235" i="3"/>
  <c r="D243" i="3"/>
  <c r="D256" i="3"/>
  <c r="D236" i="3"/>
  <c r="D230" i="3"/>
  <c r="D260" i="3"/>
  <c r="D269" i="3"/>
  <c r="D241" i="3"/>
  <c r="D275" i="3"/>
  <c r="D249" i="3"/>
  <c r="D233" i="3"/>
  <c r="D257" i="3"/>
  <c r="D262" i="3"/>
  <c r="D253" i="3"/>
  <c r="D240" i="3"/>
  <c r="D271" i="3"/>
  <c r="D261" i="3"/>
  <c r="D276" i="3"/>
  <c r="D264" i="3"/>
  <c r="D265" i="3"/>
  <c r="D252" i="3"/>
  <c r="D231" i="3"/>
  <c r="D263" i="3"/>
  <c r="D255" i="3"/>
  <c r="D232" i="3"/>
  <c r="D274" i="3"/>
  <c r="D254" i="3"/>
  <c r="D267" i="3"/>
  <c r="D239" i="3"/>
  <c r="D244" i="3"/>
  <c r="D273" i="3"/>
  <c r="D268" i="3"/>
  <c r="D283" i="3"/>
  <c r="D270" i="3"/>
  <c r="D234" i="3"/>
  <c r="D259" i="3"/>
  <c r="D280" i="3"/>
  <c r="D242" i="3"/>
  <c r="D251" i="3"/>
  <c r="D258" i="3"/>
  <c r="D246" i="3"/>
  <c r="D245" i="3"/>
  <c r="D266" i="3"/>
  <c r="D278" i="3"/>
  <c r="D277" i="3"/>
  <c r="D282" i="3"/>
  <c r="D281" i="3"/>
  <c r="D237" i="3"/>
  <c r="D250" i="3"/>
  <c r="D272" i="3"/>
  <c r="D3" i="10"/>
  <c r="D2" i="10"/>
  <c r="D2" i="3"/>
  <c r="D3" i="3"/>
  <c r="D17" i="10"/>
  <c r="D29" i="10"/>
  <c r="D14" i="10"/>
  <c r="D13" i="10"/>
  <c r="D12" i="10"/>
  <c r="D24" i="10"/>
  <c r="D26" i="10"/>
  <c r="D28" i="10"/>
  <c r="D16" i="10"/>
  <c r="D9" i="10"/>
  <c r="D19" i="10"/>
  <c r="D10" i="10"/>
  <c r="D6" i="10"/>
  <c r="D21" i="10"/>
  <c r="D11" i="10"/>
  <c r="D4" i="10"/>
  <c r="D5" i="10"/>
  <c r="D8" i="10"/>
  <c r="D27" i="10"/>
  <c r="D7" i="10"/>
  <c r="D18" i="10"/>
  <c r="D23" i="10"/>
  <c r="D25" i="10"/>
  <c r="D20" i="10"/>
  <c r="D15" i="10"/>
  <c r="D22" i="10"/>
  <c r="D14" i="3"/>
  <c r="D22" i="3"/>
  <c r="D23" i="3"/>
  <c r="D29" i="3"/>
  <c r="D15" i="3"/>
  <c r="D25" i="3"/>
  <c r="D7" i="3"/>
  <c r="D26" i="3"/>
  <c r="D24" i="3"/>
  <c r="D28" i="3"/>
  <c r="D21" i="3"/>
  <c r="D16" i="3"/>
  <c r="D6" i="3"/>
  <c r="D20" i="3"/>
  <c r="D11" i="3"/>
  <c r="D9" i="3"/>
  <c r="D13" i="3"/>
  <c r="D10" i="3"/>
  <c r="D8" i="3"/>
  <c r="D17" i="3"/>
  <c r="D5" i="3"/>
  <c r="D12" i="3"/>
  <c r="D18" i="3"/>
  <c r="D4" i="3"/>
  <c r="D19" i="3"/>
  <c r="D27" i="3"/>
  <c r="D209" i="10"/>
  <c r="D218" i="10"/>
  <c r="D220" i="10"/>
  <c r="D203" i="10"/>
  <c r="D204" i="10"/>
  <c r="D222" i="10"/>
  <c r="D225" i="10"/>
  <c r="D206" i="10"/>
  <c r="D213" i="10"/>
  <c r="D95" i="10"/>
  <c r="D79" i="10"/>
  <c r="D55" i="10"/>
  <c r="D67" i="10"/>
  <c r="D177" i="10"/>
  <c r="D33" i="10"/>
  <c r="D77" i="10"/>
  <c r="D126" i="10"/>
  <c r="D46" i="10"/>
  <c r="D184" i="10"/>
  <c r="D101" i="10"/>
  <c r="D144" i="10"/>
  <c r="D159" i="10"/>
  <c r="D153" i="10"/>
  <c r="D180" i="10"/>
  <c r="D149" i="10"/>
  <c r="D53" i="10"/>
  <c r="D115" i="10"/>
  <c r="D127" i="10"/>
  <c r="D192" i="10"/>
  <c r="D114" i="10"/>
  <c r="D74" i="10"/>
  <c r="D52" i="10"/>
  <c r="D88" i="10"/>
  <c r="D189" i="10"/>
  <c r="D31" i="10"/>
  <c r="D171" i="10"/>
  <c r="D58" i="10"/>
  <c r="D145" i="10"/>
  <c r="D39" i="10"/>
  <c r="D141" i="10"/>
  <c r="D186" i="10"/>
  <c r="D38" i="10"/>
  <c r="D117" i="10"/>
  <c r="D151" i="10"/>
  <c r="D202" i="10"/>
  <c r="D128" i="10"/>
  <c r="D172" i="10"/>
  <c r="D199" i="10"/>
  <c r="D195" i="10"/>
  <c r="D49" i="10"/>
  <c r="D190" i="10"/>
  <c r="D146" i="10"/>
  <c r="D116" i="10"/>
  <c r="D142" i="10"/>
  <c r="D196" i="10"/>
  <c r="D78" i="10"/>
  <c r="D197" i="10"/>
  <c r="D165" i="10"/>
  <c r="D140" i="10"/>
  <c r="D75" i="10"/>
  <c r="D152" i="10"/>
  <c r="D42" i="10"/>
  <c r="D133" i="10"/>
  <c r="D143" i="10"/>
  <c r="D211" i="10"/>
  <c r="D219" i="10"/>
  <c r="D210" i="10"/>
  <c r="D224" i="10"/>
  <c r="D207" i="10"/>
  <c r="D216" i="10"/>
  <c r="D57" i="10"/>
  <c r="D41" i="10"/>
  <c r="D122" i="10"/>
  <c r="D110" i="10"/>
  <c r="D147" i="10"/>
  <c r="D193" i="10"/>
  <c r="D154" i="10"/>
  <c r="D123" i="10"/>
  <c r="D188" i="10"/>
  <c r="D89" i="10"/>
  <c r="D73" i="10"/>
  <c r="D90" i="10"/>
  <c r="D166" i="10"/>
  <c r="D118" i="10"/>
  <c r="D156" i="10"/>
  <c r="D37" i="10"/>
  <c r="D136" i="10"/>
  <c r="D64" i="10"/>
  <c r="D36" i="10"/>
  <c r="D66" i="10"/>
  <c r="D121" i="10"/>
  <c r="D200" i="10"/>
  <c r="D108" i="10"/>
  <c r="D174" i="10"/>
  <c r="D124" i="10"/>
  <c r="D173" i="10"/>
  <c r="D70" i="10"/>
  <c r="D86" i="10"/>
  <c r="D170" i="10"/>
  <c r="D111" i="10"/>
  <c r="D157" i="10"/>
  <c r="D71" i="10"/>
  <c r="D112" i="10"/>
  <c r="D208" i="10"/>
  <c r="D227" i="10"/>
  <c r="D221" i="10"/>
  <c r="D102" i="10"/>
  <c r="D137" i="10"/>
  <c r="D139" i="10"/>
  <c r="D82" i="10"/>
  <c r="D201" i="10"/>
  <c r="D59" i="10"/>
  <c r="D132" i="10"/>
  <c r="D99" i="10"/>
  <c r="D43" i="10"/>
  <c r="D106" i="10"/>
  <c r="D163" i="10"/>
  <c r="D76" i="10"/>
  <c r="D119" i="10"/>
  <c r="D40" i="10"/>
  <c r="D135" i="10"/>
  <c r="D148" i="10"/>
  <c r="D175" i="10"/>
  <c r="D158" i="10"/>
  <c r="D45" i="10"/>
  <c r="D187" i="10"/>
  <c r="D205" i="10"/>
  <c r="D228" i="10"/>
  <c r="D215" i="10"/>
  <c r="D214" i="10"/>
  <c r="D229" i="10"/>
  <c r="D223" i="10"/>
  <c r="D30" i="10"/>
  <c r="D155" i="10"/>
  <c r="D109" i="10"/>
  <c r="D80" i="10"/>
  <c r="D105" i="10"/>
  <c r="D81" i="10"/>
  <c r="D160" i="10"/>
  <c r="D93" i="10"/>
  <c r="D134" i="10"/>
  <c r="D178" i="10"/>
  <c r="D85" i="10"/>
  <c r="D84" i="10"/>
  <c r="D183" i="10"/>
  <c r="D131" i="10"/>
  <c r="D120" i="10"/>
  <c r="D107" i="10"/>
  <c r="D69" i="10"/>
  <c r="D167" i="10"/>
  <c r="D61" i="10"/>
  <c r="D125" i="10"/>
  <c r="D98" i="10"/>
  <c r="D94" i="10"/>
  <c r="D130" i="10"/>
  <c r="D103" i="10"/>
  <c r="D97" i="10"/>
  <c r="D83" i="10"/>
  <c r="D169" i="10"/>
  <c r="D91" i="10"/>
  <c r="D179" i="10"/>
  <c r="D62" i="10"/>
  <c r="D63" i="10"/>
  <c r="D104" i="10"/>
  <c r="D162" i="10"/>
  <c r="D138" i="10"/>
  <c r="D194" i="10"/>
  <c r="D32" i="10"/>
  <c r="D44" i="10"/>
  <c r="D60" i="10"/>
  <c r="D181" i="10"/>
  <c r="D48" i="10"/>
  <c r="D176" i="10"/>
  <c r="D65" i="10"/>
  <c r="D51" i="10"/>
  <c r="D168" i="10"/>
  <c r="D47" i="10"/>
  <c r="D212" i="10"/>
  <c r="D226" i="10"/>
  <c r="D217" i="10"/>
  <c r="D182" i="10"/>
  <c r="D113" i="10"/>
  <c r="D87" i="10"/>
  <c r="D54" i="10"/>
  <c r="D96" i="10"/>
  <c r="D35" i="10"/>
  <c r="D164" i="10"/>
  <c r="D185" i="10"/>
  <c r="D34" i="10"/>
  <c r="D191" i="10"/>
  <c r="D161" i="10"/>
  <c r="D100" i="10"/>
  <c r="D72" i="10"/>
  <c r="D92" i="10"/>
  <c r="D56" i="10"/>
  <c r="D198" i="10"/>
  <c r="D129" i="10"/>
  <c r="D150" i="10"/>
  <c r="D68" i="10"/>
  <c r="D50" i="10"/>
  <c r="D208" i="3"/>
  <c r="D215" i="3"/>
  <c r="D211" i="3"/>
  <c r="D218" i="3"/>
  <c r="D217" i="3"/>
  <c r="D219" i="3"/>
  <c r="D113" i="3"/>
  <c r="D153" i="3"/>
  <c r="D43" i="3"/>
  <c r="D72" i="3"/>
  <c r="D68" i="3"/>
  <c r="D172" i="3"/>
  <c r="D149" i="3"/>
  <c r="D105" i="3"/>
  <c r="D159" i="3"/>
  <c r="D52" i="3"/>
  <c r="D136" i="3"/>
  <c r="D30" i="3"/>
  <c r="D80" i="3"/>
  <c r="D196" i="3"/>
  <c r="D189" i="3"/>
  <c r="D190" i="3"/>
  <c r="D173" i="3"/>
  <c r="D100" i="3"/>
  <c r="D41" i="3"/>
  <c r="D171" i="3"/>
  <c r="D97" i="3"/>
  <c r="D119" i="3"/>
  <c r="D70" i="3"/>
  <c r="D128" i="3"/>
  <c r="D174" i="3"/>
  <c r="D145" i="3"/>
  <c r="D65" i="3"/>
  <c r="D50" i="3"/>
  <c r="D152" i="3"/>
  <c r="D31" i="3"/>
  <c r="D74" i="3"/>
  <c r="D137" i="3"/>
  <c r="D168" i="3"/>
  <c r="D83" i="3"/>
  <c r="D110" i="3"/>
  <c r="D35" i="3"/>
  <c r="D33" i="3"/>
  <c r="D199" i="3"/>
  <c r="D134" i="3"/>
  <c r="D89" i="3"/>
  <c r="D221" i="3"/>
  <c r="D203" i="3"/>
  <c r="D213" i="3"/>
  <c r="D223" i="3"/>
  <c r="D204" i="3"/>
  <c r="D216" i="3"/>
  <c r="D84" i="3"/>
  <c r="D67" i="3"/>
  <c r="D139" i="3"/>
  <c r="D186" i="3"/>
  <c r="D79" i="3"/>
  <c r="D197" i="3"/>
  <c r="D175" i="3"/>
  <c r="D47" i="3"/>
  <c r="D155" i="3"/>
  <c r="D146" i="3"/>
  <c r="D99" i="3"/>
  <c r="D138" i="3"/>
  <c r="D112" i="3"/>
  <c r="D66" i="3"/>
  <c r="D36" i="3"/>
  <c r="D95" i="3"/>
  <c r="D107" i="3"/>
  <c r="D130" i="3"/>
  <c r="D93" i="3"/>
  <c r="D114" i="3"/>
  <c r="D201" i="3"/>
  <c r="D46" i="3"/>
  <c r="D81" i="3"/>
  <c r="D154" i="3"/>
  <c r="D165" i="3"/>
  <c r="D94" i="3"/>
  <c r="D147" i="3"/>
  <c r="D160" i="3"/>
  <c r="D48" i="3"/>
  <c r="D87" i="3"/>
  <c r="D188" i="3"/>
  <c r="D75" i="3"/>
  <c r="D32" i="3"/>
  <c r="D143" i="3"/>
  <c r="D127" i="3"/>
  <c r="D120" i="3"/>
  <c r="D181" i="3"/>
  <c r="D34" i="3"/>
  <c r="D191" i="3"/>
  <c r="D179" i="3"/>
  <c r="D150" i="3"/>
  <c r="D91" i="3"/>
  <c r="D98" i="3"/>
  <c r="D177" i="3"/>
  <c r="D56" i="3"/>
  <c r="D111" i="3"/>
  <c r="D45" i="3"/>
  <c r="D124" i="3"/>
  <c r="D116" i="3"/>
  <c r="D122" i="3"/>
  <c r="D59" i="3"/>
  <c r="D96" i="3"/>
  <c r="D141" i="3"/>
  <c r="D69" i="3"/>
  <c r="D126" i="3"/>
  <c r="D132" i="3"/>
  <c r="D108" i="3"/>
  <c r="D86" i="3"/>
  <c r="D109" i="3"/>
  <c r="D166" i="3"/>
  <c r="D115" i="3"/>
  <c r="D142" i="3"/>
  <c r="D207" i="3"/>
  <c r="D214" i="3"/>
  <c r="D226" i="3"/>
  <c r="D222" i="3"/>
  <c r="D229" i="3"/>
  <c r="D209" i="3"/>
  <c r="D148" i="3"/>
  <c r="D117" i="3"/>
  <c r="D195" i="3"/>
  <c r="D64" i="3"/>
  <c r="D88" i="3"/>
  <c r="D62" i="3"/>
  <c r="D49" i="3"/>
  <c r="D151" i="3"/>
  <c r="D183" i="3"/>
  <c r="D198" i="3"/>
  <c r="D53" i="3"/>
  <c r="D187" i="3"/>
  <c r="D73" i="3"/>
  <c r="D158" i="3"/>
  <c r="D163" i="3"/>
  <c r="D170" i="3"/>
  <c r="D161" i="3"/>
  <c r="D102" i="3"/>
  <c r="D194" i="3"/>
  <c r="D184" i="3"/>
  <c r="D162" i="3"/>
  <c r="D156" i="3"/>
  <c r="D54" i="3"/>
  <c r="D101" i="3"/>
  <c r="D38" i="3"/>
  <c r="D42" i="3"/>
  <c r="D55" i="3"/>
  <c r="D129" i="3"/>
  <c r="D78" i="3"/>
  <c r="D39" i="3"/>
  <c r="D144" i="3"/>
  <c r="D76" i="3"/>
  <c r="D44" i="3"/>
  <c r="D169" i="3"/>
  <c r="D192" i="3"/>
  <c r="D85" i="3"/>
  <c r="D57" i="3"/>
  <c r="D157" i="3"/>
  <c r="D180" i="3"/>
  <c r="D60" i="3"/>
  <c r="D92" i="3"/>
  <c r="D140" i="3"/>
  <c r="D125" i="3"/>
  <c r="D123" i="3"/>
  <c r="D61" i="3"/>
  <c r="D121" i="3"/>
  <c r="D37" i="3"/>
  <c r="D40" i="3"/>
  <c r="D164" i="3"/>
  <c r="D202" i="3"/>
  <c r="D176" i="3"/>
  <c r="D71" i="3"/>
  <c r="D193" i="3"/>
  <c r="D106" i="3"/>
  <c r="D51" i="3"/>
  <c r="D167" i="3"/>
  <c r="D131" i="3"/>
  <c r="D133" i="3"/>
  <c r="D82" i="3"/>
  <c r="D103" i="3"/>
  <c r="D135" i="3"/>
  <c r="D185" i="3"/>
  <c r="D182" i="3"/>
  <c r="D58" i="3"/>
  <c r="D178" i="3"/>
  <c r="D104" i="3"/>
  <c r="D63" i="3"/>
  <c r="D205" i="3"/>
  <c r="D212" i="3"/>
  <c r="D227" i="3"/>
  <c r="D224" i="3"/>
  <c r="D210" i="3"/>
  <c r="D225" i="3"/>
  <c r="D228" i="3"/>
  <c r="D206" i="3"/>
  <c r="D220" i="3"/>
  <c r="D77" i="3"/>
  <c r="D90" i="3"/>
  <c r="D200" i="3"/>
  <c r="D118" i="3"/>
  <c r="G138" i="9" l="1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V140" i="4" s="1"/>
  <c r="W140" i="4" s="1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U69" i="4" s="1"/>
  <c r="T139" i="4"/>
  <c r="S170" i="4"/>
  <c r="S181" i="4"/>
  <c r="S160" i="4"/>
  <c r="T5" i="4"/>
  <c r="T170" i="4"/>
  <c r="T129" i="4"/>
  <c r="T145" i="4"/>
  <c r="V145" i="4" s="1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V22" i="4" s="1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U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V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41" i="4" l="1"/>
  <c r="U120" i="4"/>
  <c r="V109" i="4"/>
  <c r="U22" i="4"/>
  <c r="U20" i="4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W109" i="4"/>
  <c r="X109" i="4" s="1"/>
  <c r="Y109" i="4" s="1"/>
  <c r="V963" i="4"/>
  <c r="I99" i="3"/>
  <c r="AE241" i="4"/>
  <c r="AA241" i="4"/>
  <c r="AM241" i="4" s="1"/>
  <c r="AS241" i="4" s="1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191" i="4" l="1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M172" i="4" s="1"/>
  <c r="AS172" i="4" s="1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112" i="4" l="1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L112" i="4" s="1"/>
  <c r="AR112" i="4" s="1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0" i="4" l="1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88" i="4" l="1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86" i="4" l="1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<sst xmlns="http://schemas.openxmlformats.org/spreadsheetml/2006/main" count="1954" uniqueCount="498">
  <si>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</si>
  <si>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</si>
  <si>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</si>
  <si>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</si>
  <si>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</si>
  <si>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</si>
  <si>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</si>
  <si>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</si>
  <si>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</si>
  <si>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</si>
  <si>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</si>
  <si>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</si>
  <si>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</si>
  <si>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</si>
  <si>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</si>
  <si>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</si>
  <si>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</si>
  <si>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</si>
  <si>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</si>
  <si>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</si>
  <si>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</si>
  <si>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</si>
  <si>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</si>
  <si>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</si>
  <si>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</si>
  <si>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</si>
  <si>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</si>
  <si>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</si>
  <si>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</si>
  <si>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</si>
  <si>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</si>
  <si>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</si>
  <si>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</si>
  <si>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</si>
  <si>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</si>
  <si>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</si>
  <si>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</si>
  <si>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</si>
  <si>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</si>
  <si>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</si>
  <si>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</si>
  <si>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</si>
  <si>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</si>
  <si>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</si>
  <si>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</si>
  <si>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</si>
  <si>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</si>
  <si>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</si>
  <si>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</si>
  <si>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</si>
  <si>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</si>
  <si>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</si>
  <si>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</si>
  <si>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</si>
  <si>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</si>
  <si>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</si>
  <si>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</si>
  <si>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</si>
  <si>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</si>
  <si>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</si>
  <si>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</si>
  <si>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</si>
  <si>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</si>
  <si>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</si>
  <si>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</si>
  <si>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</si>
  <si>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</si>
  <si>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</si>
  <si>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</si>
  <si>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</si>
  <si>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</si>
  <si>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</si>
  <si>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</si>
  <si>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</si>
  <si>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</si>
  <si>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</si>
  <si>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</si>
  <si>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</si>
  <si>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</si>
  <si>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</si>
  <si>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</si>
  <si>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</si>
  <si>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</si>
  <si>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</si>
  <si>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</si>
  <si>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</si>
  <si>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</si>
  <si>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</si>
  <si>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</si>
  <si>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</si>
  <si>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</si>
  <si>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</si>
  <si>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</si>
  <si>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</si>
  <si>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</si>
  <si>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</si>
  <si>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</si>
  <si>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</si>
  <si>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</si>
  <si>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</si>
  <si>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</si>
  <si>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</si>
  <si>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</si>
  <si>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</si>
  <si>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</si>
  <si>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</si>
  <si>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</si>
  <si>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</si>
  <si>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</si>
  <si>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</si>
  <si>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</si>
  <si>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</si>
  <si>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</si>
  <si>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</si>
  <si>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</si>
  <si>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</si>
  <si>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</si>
  <si>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</si>
  <si>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</si>
  <si>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Chesterfield</t>
  </si>
  <si>
    <t>SC1</t>
  </si>
  <si>
    <t>EC</t>
  </si>
  <si>
    <t>Bromley</t>
  </si>
  <si>
    <t>Grimsby</t>
  </si>
  <si>
    <t>Raith Rvs</t>
  </si>
  <si>
    <t>Altrincham</t>
  </si>
  <si>
    <t>Woking</t>
  </si>
  <si>
    <t>Kings Lynn</t>
  </si>
  <si>
    <t>28/09/2021</t>
  </si>
  <si>
    <t>29/09/2021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</si>
  <si>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</si>
  <si>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</si>
  <si>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</si>
  <si>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</si>
  <si>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</si>
  <si>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</si>
  <si>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</si>
  <si>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</si>
  <si>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</si>
  <si>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</si>
  <si>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</si>
  <si>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</si>
  <si>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</si>
  <si>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</si>
  <si>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</si>
  <si>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</si>
  <si>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Maritimo</t>
  </si>
  <si>
    <t>Moreirense</t>
  </si>
  <si>
    <t>Famalicao</t>
  </si>
  <si>
    <t>Guimaraes</t>
  </si>
  <si>
    <t>Edinburgh City</t>
  </si>
  <si>
    <t>Cowdenbeath</t>
  </si>
  <si>
    <t>Ath Bilbao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</si>
  <si>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</si>
  <si>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</si>
  <si>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</si>
  <si>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</si>
  <si>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</si>
  <si>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</si>
  <si>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</si>
  <si>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</si>
  <si>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</si>
  <si>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</si>
  <si>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</si>
  <si>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</si>
  <si>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</si>
  <si>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</si>
  <si>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</si>
  <si>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</si>
  <si>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</si>
  <si>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</si>
  <si>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</si>
  <si>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</si>
  <si>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</si>
  <si>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</si>
  <si>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</si>
  <si>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</si>
  <si>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</si>
  <si>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</si>
  <si>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</si>
  <si>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</si>
  <si>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</si>
  <si>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</si>
  <si>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</si>
  <si>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</si>
  <si>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</si>
  <si>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</si>
  <si>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</si>
  <si>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</si>
  <si>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</si>
  <si>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</si>
  <si>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</si>
  <si>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</si>
  <si>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</si>
  <si>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</si>
  <si>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</si>
  <si>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</si>
  <si>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</si>
  <si>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</si>
  <si>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</si>
  <si>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</si>
  <si>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</si>
  <si>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</si>
  <si>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</si>
  <si>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</si>
  <si>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</si>
  <si>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</si>
  <si>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</si>
  <si>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</si>
  <si>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</si>
  <si>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</si>
  <si>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</si>
  <si>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</si>
  <si>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</si>
  <si>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</si>
  <si>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</si>
  <si>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</si>
  <si>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</si>
  <si>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</si>
  <si>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</si>
  <si>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</si>
  <si>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</si>
  <si>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Aldershot</t>
  </si>
  <si>
    <t>Wrexham</t>
  </si>
  <si>
    <t>Barnet</t>
  </si>
  <si>
    <t>Halifax</t>
  </si>
  <si>
    <t>Dag and Red</t>
  </si>
  <si>
    <t>Dover Athletic</t>
  </si>
  <si>
    <t>Maidenhead</t>
  </si>
  <si>
    <t>Notts County</t>
  </si>
  <si>
    <t>Solihull</t>
  </si>
  <si>
    <t>Southend</t>
  </si>
  <si>
    <t>Torquay</t>
  </si>
  <si>
    <t>Wealdstone</t>
  </si>
  <si>
    <t>Weymouth</t>
  </si>
  <si>
    <t>Stockport</t>
  </si>
  <si>
    <t>Eastleigh</t>
  </si>
  <si>
    <t>Boreham Wood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</si>
  <si>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</si>
  <si>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</si>
  <si>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</si>
  <si>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</si>
  <si>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</si>
  <si>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</si>
  <si>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</si>
  <si>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</si>
  <si>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</si>
  <si>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</si>
  <si>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</si>
  <si>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</si>
  <si>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</si>
  <si>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</si>
  <si>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</si>
  <si>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</si>
  <si>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</si>
  <si>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</si>
  <si>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</si>
  <si>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</si>
  <si>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</si>
  <si>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</si>
  <si>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</si>
  <si>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</si>
  <si>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</si>
  <si>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</si>
  <si>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</si>
  <si>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</si>
  <si>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</si>
  <si>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</si>
  <si>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</si>
  <si>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</si>
  <si>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</si>
  <si>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</si>
  <si>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</si>
  <si>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</si>
  <si>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</si>
  <si>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</si>
  <si>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</si>
  <si>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</si>
  <si>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</si>
  <si>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</si>
  <si>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</si>
  <si>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</si>
  <si>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</si>
  <si>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</si>
  <si>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</si>
  <si>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</si>
  <si>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</si>
  <si>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</si>
  <si>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</si>
  <si>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</si>
  <si>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</si>
  <si>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</si>
  <si>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Vizela</t>
  </si>
  <si>
    <t>Santa Clara</t>
  </si>
  <si>
    <t>Porto</t>
  </si>
  <si>
    <t>Pacos Ferreira</t>
  </si>
  <si>
    <t>Arouca</t>
  </si>
  <si>
    <t>Sp Lisbon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</si>
  <si>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</si>
  <si>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</si>
  <si>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</si>
  <si>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</si>
  <si>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</si>
  <si>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</si>
  <si>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</si>
  <si>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</si>
  <si>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</si>
  <si>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</si>
  <si>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</si>
  <si>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</si>
  <si>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</si>
  <si>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</si>
  <si>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</si>
  <si>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</si>
  <si>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</si>
  <si>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</si>
  <si>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</si>
  <si>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</si>
  <si>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</si>
  <si>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</si>
  <si>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</si>
  <si>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</si>
  <si>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Elgin</t>
  </si>
  <si>
    <t>Stirling</t>
  </si>
  <si>
    <t>Kelty Hearts</t>
  </si>
  <si>
    <t>Annan Athletic</t>
  </si>
  <si>
    <t>Stenhousemuir</t>
  </si>
  <si>
    <t>Forfar</t>
  </si>
  <si>
    <t>Stranraer</t>
  </si>
  <si>
    <t>Albion Rvs</t>
  </si>
  <si>
    <t>Osasuna</t>
  </si>
  <si>
    <t>Vallecano</t>
  </si>
  <si>
    <t>Mallorca</t>
  </si>
  <si>
    <t>Levante</t>
  </si>
  <si>
    <t>Cadiz</t>
  </si>
  <si>
    <t>Valencia</t>
  </si>
  <si>
    <t>Ath Madrid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</si>
  <si>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</si>
  <si>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</si>
  <si>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</si>
  <si>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</si>
  <si>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</si>
  <si>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</si>
  <si>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</si>
  <si>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</si>
  <si>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</si>
  <si>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</si>
  <si>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</si>
  <si>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</si>
  <si>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</si>
  <si>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</si>
  <si>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</si>
  <si>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</si>
  <si>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</si>
  <si>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</si>
  <si>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</si>
  <si>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</si>
  <si>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</si>
  <si>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</si>
  <si>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</si>
  <si>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</si>
  <si>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</si>
  <si>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</si>
  <si>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</si>
  <si>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</si>
  <si>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</si>
  <si>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</si>
  <si>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</si>
  <si>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</si>
  <si>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</si>
  <si>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</si>
  <si>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</si>
  <si>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</si>
  <si>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</si>
  <si>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</si>
  <si>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</si>
  <si>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</si>
  <si>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</si>
  <si>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</si>
  <si>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</si>
  <si>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</si>
  <si>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</si>
  <si>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</si>
  <si>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</si>
  <si>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</si>
  <si>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</si>
  <si>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</si>
  <si>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</si>
  <si>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</si>
  <si>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</si>
  <si>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</si>
  <si>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</si>
  <si>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</si>
  <si>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</si>
  <si>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</si>
  <si>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</si>
  <si>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</si>
  <si>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</si>
  <si>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</si>
  <si>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</si>
  <si>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</si>
  <si>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</si>
  <si>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</si>
  <si>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</si>
  <si>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</si>
  <si>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</si>
  <si>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</si>
  <si>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</si>
  <si>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</si>
  <si>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</si>
  <si>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</si>
  <si>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</si>
  <si>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</si>
  <si>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</si>
  <si>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</si>
  <si>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</si>
  <si>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</si>
  <si>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</si>
  <si>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</si>
  <si>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</si>
  <si>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</si>
  <si>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</si>
  <si>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</si>
  <si>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</si>
  <si>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</si>
  <si>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</si>
  <si>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</si>
  <si>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</si>
  <si>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</si>
  <si>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</si>
  <si>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</si>
  <si>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</si>
  <si>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Belenenses</t>
  </si>
  <si>
    <t>Tondela</t>
  </si>
  <si>
    <t>Benfica</t>
  </si>
  <si>
    <t>Portimonense</t>
  </si>
  <si>
    <t>Estoril</t>
  </si>
  <si>
    <t>Gil Vicente</t>
  </si>
  <si>
    <t>Sp Braga</t>
  </si>
  <si>
    <t>Boavista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</si>
  <si>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</si>
  <si>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</si>
  <si>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</si>
  <si>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</si>
  <si>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</si>
  <si>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</si>
  <si>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</si>
  <si>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</si>
  <si>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</si>
  <si>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Real Madrid</t>
  </si>
  <si>
    <t>Getafe</t>
  </si>
  <si>
    <t>Sociedad</t>
  </si>
  <si>
    <t>Villarreal</t>
  </si>
  <si>
    <t>Betis</t>
  </si>
  <si>
    <t>Granada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</si>
  <si>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</si>
  <si>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</si>
  <si>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</si>
  <si>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</si>
  <si>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</si>
  <si>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</si>
  <si>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</si>
  <si>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</si>
  <si>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</si>
  <si>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</si>
  <si>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</si>
  <si>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</si>
  <si>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</si>
  <si>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</si>
  <si>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</si>
  <si>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</si>
  <si>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</si>
  <si>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</si>
  <si>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</si>
  <si>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</si>
  <si>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</si>
  <si>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01/10/2021</t>
  </si>
  <si>
    <t>02/10/2021</t>
  </si>
  <si>
    <t>03/10/2021</t>
  </si>
  <si>
    <t>04/10/2021</t>
  </si>
  <si>
    <t>B1</t>
  </si>
  <si>
    <t>D1</t>
  </si>
  <si>
    <t>D2</t>
  </si>
  <si>
    <t>F1</t>
  </si>
  <si>
    <t>I1</t>
  </si>
  <si>
    <t>I2</t>
  </si>
  <si>
    <t>N1</t>
  </si>
  <si>
    <t>P1</t>
  </si>
  <si>
    <t>SC3</t>
  </si>
  <si>
    <t>SP1</t>
  </si>
  <si>
    <t>SP2</t>
  </si>
  <si>
    <t>T1</t>
  </si>
  <si>
    <t>E0</t>
  </si>
  <si>
    <t>E3</t>
  </si>
  <si>
    <t>F2</t>
  </si>
  <si>
    <t>G1</t>
  </si>
  <si>
    <t>SC0</t>
  </si>
  <si>
    <t>SC2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</si>
</sst>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1.042106143326367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1.0449864577049268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1.0513686083765104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1.0537461604267786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1.048418440111401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1.0420112422030368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1.0575635508862022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1.0567609363032806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1.0545823209780971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1.056895036351561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1.0503245504598744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1.056895036351561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1.0513726059103246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1.0501502456550436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1.0611367580726192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1.0500631329117833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1.0597968244159457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1.06243870990235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1.0671330848711666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1.0633092374354824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1.0526045231274919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1.050186013602848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1.0490547245227648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1.0484438729518561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1.0512150176064545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1.0427733349764023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1.0806907986103451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1.0602391541885894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1.0548768230368635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1.0593230574421948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1.0536616911224432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1.047073470420135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1.041979455975633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1.0349578533419834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1.0457565564423787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1.0460060256260135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1.0538611122400778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1.0420112422030368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1.0886227150115235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1.0425703649827001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1.0494125025023127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1.0399586640868308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1.04299513543169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1.0724288563238225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1.0724395508015951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1.0724395508015951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1.0739401188879121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1.0642552563963332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1.0351900225906741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1.0526834679681196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1.0419581736699886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1.0660715808151691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1.0518428764688503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1.051738571938915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1.0449864577049268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1.0449864577049268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1.0415257892008067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1.038077229388916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1.0461929391857427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1.0440279853919932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1.0382856620047121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1.0439811611001015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1.0421804198806015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1.0537461604267786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1.0494628052164887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1.0475117579190587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1.0522559150967761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1.0460060256260135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1.0497471873879383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1.0529232824658912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1.041304204002425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1.0468011795556451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1.0420112422030368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1.0674111222252509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1.0674111222252509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1.0764091542742731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1.0688734653100223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1.06243870990235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1.0655103519273617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1.0669478732554383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1.0626247827424988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1.0681458983010155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1.0648207184922545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1.0669478732554383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1.0637206832523536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1.0718059866104521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1.064224351228114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1.0720963920751123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1.0717975665577553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1.070599000893548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1.0725753995856002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1.0752646071356513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1.0674111222252509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1.0720588896370926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1.0722481812595095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1.0765255566793932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1.0799627576537885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1.0886227150115235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1.08505570062963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1.08505570062963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1.0877322956960667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1.0758906966555091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1.0801082231226471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1.0912509924287455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1.0775336364222727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1.0886227150115235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1.0468011795556451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1.0410043397874882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1.0757988792885387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1.0709171136039117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1.0747679749614711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1.074921319897685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1.0765812818364073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1.0764091542742731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1.0776377700712103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1.0750214632810238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1.0681458983010155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1.0717032521441066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1.0910379084714694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1.0789786104679466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1.0399586640868308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1.037952243407696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1.0570899221118917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1.0517344996321181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1.0439719885779606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1.0420112422030368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1.0450375961866025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1.0518428764688503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1.0427733349764023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1.0524934496338532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1.0485981343437822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1.0420112422030368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1.042106143326367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1.0538611122400778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1.0597065109096055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1.0437075600663159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1.0524934496338532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1.0497253316960662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1.0502439111838868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1.0511989710920113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1.0857175561235832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1.08505570062963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1.083213262843725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1.0801082231226471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1.0806907986103451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1.1019499446997836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1.0864533625555721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1.1012634983982352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1.0879444080102529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1.1012634983982352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1.1002673818727577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1.1020911823252424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1.0864533625555721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1.0461929391857427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1.0438817895444492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1.0435904275699541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1.038506964435719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1.0667899925853617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1.0695045288795901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1.0693900129254215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1.0661456946180494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1.04299513543169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1.0487772084693074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1.0420112422030368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1.0475615653703467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1.0662939096981978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1.0688060519478177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1.0833251823755234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1.043438569981763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1.1333173496096185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1.0405693967297653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1.0524934496338532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1.0518428764688503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1.0533218816775407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1.0369403410931437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1.0342024872400046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1.0342024872400046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1.0438817895444492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1.0429171817048493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1.0423915204335932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1.037952243407696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1.0423806634244144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1.042708496600167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1.0419581736699886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1.0471914779756517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1.0850053414738456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1.08505570062963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1.0885304425460638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1.0935262050464596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1.0872029288255038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1.043360692319973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1.038077229388916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1.0429171817048493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1.0417159380917833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1.0535296042238604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1.0458219570064358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1.0399586640868308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1.0511989710920113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1.044303665417317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1.0823776090170689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1.0561833732708965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1.0529232824658912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1.0667545857790788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1.0502085589023142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1.0602395532056077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1.0488545698370915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1.0468011795556451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1.0459631209894389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1.0511368361869355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1.0864533625555721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1.0429171817048493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1.0434058512320166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1.0432251211069024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1.037952243407696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1.0463684894705136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1.068727537804758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1.0669537957107238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1.0684051026326142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1.0688060519478177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1.0696244407207609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1.0533067630678474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1.0510694237812139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1.0421804198806015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1.0461929391857427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1.0672505015642557</v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1.0277419305224469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4.0927458184687469</v>
      </c>
      <c r="I2" s="6">
        <f>IF('Log_working_3-way'!$D2="","",'True_Odds_Calculator_3-way'!O3/'True_Odds_Calculator_3-way'!B3-1)</f>
        <v>6.5461594510219365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2.8217817311839699E-2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1.0259599806964821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13.062724021146282</v>
      </c>
      <c r="I3" s="6">
        <f>IF('Log_working_3-way'!$D3="","",'True_Odds_Calculator_3-way'!O4/'True_Odds_Calculator_3-way'!B4-1)</f>
        <v>7.7194284289385351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2.80613902360487E-2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1.0260425746793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16.616470761884436</v>
      </c>
      <c r="I4" s="6">
        <f>IF('Log_working_3-way'!$D4="","",'True_Odds_Calculator_3-way'!O5/'True_Odds_Calculator_3-way'!B5-1)</f>
        <v>8.5006796662604298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2.788698735738504E-2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1.0249761554186694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9.2635116764948169</v>
      </c>
      <c r="I5" s="6">
        <f>IF('Log_working_3-way'!$D5="","",'True_Odds_Calculator_3-way'!O6/'True_Odds_Calculator_3-way'!B6-1)</f>
        <v>9.4664098003655397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2.7076012340333744E-2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1.0250533138598226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11.506662072177466</v>
      </c>
      <c r="I6" s="6">
        <f>IF('Log_working_3-way'!$D6="","",'True_Odds_Calculator_3-way'!O7/'True_Odds_Calculator_3-way'!B7-1)</f>
        <v>9.0653537738481429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2.7188569650451022E-2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1.0282317205391893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23.049553597097667</v>
      </c>
      <c r="I7" s="6">
        <f>IF('Log_working_3-way'!$D7="","",'True_Odds_Calculator_3-way'!O8/'True_Odds_Calculator_3-way'!B8-1)</f>
        <v>6.7097878585704622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2.9202578656015721E-2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1.0301846072676322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12.482911739146582</v>
      </c>
      <c r="I8" s="6">
        <f>IF('Log_working_3-way'!$D8="","",'True_Odds_Calculator_3-way'!O9/'True_Odds_Calculator_3-way'!B9-1)</f>
        <v>8.5163830224984469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3.2634713428335127E-2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1.0312822963508801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16.672005398711967</v>
      </c>
      <c r="I9" s="6">
        <f>IF('Log_working_3-way'!$D9="","",'True_Odds_Calculator_3-way'!O10/'True_Odds_Calculator_3-way'!B10-1)</f>
        <v>7.7789258928352467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3.3433295408023644E-2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1.0300737318307756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11.9958180193549</v>
      </c>
      <c r="I10" s="6">
        <f>IF('Log_working_3-way'!$D10="","",'True_Odds_Calculator_3-way'!O11/'True_Odds_Calculator_3-way'!B11-1)</f>
        <v>7.6305664617019477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3.2454887810462907E-2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1.0398568122490011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31.558850544316854</v>
      </c>
      <c r="I11" s="6">
        <f>IF('Log_working_3-way'!$D11="","",'True_Odds_Calculator_3-way'!O12/'True_Odds_Calculator_3-way'!B12-1)</f>
        <v>6.2300321599029465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3.8183308066880528E-2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1.0354698321913693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26.613123679102589</v>
      </c>
      <c r="I12" s="6">
        <f>IF('Log_working_3-way'!$D12="","",'True_Odds_Calculator_3-way'!O13/'True_Odds_Calculator_3-way'!B13-1)</f>
        <v>6.5763899436993505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3.5621954983076742E-2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1.0316836591139329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9.7446113651208339</v>
      </c>
      <c r="I13" s="6">
        <f>IF('Log_working_3-way'!$D13="","",'True_Odds_Calculator_3-way'!O14/'True_Odds_Calculator_3-way'!B14-1)</f>
        <v>7.9339069563370188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3.4110097939885176E-2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1.0370956082425442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30.879528854880824</v>
      </c>
      <c r="I14" s="6">
        <f>IF('Log_working_3-way'!$D14="","",'True_Odds_Calculator_3-way'!O15/'True_Odds_Calculator_3-way'!B15-1)</f>
        <v>4.942925672902188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3.607121769922883E-2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1.0359996390370505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29.140241970674658</v>
      </c>
      <c r="I15" s="6">
        <f>IF('Log_working_3-way'!$D15="","",'True_Odds_Calculator_3-way'!O16/'True_Odds_Calculator_3-way'!B16-1)</f>
        <v>5.6179894532934052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3.5493086029997123E-2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1.0375243082353571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33.215805732993637</v>
      </c>
      <c r="I16" s="6">
        <f>IF('Log_working_3-way'!$D16="","",'True_Odds_Calculator_3-way'!O17/'True_Odds_Calculator_3-way'!B17-1)</f>
        <v>5.5491190660808138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3.5510877012675524E-2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1.031036562701841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7.9955516839545453</v>
      </c>
      <c r="I17" s="6">
        <f>IF('Log_working_3-way'!$D17="","",'True_Odds_Calculator_3-way'!O18/'True_Odds_Calculator_3-way'!B18-1)</f>
        <v>8.5102979763029634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3.3295431941038789E-2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1.0401553276167845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32.325067967726021</v>
      </c>
      <c r="I18" s="6">
        <f>IF('Log_working_3-way'!$D18="","",'True_Odds_Calculator_3-way'!O19/'True_Odds_Calculator_3-way'!B19-1)</f>
        <v>5.6346640231693224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3.8319746506689345E-2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1.0318832892624825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17.442788505691876</v>
      </c>
      <c r="I19" s="6">
        <f>IF('Log_working_3-way'!$D19="","",'True_Odds_Calculator_3-way'!O20/'True_Odds_Calculator_3-way'!B20-1)</f>
        <v>7.9897965499236658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3.3956932306624665E-2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1.0469299724503607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24.096261530519119</v>
      </c>
      <c r="I20" s="6">
        <f>IF('Log_working_3-way'!$D20="","",'True_Odds_Calculator_3-way'!O21/'True_Odds_Calculator_3-way'!B21-1)</f>
        <v>6.4458143058736423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4.7904597462385068E-2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1.0415126604074005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14.197137519422522</v>
      </c>
      <c r="I21" s="6">
        <f>IF('Log_working_3-way'!$D21="","",'True_Odds_Calculator_3-way'!O22/'True_Odds_Calculator_3-way'!B22-1)</f>
        <v>7.4806801025823599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4.4457477870168516E-2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1.0431004569730027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7.4744834206101576</v>
      </c>
      <c r="I22" s="6">
        <f>IF('Log_working_3-way'!$D22="","",'True_Odds_Calculator_3-way'!O23/'True_Odds_Calculator_3-way'!B23-1)</f>
        <v>6.6345820186824032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4.5221202395029803E-2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1.0253883075169192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14.086706338937949</v>
      </c>
      <c r="I23" s="6">
        <f>IF('Log_working_3-way'!$D23="","",'True_Odds_Calculator_3-way'!O24/'True_Odds_Calculator_3-way'!B24-1)</f>
        <v>10.109089049522012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2.739661340509314E-2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1.025952977511644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17.077527239915749</v>
      </c>
      <c r="I24" s="6">
        <f>IF('Log_working_3-way'!$D24="","",'True_Odds_Calculator_3-way'!O25/'True_Odds_Calculator_3-way'!B25-1)</f>
        <v>8.2118800109938466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2.7744131491390878E-2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1.0372836543528972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46.46382541927629</v>
      </c>
      <c r="I25" s="6">
        <f>IF('Log_working_3-way'!$D25="","",'True_Odds_Calculator_3-way'!O26/'True_Odds_Calculator_3-way'!B26-1)</f>
        <v>3.2657760812853782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3.0303528471691266E-2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1.0256458695022026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11.772566941602703</v>
      </c>
      <c r="I26" s="6">
        <f>IF('Log_working_3-way'!$D26="","",'True_Odds_Calculator_3-way'!O27/'True_Odds_Calculator_3-way'!B27-1)</f>
        <v>8.3259118686417715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2.7788249920520869E-2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1.0279014496041357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20.825064033320839</v>
      </c>
      <c r="I27" s="6">
        <f>IF('Log_working_3-way'!$D27="","",'True_Odds_Calculator_3-way'!O28/'True_Odds_Calculator_3-way'!B28-1)</f>
        <v>8.4890007405027035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2.9152095891041174E-2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1.0317121883206146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2.629446947466608</v>
      </c>
      <c r="I28" s="6">
        <f>IF('Log_working_3-way'!$D28="","",'True_Odds_Calculator_3-way'!O29/'True_Odds_Calculator_3-way'!B29-1)</f>
        <v>5.8619231350540559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3.0809615915998734E-2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1.0517997858532253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16.920925004235762</v>
      </c>
      <c r="I29" s="6">
        <f>IF('Log_working_3-way'!$D29="","",'True_Odds_Calculator_3-way'!O30/'True_Odds_Calculator_3-way'!B30-1)</f>
        <v>7.4474665424287974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5.4833479742347979E-2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1.0323742829148497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17.275142403707044</v>
      </c>
      <c r="I30" s="6">
        <f>IF('Log_working_3-way'!$D30="","",'True_Odds_Calculator_3-way'!O31/'True_Odds_Calculator_3-way'!B31-1)</f>
        <v>5.9115147212967374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3.4388201461299728E-2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1.0315155118529715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44.705718729437102</v>
      </c>
      <c r="I31" s="6">
        <f>IF('Log_working_3-way'!$D31="","",'True_Odds_Calculator_3-way'!O32/'True_Odds_Calculator_3-way'!B32-1)</f>
        <v>3.0743518989828633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2.6416785724290515E-2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1.0357571623424171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2.0993035002370815</v>
      </c>
      <c r="I32" s="6">
        <f>IF('Log_working_3-way'!$D32="","",'True_Odds_Calculator_3-way'!O33/'True_Odds_Calculator_3-way'!B33-1)</f>
        <v>3.7194492300902162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3.2552820846738051E-2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1.0277748982605086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23.060156952717126</v>
      </c>
      <c r="I33" s="6">
        <f>IF('Log_working_3-way'!$D33="","",'True_Odds_Calculator_3-way'!O34/'True_Odds_Calculator_3-way'!B34-1)</f>
        <v>6.3769581695749711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2.8749007178181962E-2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1.0254623383993564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6.4706715051483057</v>
      </c>
      <c r="I34" s="6">
        <f>IF('Log_working_3-way'!$D34="","",'True_Odds_Calculator_3-way'!O35/'True_Odds_Calculator_3-way'!B35-1)</f>
        <v>8.4485241915590112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2.7131281228156556E-2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1.0260452766361092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28.759495307767384</v>
      </c>
      <c r="I35" s="6">
        <f>IF('Log_working_3-way'!$D35="","",'True_Odds_Calculator_3-way'!O36/'True_Odds_Calculator_3-way'!B36-1)</f>
        <v>6.6927694244553022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2.5692756557490704E-2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1.024048408754566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26.042141663495432</v>
      </c>
      <c r="I36" s="6">
        <f>IF('Log_working_3-way'!$D36="","",'True_Odds_Calculator_3-way'!O37/'True_Odds_Calculator_3-way'!B37-1)</f>
        <v>6.5325718676866131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2.4357884432078647E-2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1.0271860601903688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23.317035915597668</v>
      </c>
      <c r="I37" s="6">
        <f>IF('Log_working_3-way'!$D37="","",'True_Odds_Calculator_3-way'!O38/'True_Odds_Calculator_3-way'!B38-1)</f>
        <v>6.5893498691044803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2.8085827844020139E-2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1.0254699648759344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11.41332979738347</v>
      </c>
      <c r="I38" s="6">
        <f>IF('Log_working_3-way'!$D38="","",'True_Odds_Calculator_3-way'!O39/'True_Odds_Calculator_3-way'!B39-1)</f>
        <v>7.5186535495506472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2.7532680514530172E-2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1.0270004507993635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18.03203440058773</v>
      </c>
      <c r="I39" s="6">
        <f>IF('Log_working_3-way'!$D39="","",'True_Odds_Calculator_3-way'!O40/'True_Odds_Calculator_3-way'!B40-1)</f>
        <v>8.2031260501246752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2.8721715831928618E-2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1.0258952609515832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14.079230202764469</v>
      </c>
      <c r="I40" s="6">
        <f>IF('Log_working_3-way'!$D40="","",'True_Odds_Calculator_3-way'!O41/'True_Odds_Calculator_3-way'!B41-1)</f>
        <v>7.0795589678641342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2.7905986687595252E-2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1.0643090784099583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23.181309454124484</v>
      </c>
      <c r="I41" s="6">
        <f>IF('Log_working_3-way'!$D41="","",'True_Odds_Calculator_3-way'!O42/'True_Odds_Calculator_3-way'!B42-1)</f>
        <v>5.53331875025318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6.5584103000856375E-2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1.0285288936224728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37.565609770622792</v>
      </c>
      <c r="I42" s="6">
        <f>IF('Log_working_3-way'!$D42="","",'True_Odds_Calculator_3-way'!O43/'True_Odds_Calculator_3-way'!B43-1)</f>
        <v>5.443105587533223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2.5665030819696399E-2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1.0263670819228758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5.8811166446894267</v>
      </c>
      <c r="I43" s="6">
        <f>IF('Log_working_3-way'!$D43="","",'True_Odds_Calculator_3-way'!O44/'True_Odds_Calculator_3-way'!B44-1)</f>
        <v>8.441142329360277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2.7934377009739997E-2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1.0253472019545005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13.852666141419085</v>
      </c>
      <c r="I44" s="6">
        <f>IF('Log_working_3-way'!$D44="","",'True_Odds_Calculator_3-way'!O45/'True_Odds_Calculator_3-way'!B45-1)</f>
        <v>7.2255976900017007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2.7343435664279436E-2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1.0255581584883726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7.4718244436741212</v>
      </c>
      <c r="I45" s="6">
        <f>IF('Log_working_3-way'!$D45="","",'True_Odds_Calculator_3-way'!O46/'True_Odds_Calculator_3-way'!B46-1)</f>
        <v>6.7253762102080845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2.7125842032984071E-2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1.0414987714342319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12.636649118895727</v>
      </c>
      <c r="I46" s="6">
        <f>IF('Log_working_3-way'!$D46="","",'True_Odds_Calculator_3-way'!O47/'True_Odds_Calculator_3-way'!B47-1)</f>
        <v>6.2276422259875943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4.4240628036410712E-2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1.0509415437738927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3.3531701321315177</v>
      </c>
      <c r="I47" s="6">
        <f>IF('Log_working_3-way'!$D47="","",'True_Odds_Calculator_3-way'!O48/'True_Odds_Calculator_3-way'!B48-1)</f>
        <v>4.8128256974240111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4.8824088039774338E-2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1.0443945162144483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20.064994632717699</v>
      </c>
      <c r="I48" s="6">
        <f>IF('Log_working_3-way'!$D48="","",'True_Odds_Calculator_3-way'!O49/'True_Odds_Calculator_3-way'!B49-1)</f>
        <v>5.4812401088580263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4.635593094431556E-2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1.0425293089994578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18.599131436071229</v>
      </c>
      <c r="I49" s="6">
        <f>IF('Log_working_3-way'!$D49="","",'True_Odds_Calculator_3-way'!O50/'True_Odds_Calculator_3-way'!B50-1)</f>
        <v>5.3585475241069389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4.4668807080809003E-2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1.0462631569490835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61.162766814134571</v>
      </c>
      <c r="I50" s="6">
        <f>IF('Log_working_3-way'!$D50="","",'True_Odds_Calculator_3-way'!O51/'True_Odds_Calculator_3-way'!B51-1)</f>
        <v>1.2433579500162892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2.955520289755964E-2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1.0195758708713154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10.484815099673645</v>
      </c>
      <c r="I51" s="6">
        <f>IF('Log_working_3-way'!$D51="","",'True_Odds_Calculator_3-way'!O52/'True_Odds_Calculator_3-way'!B52-1)</f>
        <v>7.4709452825136129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2.1198785098865525E-2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1.0201089777255543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12.231956442483296</v>
      </c>
      <c r="I52" s="6">
        <f>IF('Log_working_3-way'!$D52="","",'True_Odds_Calculator_3-way'!O53/'True_Odds_Calculator_3-way'!B53-1)</f>
        <v>5.1491640469638016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2.1499431691182513E-2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1.0206191634528814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19.035921589183438</v>
      </c>
      <c r="I53" s="6">
        <f>IF('Log_working_3-way'!$D53="","",'True_Odds_Calculator_3-way'!O54/'True_Odds_Calculator_3-way'!B54-1)</f>
        <v>6.5089543998074619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2.1894658850826421E-2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1.0452418690646181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63.319241038937321</v>
      </c>
      <c r="I54" s="6">
        <f>IF('Log_working_3-way'!$D54="","",'True_Odds_Calculator_3-way'!O55/'True_Odds_Calculator_3-way'!B55-1)</f>
        <v>1.0087812906222804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2.7658611795730925E-2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1.0242996815524785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15.235758354354889</v>
      </c>
      <c r="I55" s="6">
        <f>IF('Log_working_3-way'!$D55="","",'True_Odds_Calculator_3-way'!O56/'True_Odds_Calculator_3-way'!B56-1)</f>
        <v>6.6465989942655703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2.611314796188724E-2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1.0275861376354865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24.05670878916634</v>
      </c>
      <c r="I56" s="6">
        <f>IF('Log_working_3-way'!$D56="","",'True_Odds_Calculator_3-way'!O57/'True_Odds_Calculator_3-way'!B57-1)</f>
        <v>6.4206053798629199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2.8356084626733891E-2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1.0266257242862467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16.756889243164391</v>
      </c>
      <c r="I57" s="6">
        <f>IF('Log_working_3-way'!$D57="","",'True_Odds_Calculator_3-way'!O58/'True_Odds_Calculator_3-way'!B58-1)</f>
        <v>7.2643815705931125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2.8493140074614676E-2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1.0282366170020754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21.451220039802713</v>
      </c>
      <c r="I58" s="6">
        <f>IF('Log_working_3-way'!$D58="","",'True_Odds_Calculator_3-way'!O59/'True_Odds_Calculator_3-way'!B59-1)</f>
        <v>6.4533619585640452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2.951667145332082E-2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1.0264804573624595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41.878512664786129</v>
      </c>
      <c r="I59" s="6">
        <f>IF('Log_working_3-way'!$D59="","",'True_Odds_Calculator_3-way'!O60/'True_Odds_Calculator_3-way'!B60-1)</f>
        <v>4.1195375546281783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2.2836913239568268E-2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1.0232301597289064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26.063146345882863</v>
      </c>
      <c r="I60" s="6">
        <f>IF('Log_working_3-way'!$D60="","",'True_Odds_Calculator_3-way'!O61/'True_Odds_Calculator_3-way'!B61-1)</f>
        <v>6.1751792590122827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2.3562843392187283E-2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1.0335711307736775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48.707553538323296</v>
      </c>
      <c r="I61" s="6">
        <f>IF('Log_working_3-way'!$D61="","",'True_Odds_Calculator_3-way'!O62/'True_Odds_Calculator_3-way'!B62-1)</f>
        <v>3.0412477522124783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2.6411571913911303E-2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1.023004568570882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29.862441577631895</v>
      </c>
      <c r="I62" s="6">
        <f>IF('Log_working_3-way'!$D62="","",'True_Odds_Calculator_3-way'!O63/'True_Odds_Calculator_3-way'!B63-1)</f>
        <v>5.2356239092037109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2.265633866757466E-2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1.0262306046271352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31.967025913254467</v>
      </c>
      <c r="I63" s="6">
        <f>IF('Log_working_3-way'!$D63="","",'True_Odds_Calculator_3-way'!O64/'True_Odds_Calculator_3-way'!B64-1)</f>
        <v>4.91676875571914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2.5329226054444876E-2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1.0209339083146567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8.7925558840731028</v>
      </c>
      <c r="I64" s="6">
        <f>IF('Log_working_3-way'!$D64="","",'True_Odds_Calculator_3-way'!O65/'True_Odds_Calculator_3-way'!B65-1)</f>
        <v>8.5492720738281598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2.2656483604106326E-2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1.0282698912848307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5.657749194736911</v>
      </c>
      <c r="I65" s="6">
        <f>IF('Log_working_3-way'!$D65="","",'True_Odds_Calculator_3-way'!O66/'True_Odds_Calculator_3-way'!B66-1)</f>
        <v>6.2131012442945517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2.9309173695234447E-2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1.0255147780584826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9.812037289146474</v>
      </c>
      <c r="I66" s="6">
        <f>IF('Log_working_3-way'!$D66="","",'True_Odds_Calculator_3-way'!O67/'True_Odds_Calculator_3-way'!B67-1)</f>
        <v>9.1257373155378012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2.7661190390534385E-2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1.0278650587759408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18.531786731246552</v>
      </c>
      <c r="I67" s="6">
        <f>IF('Log_working_3-way'!$D67="","",'True_Odds_Calculator_3-way'!O68/'True_Odds_Calculator_3-way'!B68-1)</f>
        <v>8.2525550826680352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2.9552032614882151E-2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1.0260112872194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9.5948526522235085</v>
      </c>
      <c r="I68" s="6">
        <f>IF('Log_working_3-way'!$D68="","",'True_Odds_Calculator_3-way'!O69/'True_Odds_Calculator_3-way'!B69-1)</f>
        <v>7.8247825078747635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2.8063219402835182E-2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1.0287683564299153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22.103874342005049</v>
      </c>
      <c r="I69" s="6">
        <f>IF('Log_working_3-way'!$D69="","",'True_Odds_Calculator_3-way'!O70/'True_Odds_Calculator_3-way'!B70-1)</f>
        <v>6.9260434222266278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2.9929420173322674E-2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1.0287249127532232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23.037182771749247</v>
      </c>
      <c r="I70" s="6">
        <f>IF('Log_working_3-way'!$D70="","",'True_Odds_Calculator_3-way'!O71/'True_Odds_Calculator_3-way'!B71-1)</f>
        <v>6.21013758481718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2.9732261583902631E-2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1.0255731305389781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14.083286752104582</v>
      </c>
      <c r="I71" s="6">
        <f>IF('Log_working_3-way'!$D71="","",'True_Odds_Calculator_3-way'!O72/'True_Odds_Calculator_3-way'!B72-1)</f>
        <v>8.8697039240819002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2.7629538230403927E-2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1.0247777032449346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8.7534124568019482</v>
      </c>
      <c r="I72" s="6">
        <f>IF('Log_working_3-way'!$D72="","",'True_Odds_Calculator_3-way'!O73/'True_Odds_Calculator_3-way'!B73-1)</f>
        <v>8.5708253091696776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2.6760716852379796E-2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1.0261893176887036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19.857120683459737</v>
      </c>
      <c r="I73" s="6">
        <f>IF('Log_working_3-way'!$D73="","",'True_Odds_Calculator_3-way'!O74/'True_Odds_Calculator_3-way'!B74-1)</f>
        <v>7.223277976334316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2.7633240121293534E-2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1.0247643768715677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12.868117997270447</v>
      </c>
      <c r="I74" s="6">
        <f>IF('Log_working_3-way'!$D74="","",'True_Odds_Calculator_3-way'!O75/'True_Odds_Calculator_3-way'!B75-1)</f>
        <v>8.1078059867605354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2.6811499803403471E-2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1.0260601130847853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20.453301141528968</v>
      </c>
      <c r="I75" s="6">
        <f>IF('Log_working_3-way'!$D75="","",'True_Odds_Calculator_3-way'!O76/'True_Odds_Calculator_3-way'!B76-1)</f>
        <v>6.7231884109504296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2.7416802842839649E-2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1.0405374576438238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10.089539461412812</v>
      </c>
      <c r="I76" s="6">
        <f>IF('Log_working_3-way'!$D76="","",'True_Odds_Calculator_3-way'!O77/'True_Odds_Calculator_3-way'!B77-1)</f>
        <v>6.9606626820808888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4.3258251798214076E-2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1.0408885242897656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17.600363924122398</v>
      </c>
      <c r="I77" s="6">
        <f>IF('Log_working_3-way'!$D77="","",'True_Odds_Calculator_3-way'!O78/'True_Odds_Calculator_3-way'!B78-1)</f>
        <v>6.9143393500305779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4.3342369449525187E-2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1.0476321079320423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28.813301773019589</v>
      </c>
      <c r="I78" s="6">
        <f>IF('Log_working_3-way'!$D78="","",'True_Odds_Calculator_3-way'!O79/'True_Odds_Calculator_3-way'!B79-1)</f>
        <v>6.0537571044225578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4.684856476209398E-2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1.0466361442968786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4.5971468717347097</v>
      </c>
      <c r="I79" s="6">
        <f>IF('Log_working_3-way'!$D79="","",'True_Odds_Calculator_3-way'!O80/'True_Odds_Calculator_3-way'!B80-1)</f>
        <v>7.0210018463761195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4.7449740594868395E-2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1.0406951445947199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16.808403787478479</v>
      </c>
      <c r="I80" s="6">
        <f>IF('Log_working_3-way'!$D80="","",'True_Odds_Calculator_3-way'!O81/'True_Odds_Calculator_3-way'!B81-1)</f>
        <v>7.0999824690478111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4.327556553735401E-2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1.0486844816511565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3.6507723303067401</v>
      </c>
      <c r="I81" s="6">
        <f>IF('Log_working_3-way'!$D81="","",'True_Odds_Calculator_3-way'!O82/'True_Odds_Calculator_3-way'!B82-1)</f>
        <v>5.7148881588550946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4.7800294075289074E-2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1.0400287288665311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14.845582339213198</v>
      </c>
      <c r="I82" s="6">
        <f>IF('Log_working_3-way'!$D82="","",'True_Odds_Calculator_3-way'!O83/'True_Odds_Calculator_3-way'!B83-1)</f>
        <v>7.5445423108917442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4.2849365565055475E-2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1.0489824104670844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4.1104205791433532</v>
      </c>
      <c r="I83" s="6">
        <f>IF('Log_working_3-way'!$D83="","",'True_Odds_Calculator_3-way'!O84/'True_Odds_Calculator_3-way'!B84-1)</f>
        <v>5.6748350421464213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4.8517933877049835E-2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1.0418071697646181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15.481818806770324</v>
      </c>
      <c r="I84" s="6">
        <f>IF('Log_working_3-way'!$D84="","",'True_Odds_Calculator_3-way'!O85/'True_Odds_Calculator_3-way'!B85-1)</f>
        <v>7.280973340104044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4.4625876193580716E-2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1.0407429324565516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10.162594082065123</v>
      </c>
      <c r="I85" s="6">
        <f>IF('Log_working_3-way'!$D85="","",'True_Odds_Calculator_3-way'!O86/'True_Odds_Calculator_3-way'!B86-1)</f>
        <v>7.0981065723973167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4.3517236491105615E-2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1.0417632044256122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17.100687382756153</v>
      </c>
      <c r="I86" s="6">
        <f>IF('Log_working_3-way'!$D86="","",'True_Odds_Calculator_3-way'!O87/'True_Odds_Calculator_3-way'!B87-1)</f>
        <v>7.283100022039795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4.4357669003687095E-2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1.0501233284914788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34.082567139909557</v>
      </c>
      <c r="I87" s="6">
        <f>IF('Log_working_3-way'!$D87="","",'True_Odds_Calculator_3-way'!O88/'True_Odds_Calculator_3-way'!B88-1)</f>
        <v>5.0600783609060231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4.698569165054578E-2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1.0422324993006369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20.107700098408475</v>
      </c>
      <c r="I88" s="6">
        <f>IF('Log_working_3-way'!$D88="","",'True_Odds_Calculator_3-way'!O89/'True_Odds_Calculator_3-way'!B89-1)</f>
        <v>6.7729502663508745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4.4238925439170407E-2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1.0416034334577919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15.762019117674466</v>
      </c>
      <c r="I89" s="6">
        <f>IF('Log_working_3-way'!$D89="","",'True_Odds_Calculator_3-way'!O90/'True_Odds_Calculator_3-way'!B90-1)</f>
        <v>8.5280408205941267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4.4426461301395603E-2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1.0426061010207337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7.2795757194377888</v>
      </c>
      <c r="I90" s="6">
        <f>IF('Log_working_3-way'!$D90="","",'True_Odds_Calculator_3-way'!O91/'True_Odds_Calculator_3-way'!B91-1)</f>
        <v>7.0413270587440291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4.4802212610149272E-2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1.0402254647637645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8.8494213239068049</v>
      </c>
      <c r="I91" s="6">
        <f>IF('Log_working_3-way'!$D91="","",'True_Odds_Calculator_3-way'!O92/'True_Odds_Calculator_3-way'!B92-1)</f>
        <v>7.9665298408699616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4.2989884733003914E-2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1.0495500485404541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30.520017989616338</v>
      </c>
      <c r="I92" s="6">
        <f>IF('Log_working_3-way'!$D92="","",'True_Odds_Calculator_3-way'!O93/'True_Odds_Calculator_3-way'!B93-1)</f>
        <v>6.1630704796669109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4.7888433668882957E-2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1.0428212631019387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16.924885863171738</v>
      </c>
      <c r="I93" s="6">
        <f>IF('Log_working_3-way'!$D93="","",'True_Odds_Calculator_3-way'!O94/'True_Odds_Calculator_3-way'!B94-1)</f>
        <v>7.2741335168227259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4.5489417538874255E-2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1.0491712708053529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30.169142781732535</v>
      </c>
      <c r="I94" s="6">
        <f>IF('Log_working_3-way'!$D94="","",'True_Odds_Calculator_3-way'!O95/'True_Odds_Calculator_3-way'!B95-1)</f>
        <v>6.4479182741687113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4.7608574067906417E-2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1.040724668356124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17.768521076832666</v>
      </c>
      <c r="I95" s="6">
        <f>IF('Log_working_3-way'!$D95="","",'True_Odds_Calculator_3-way'!O96/'True_Odds_Calculator_3-way'!B96-1)</f>
        <v>7.440868392962031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4.3165148931860076E-2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1.0416911529009709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8.8410653516001982</v>
      </c>
      <c r="I96" s="6">
        <f>IF('Log_working_3-way'!$D96="","",'True_Odds_Calculator_3-way'!O97/'True_Odds_Calculator_3-way'!B97-1)</f>
        <v>5.92253920674478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4.3875479359350322E-2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1.0402184308450066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15.507406645270393</v>
      </c>
      <c r="I97" s="6">
        <f>IF('Log_working_3-way'!$D97="","",'True_Odds_Calculator_3-way'!O98/'True_Odds_Calculator_3-way'!B98-1)</f>
        <v>8.1898387348095909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4.3006620135531692E-2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1.0429594331368821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17.89446876863418</v>
      </c>
      <c r="I98" s="6">
        <f>IF('Log_working_3-way'!$D98="","",'True_Odds_Calculator_3-way'!O99/'True_Odds_Calculator_3-way'!B99-1)</f>
        <v>8.4590055912751208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4.5442804538874171E-2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1.0420591590506245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17.095095016114307</v>
      </c>
      <c r="I99" s="6">
        <f>IF('Log_working_3-way'!$D99="","",'True_Odds_Calculator_3-way'!O100/'True_Odds_Calculator_3-way'!B100-1)</f>
        <v>7.6323307663740021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4.4680432215766785E-2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1.0557446123035148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4.4435072597679124</v>
      </c>
      <c r="I100" s="6">
        <f>IF('Log_working_3-way'!$D100="","",'True_Odds_Calculator_3-way'!O101/'True_Odds_Calculator_3-way'!B101-1)</f>
        <v>7.4345380609826908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5.6450331189692227E-2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1.0537227237325388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7.1934417058221598</v>
      </c>
      <c r="I101" s="6">
        <f>IF('Log_working_3-way'!$D101="","",'True_Odds_Calculator_3-way'!O102/'True_Odds_Calculator_3-way'!B102-1)</f>
        <v>6.4735028815257039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5.5785754232548612E-2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1.0691362743543702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37.688639051396009</v>
      </c>
      <c r="I102" s="6">
        <f>IF('Log_working_3-way'!$D102="","",'True_Odds_Calculator_3-way'!O103/'True_Odds_Calculator_3-way'!B103-1)</f>
        <v>4.4932829234916412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6.2104748389971931E-2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1.0778300410647959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44.316119687729604</v>
      </c>
      <c r="I103" s="6">
        <f>IF('Log_working_3-way'!$D103="","",'True_Odds_Calculator_3-way'!O104/'True_Odds_Calculator_3-way'!B104-1)</f>
        <v>3.8981206493023555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6.4197662427690982E-2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1.0556960395988508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20.851497621279893</v>
      </c>
      <c r="I104" s="6">
        <f>IF('Log_working_3-way'!$D104="","",'True_Odds_Calculator_3-way'!O105/'True_Odds_Calculator_3-way'!B105-1)</f>
        <v>6.0961395615466563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5.7772136539259833E-2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1.0562140395060609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23.120018014390663</v>
      </c>
      <c r="I105" s="6">
        <f>IF('Log_working_3-way'!$D105="","",'True_Odds_Calculator_3-way'!O106/'True_Odds_Calculator_3-way'!B106-1)</f>
        <v>6.9908158653002586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5.7528284181151523E-2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1.0572791150959855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24.910055099721273</v>
      </c>
      <c r="I106" s="6">
        <f>IF('Log_working_3-way'!$D106="","",'True_Odds_Calculator_3-way'!O107/'True_Odds_Calculator_3-way'!B107-1)</f>
        <v>6.0949500476106708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5.7949478830476409E-2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1.0637026824679869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31.227431218977735</v>
      </c>
      <c r="I107" s="6">
        <f>IF('Log_working_3-way'!$D107="","",'True_Odds_Calculator_3-way'!O108/'True_Odds_Calculator_3-way'!B108-1)</f>
        <v>5.2275712972695647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6.1162975991821966E-2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1.0643878534526297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2.7422848354587726</v>
      </c>
      <c r="I108" s="6">
        <f>IF('Log_working_3-way'!$D108="","",'True_Odds_Calculator_3-way'!O109/'True_Odds_Calculator_3-way'!B109-1)</f>
        <v>5.137226335868859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6.0365834127928508E-2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1.0526072173566761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11.083307076690405</v>
      </c>
      <c r="I109" s="6">
        <f>IF('Log_working_3-way'!$D109="","",'True_Odds_Calculator_3-way'!O110/'True_Odds_Calculator_3-way'!B110-1)</f>
        <v>6.1498858441955049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5.5596945427453859E-2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1.0202079791454477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15.172703229052821</v>
      </c>
      <c r="I110" s="6">
        <f>IF('Log_working_3-way'!$D110="","",'True_Odds_Calculator_3-way'!O111/'True_Odds_Calculator_3-way'!B111-1)</f>
        <v>6.593883571739517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2.1755933774413316E-2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1.0271916986401401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38.090576197455043</v>
      </c>
      <c r="I111" s="6">
        <f>IF('Log_working_3-way'!$D111="","",'True_Odds_Calculator_3-way'!O112/'True_Odds_Calculator_3-way'!B112-1)</f>
        <v>3.6725487993395589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2.4740153771883211E-2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1.0474463723561309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3.2158453161250318</v>
      </c>
      <c r="I112" s="6">
        <f>IF('Log_working_3-way'!$D112="","",'True_Odds_Calculator_3-way'!O113/'True_Odds_Calculator_3-way'!B113-1)</f>
        <v>6.8875129504091115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4.6890904903075237E-2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1.0492851890434982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26.849481060526386</v>
      </c>
      <c r="I113" s="6">
        <f>IF('Log_working_3-way'!$D113="","",'True_Odds_Calculator_3-way'!O114/'True_Odds_Calculator_3-way'!B114-1)</f>
        <v>6.7365320841268792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4.9154471973263947E-2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1.0486463322065414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29.831722131387039</v>
      </c>
      <c r="I114" s="6">
        <f>IF('Log_working_3-way'!$D114="","",'True_Odds_Calculator_3-way'!O115/'True_Odds_Calculator_3-way'!B115-1)</f>
        <v>7.0238893067997896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4.707280746978304E-2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1.0442761234184412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20.470838767720313</v>
      </c>
      <c r="I115" s="6">
        <f>IF('Log_working_3-way'!$D115="","",'True_Odds_Calculator_3-way'!O116/'True_Odds_Calculator_3-way'!B116-1)</f>
        <v>8.4527828485589538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4.6131016857017482E-2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1.0412118886387143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8.7737059343687136</v>
      </c>
      <c r="I116" s="6">
        <f>IF('Log_working_3-way'!$D116="","",'True_Odds_Calculator_3-way'!O117/'True_Odds_Calculator_3-way'!B117-1)</f>
        <v>11.126495316474823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4.4364394049270617E-2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1.0418478626689212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15.076612436218362</v>
      </c>
      <c r="I117" s="6">
        <f>IF('Log_working_3-way'!$D117="","",'True_Odds_Calculator_3-way'!O118/'True_Odds_Calculator_3-way'!B118-1)</f>
        <v>8.5247957289125811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4.4782296714355629E-2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1.0416165531048398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15.213920869558898</v>
      </c>
      <c r="I118" s="6">
        <f>IF('Log_working_3-way'!$D118="","",'True_Odds_Calculator_3-way'!O119/'True_Odds_Calculator_3-way'!B119-1)</f>
        <v>9.709229353436573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4.4478256966540064E-2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1.0413054121112335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14.824641471234152</v>
      </c>
      <c r="I119" s="6">
        <f>IF('Log_working_3-way'!$D119="","",'True_Odds_Calculator_3-way'!O120/'True_Odds_Calculator_3-way'!B120-1)</f>
        <v>9.4308292571883605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4.4229376033288137E-2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1.0497810866382984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31.264926769582907</v>
      </c>
      <c r="I120" s="6">
        <f>IF('Log_working_3-way'!$D120="","",'True_Odds_Calculator_3-way'!O121/'True_Odds_Calculator_3-way'!B121-1)</f>
        <v>6.4476888482829846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4.764084562622406E-2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1.0536261907635509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32.728620535705986</v>
      </c>
      <c r="I121" s="6">
        <f>IF('Log_working_3-way'!$D121="","",'True_Odds_Calculator_3-way'!O122/'True_Odds_Calculator_3-way'!B122-1)</f>
        <v>6.3863221576474869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5.0468072501203443E-2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1.051582570643758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11.80777895509638</v>
      </c>
      <c r="I122" s="6">
        <f>IF('Log_working_3-way'!$D122="","",'True_Odds_Calculator_3-way'!O123/'True_Odds_Calculator_3-way'!B123-1)</f>
        <v>10.748297934609338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5.5330204678525119E-2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1.0884773163420132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52.075501722477348</v>
      </c>
      <c r="I123" s="6">
        <f>IF('Log_working_3-way'!$D123="","",'True_Odds_Calculator_3-way'!O124/'True_Odds_Calculator_3-way'!B124-1)</f>
        <v>2.7554101998756075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6.5129982373828055E-2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1.0200293263024718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9.590949377821719</v>
      </c>
      <c r="I124" s="6">
        <f>IF('Log_working_3-way'!$D124="","",'True_Odds_Calculator_3-way'!O125/'True_Odds_Calculator_3-way'!B125-1)</f>
        <v>7.9335911291497165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2.1687172046430225E-2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1.0226364564387673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3.3891282479549041</v>
      </c>
      <c r="I125" s="6">
        <f>IF('Log_working_3-way'!$D125="","",'True_Odds_Calculator_3-way'!O126/'True_Odds_Calculator_3-way'!B126-1)</f>
        <v>6.1426409612299864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2.2675217590471863E-2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1.026815850227853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3.6267963148045697</v>
      </c>
      <c r="I126" s="6">
        <f>IF('Log_working_3-way'!$D126="","",'True_Odds_Calculator_3-way'!O127/'True_Odds_Calculator_3-way'!B127-1)</f>
        <v>3.8567944555132998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2.5874531098989184E-2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1.0270527827515337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21.052086280344756</v>
      </c>
      <c r="I127" s="6">
        <f>IF('Log_working_3-way'!$D127="","",'True_Odds_Calculator_3-way'!O128/'True_Odds_Calculator_3-way'!B128-1)</f>
        <v>7.9845530340924782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2.8280801788008292E-2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1.0282330993970208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21.026656996880565</v>
      </c>
      <c r="I128" s="6">
        <f>IF('Log_working_3-way'!$D128="","",'True_Odds_Calculator_3-way'!O129/'True_Odds_Calculator_3-way'!B129-1)</f>
        <v>8.3686159249492018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2.9467929003597959E-2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1.0255747467268967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18.577247247672052</v>
      </c>
      <c r="I129" s="6">
        <f>IF('Log_working_3-way'!$D129="","",'True_Odds_Calculator_3-way'!O130/'True_Odds_Calculator_3-way'!B130-1)</f>
        <v>6.596180896191469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2.7161299816880646E-2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1.0277842454201971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20.62082483426823</v>
      </c>
      <c r="I130" s="6">
        <f>IF('Log_working_3-way'!$D130="","",'True_Odds_Calculator_3-way'!O131/'True_Odds_Calculator_3-way'!B131-1)</f>
        <v>8.256652485819151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2.9096307421661693E-2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1.0266270546814433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16.606794547066556</v>
      </c>
      <c r="I131" s="6">
        <f>IF('Log_working_3-way'!$D131="","",'True_Odds_Calculator_3-way'!O132/'True_Odds_Calculator_3-way'!B132-1)</f>
        <v>9.5212866696432528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2.8451886054395636E-2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1.0247516294125991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15.095254490542576</v>
      </c>
      <c r="I132" s="6">
        <f>IF('Log_working_3-way'!$D132="","",'True_Odds_Calculator_3-way'!O133/'True_Odds_Calculator_3-way'!B133-1)</f>
        <v>8.4527461956859344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2.6672520100071262E-2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1.0253023174480338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16.630748643590703</v>
      </c>
      <c r="I133" s="6">
        <f>IF('Log_working_3-way'!$D133="","",'True_Odds_Calculator_3-way'!O134/'True_Odds_Calculator_3-way'!B134-1)</f>
        <v>6.3485848164646228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2.7054575239806811E-2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1.0287493631663589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25.632527360273688</v>
      </c>
      <c r="I134" s="6">
        <f>IF('Log_working_3-way'!$D134="","",'True_Odds_Calculator_3-way'!O135/'True_Odds_Calculator_3-way'!B135-1)</f>
        <v>5.2270868811417666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2.9250018911361586E-2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1.0262234980369489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10.483442406113493</v>
      </c>
      <c r="I135" s="6">
        <f>IF('Log_working_3-way'!$D135="","",'True_Odds_Calculator_3-way'!O136/'True_Odds_Calculator_3-way'!B136-1)</f>
        <v>7.9295627767869323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2.8352304027128961E-2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1.0261336821752556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14.438712662860842</v>
      </c>
      <c r="I136" s="6">
        <f>IF('Log_working_3-way'!$D136="","",'True_Odds_Calculator_3-way'!O137/'True_Odds_Calculator_3-way'!B137-1)</f>
        <v>6.7616133332766415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2.8114472430428972E-2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1.0248109980254336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13.860139019284935</v>
      </c>
      <c r="I137" s="6">
        <f>IF('Log_working_3-way'!$D137="","",'True_Odds_Calculator_3-way'!O138/'True_Odds_Calculator_3-way'!B138-1)</f>
        <v>8.4513258874414792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2.6826804426103523E-2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1.0553392878297405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61.865784494155797</v>
      </c>
      <c r="I138" s="6">
        <f>IF('Log_working_3-way'!$D138="","",'True_Odds_Calculator_3-way'!O139/'True_Odds_Calculator_3-way'!B139-1)</f>
        <v>1.3673146920734904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3.4528096940672492E-2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1.0411604756716053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0.24921589023257273</v>
      </c>
      <c r="I139" s="6">
        <f>IF('Log_working_3-way'!$D139="","",'True_Odds_Calculator_3-way'!O140/'True_Odds_Calculator_3-way'!B140-1)</f>
        <v>4.1359807247770419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3.3706282593935599E-2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1.02773509194843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19.824547272173685</v>
      </c>
      <c r="I140" s="6">
        <f>IF('Log_working_3-way'!$D140="","",'True_Odds_Calculator_3-way'!O141/'True_Odds_Calculator_3-way'!B141-1)</f>
        <v>7.5550641242815857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2.9240646983214491E-2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1.0318889879249875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36.01287074659556</v>
      </c>
      <c r="I141" s="6">
        <f>IF('Log_working_3-way'!$D141="","",'True_Odds_Calculator_3-way'!O142/'True_Odds_Calculator_3-way'!B142-1)</f>
        <v>4.6673771842613263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2.9478308500913375E-2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1.0266398227353288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14.678489982770857</v>
      </c>
      <c r="I142" s="6">
        <f>IF('Log_working_3-way'!$D142="","",'True_Odds_Calculator_3-way'!O143/'True_Odds_Calculator_3-way'!B143-1)</f>
        <v>8.2600409371835095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2.8719738591070909E-2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1.0274991097982451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22.363098015533989</v>
      </c>
      <c r="I143" s="6">
        <f>IF('Log_working_3-way'!$D143="","",'True_Odds_Calculator_3-way'!O144/'True_Odds_Calculator_3-way'!B144-1)</f>
        <v>7.6636550413407196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2.851169459515801E-2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1.0535397457513489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6.4752722529508917</v>
      </c>
      <c r="I144" s="6">
        <f>IF('Log_working_3-way'!$D144="","",'True_Odds_Calculator_3-way'!O145/'True_Odds_Calculator_3-way'!B145-1)</f>
        <v>7.0526490174160763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5.5535853348481101E-2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1.0588185986079852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28.845460677033515</v>
      </c>
      <c r="I145" s="6">
        <f>IF('Log_working_3-way'!$D145="","",'True_Odds_Calculator_3-way'!O146/'True_Odds_Calculator_3-way'!B146-1)</f>
        <v>6.5459125418233119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5.7503244719894431E-2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1.0540091835269969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6.8148058887539298</v>
      </c>
      <c r="I146" s="6">
        <f>IF('Log_working_3-way'!$D146="","",'True_Odds_Calculator_3-way'!O147/'True_Odds_Calculator_3-way'!B147-1)</f>
        <v>8.1277752821231424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5.663092438053563E-2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1.0543932879054789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24.44128833065604</v>
      </c>
      <c r="I147" s="6">
        <f>IF('Log_working_3-way'!$D147="","",'True_Odds_Calculator_3-way'!O148/'True_Odds_Calculator_3-way'!B148-1)</f>
        <v>6.6050891109679641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5.5227940605061532E-2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1.0517088464187816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14.286524956422571</v>
      </c>
      <c r="I148" s="6">
        <f>IF('Log_working_3-way'!$D148="","",'True_Odds_Calculator_3-way'!O149/'True_Odds_Calculator_3-way'!B149-1)</f>
        <v>7.3951586754460408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5.5097359442855209E-2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1.0759715937536714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23.931448714733701</v>
      </c>
      <c r="I149" s="6">
        <f>IF('Log_working_3-way'!$D149="","",'True_Odds_Calculator_3-way'!O150/'True_Odds_Calculator_3-way'!B150-1)</f>
        <v>5.7108302489819298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7.6806991790750123E-2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1.0764927511877642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7.7190076191680568</v>
      </c>
      <c r="I150" s="6">
        <f>IF('Log_working_3-way'!$D150="","",'True_Odds_Calculator_3-way'!O151/'True_Odds_Calculator_3-way'!B151-1)</f>
        <v>7.2568166962326064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7.9189578233335389E-2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1.0921906177306151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40.727922968810333</v>
      </c>
      <c r="I151" s="6">
        <f>IF('Log_working_3-way'!$D151="","",'True_Odds_Calculator_3-way'!O152/'True_Odds_Calculator_3-way'!B152-1)</f>
        <v>4.1288670883352703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7.9445437867211588E-2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1.07529148584801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18.693868704324018</v>
      </c>
      <c r="I152" s="6">
        <f>IF('Log_working_3-way'!$D152="","",'True_Odds_Calculator_3-way'!O153/'True_Odds_Calculator_3-way'!B153-1)</f>
        <v>6.836707201679233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7.8324553127077312E-2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1.0754774910460347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10.6549993988474</v>
      </c>
      <c r="I153" s="6">
        <f>IF('Log_working_3-way'!$D153="","",'True_Odds_Calculator_3-way'!O154/'True_Odds_Calculator_3-way'!B154-1)</f>
        <v>6.5661401811750268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7.8920706020370046E-2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1.0919441293073828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40.721241711481497</v>
      </c>
      <c r="I154" s="6">
        <f>IF('Log_working_3-way'!$D154="","",'True_Odds_Calculator_3-way'!O155/'True_Odds_Calculator_3-way'!B155-1)</f>
        <v>3.2837474262300876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7.9618300717092527E-2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1.0762116014979217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8.0611059836948158</v>
      </c>
      <c r="I155" s="6">
        <f>IF('Log_working_3-way'!$D155="","",'True_Odds_Calculator_3-way'!O156/'True_Odds_Calculator_3-way'!B156-1)</f>
        <v>5.5282753887690008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7.775198938992034E-2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1.0764833373656439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22.423390814467073</v>
      </c>
      <c r="I156" s="6">
        <f>IF('Log_working_3-way'!$D156="","",'True_Odds_Calculator_3-way'!O157/'True_Odds_Calculator_3-way'!B157-1)</f>
        <v>6.6156164534257549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7.8062855143931076E-2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1.0215333252841157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19.199755474670358</v>
      </c>
      <c r="I157" s="6">
        <f>IF('Log_working_3-way'!$D157="","",'True_Odds_Calculator_3-way'!O158/'True_Odds_Calculator_3-way'!B158-1)</f>
        <v>7.1195605392790036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2.2841937403727641E-2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1.0205864157993714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18.856037527925512</v>
      </c>
      <c r="I158" s="6">
        <f>IF('Log_working_3-way'!$D158="","",'True_Odds_Calculator_3-way'!O159/'True_Odds_Calculator_3-way'!B159-1)</f>
        <v>6.942995215349562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2.1883686640133515E-2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1.0195009890490083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7.2285139380717656</v>
      </c>
      <c r="I159" s="6">
        <f>IF('Log_working_3-way'!$D159="","",'True_Odds_Calculator_3-way'!O160/'True_Odds_Calculator_3-way'!B160-1)</f>
        <v>9.3242417722106588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2.1034462179743141E-2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1.0231625623442941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25.50194538394884</v>
      </c>
      <c r="I160" s="6">
        <f>IF('Log_working_3-way'!$D160="","",'True_Odds_Calculator_3-way'!O161/'True_Odds_Calculator_3-way'!B161-1)</f>
        <v>6.4966253683895179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2.3575277894153368E-2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1.0363491051050475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6.3061448285786259</v>
      </c>
      <c r="I161" s="6">
        <f>IF('Log_working_3-way'!$D161="","",'True_Odds_Calculator_3-way'!O162/'True_Odds_Calculator_3-way'!B162-1)</f>
        <v>10.214148072976702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3.8719950261599134E-2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1.0385371663454561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23.29644186505416</v>
      </c>
      <c r="I162" s="6">
        <f>IF('Log_working_3-way'!$D162="","",'True_Odds_Calculator_3-way'!O163/'True_Odds_Calculator_3-way'!B163-1)</f>
        <v>8.7586453233195023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3.9324511747399926E-2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1.0358620948546244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17.210711031111845</v>
      </c>
      <c r="I163" s="6">
        <f>IF('Log_working_3-way'!$D163="","",'True_Odds_Calculator_3-way'!O164/'True_Odds_Calculator_3-way'!B164-1)</f>
        <v>9.7755686574626299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3.8047973531844637E-2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1.0369368215545851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17.191043369301028</v>
      </c>
      <c r="I164" s="6">
        <f>IF('Log_working_3-way'!$D164="","",'True_Odds_Calculator_3-way'!O165/'True_Odds_Calculator_3-way'!B165-1)</f>
        <v>9.8362933453000316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3.9170282795385258E-2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1.0243687477631715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14.842683140433087</v>
      </c>
      <c r="I165" s="6">
        <f>IF('Log_working_3-way'!$D165="","",'True_Odds_Calculator_3-way'!O166/'True_Odds_Calculator_3-way'!B166-1)</f>
        <v>8.3976735452837126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2.6284812662793033E-2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1.0280386962242345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23.542585325475198</v>
      </c>
      <c r="I166" s="6">
        <f>IF('Log_working_3-way'!$D166="","",'True_Odds_Calculator_3-way'!O167/'True_Odds_Calculator_3-way'!B167-1)</f>
        <v>6.7556810101993614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2.8900877544675296E-2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1.0286149281443122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4.5868660937724366</v>
      </c>
      <c r="I167" s="6">
        <f>IF('Log_working_3-way'!$D167="","",'True_Odds_Calculator_3-way'!O168/'True_Odds_Calculator_3-way'!B168-1)</f>
        <v>6.580089246434218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2.9341844048418775E-2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1.0284881502653294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25.36228331693292</v>
      </c>
      <c r="I168" s="6">
        <f>IF('Log_working_3-way'!$D168="","",'True_Odds_Calculator_3-way'!O169/'True_Odds_Calculator_3-way'!B169-1)</f>
        <v>6.29457093034652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2.8997973543785305E-2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1.0407002369192124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10.717856731511064</v>
      </c>
      <c r="I169" s="6">
        <f>IF('Log_working_3-way'!$D169="","",'True_Odds_Calculator_3-way'!O170/'True_Odds_Calculator_3-way'!B170-1)</f>
        <v>6.354714966971394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4.3325326566323819E-2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1.0446301585126883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22.197693856294435</v>
      </c>
      <c r="I170" s="6">
        <f>IF('Log_working_3-way'!$D170="","",'True_Odds_Calculator_3-way'!O171/'True_Odds_Calculator_3-way'!B171-1)</f>
        <v>5.1269268778980104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4.6075694700749459E-2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1.0416445546372972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12.334990597223976</v>
      </c>
      <c r="I171" s="6">
        <f>IF('Log_working_3-way'!$D171="","",'True_Odds_Calculator_3-way'!O172/'True_Odds_Calculator_3-way'!B172-1)</f>
        <v>5.3620759688530599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4.4089427616963217E-2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1.0447729483311878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8.2750687094004505</v>
      </c>
      <c r="I172" s="6">
        <f>IF('Log_working_3-way'!$D172="","",'True_Odds_Calculator_3-way'!O173/'True_Odds_Calculator_3-way'!B173-1)</f>
        <v>4.9434478323227591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4.6339931558153635E-2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1.0225708236090467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20.530362269751116</v>
      </c>
      <c r="I173" s="6">
        <f>IF('Log_working_3-way'!$D173="","",'True_Odds_Calculator_3-way'!O174/'True_Odds_Calculator_3-way'!B174-1)</f>
        <v>7.5502171301454624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2.3739489057335472E-2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1.0579178157321163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67.400947193460397</v>
      </c>
      <c r="I174" s="6">
        <f>IF('Log_working_3-way'!$D174="","",'True_Odds_Calculator_3-way'!O175/'True_Odds_Calculator_3-way'!B175-1)</f>
        <v>0.46186486668587268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3.2390409553039401E-2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1.0252268933899877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2.5560191550898486</v>
      </c>
      <c r="I175" s="6">
        <f>IF('Log_working_3-way'!$D175="","",'True_Odds_Calculator_3-way'!O176/'True_Odds_Calculator_3-way'!B176-1)</f>
        <v>4.8655175625237304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2.4173027989821794E-2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1.0262839234504402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7.4182112111978942</v>
      </c>
      <c r="I176" s="6">
        <f>IF('Log_working_3-way'!$D176="","",'True_Odds_Calculator_3-way'!O177/'True_Odds_Calculator_3-way'!B177-1)</f>
        <v>5.6688496478610535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2.7595864978412488E-2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1.0353299260919275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38.834759090666353</v>
      </c>
      <c r="I177" s="6">
        <f>IF('Log_working_3-way'!$D177="","",'True_Odds_Calculator_3-way'!O178/'True_Odds_Calculator_3-way'!B178-1)</f>
        <v>4.5482858521465657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3.1546021194878593E-2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1.0304183814116123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31.079605944571945</v>
      </c>
      <c r="I178" s="6">
        <f>IF('Log_working_3-way'!$D178="","",'True_Odds_Calculator_3-way'!O179/'True_Odds_Calculator_3-way'!B179-1)</f>
        <v>4.6941305253466945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2.9609351730296218E-2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1.0195926310974377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8.7457718821432628</v>
      </c>
      <c r="I179" s="6">
        <f>IF('Log_working_3-way'!$D179="","",'True_Odds_Calculator_3-way'!O180/'True_Odds_Calculator_3-way'!B180-1)</f>
        <v>7.2759504349031072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2.109284700391556E-2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1.0201358036489601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20.583540781146326</v>
      </c>
      <c r="I180" s="6">
        <f>IF('Log_working_3-way'!$D180="","",'True_Odds_Calculator_3-way'!O181/'True_Odds_Calculator_3-way'!B181-1)</f>
        <v>6.5139360632578596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2.1217153049699622E-2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1.024971994187114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27.818707218315446</v>
      </c>
      <c r="I181" s="6">
        <f>IF('Log_working_3-way'!$D181="","",'True_Odds_Calculator_3-way'!O182/'True_Odds_Calculator_3-way'!B182-1)</f>
        <v>6.3235965590789096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2.4919743277340922E-2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1.0210278768056853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9.9378973293281874</v>
      </c>
      <c r="I182" s="6">
        <f>IF('Log_working_3-way'!$D182="","",'True_Odds_Calculator_3-way'!O183/'True_Odds_Calculator_3-way'!B183-1)</f>
        <v>6.759245857086051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2.2642366420837945E-2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1.026153504168148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2.0388755688056319</v>
      </c>
      <c r="I183" s="6">
        <f>IF('Log_working_3-way'!$D183="","",'True_Odds_Calculator_3-way'!O184/'True_Odds_Calculator_3-way'!B184-1)</f>
        <v>3.1533215761069355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2.3578051069459871E-2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1.0226010868482813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23.430864611921731</v>
      </c>
      <c r="I184" s="6">
        <f>IF('Log_working_3-way'!$D184="","",'True_Odds_Calculator_3-way'!O185/'True_Odds_Calculator_3-way'!B185-1)</f>
        <v>7.5035335967914421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2.3295753020568188E-2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1.019792813917987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14.175219391679679</v>
      </c>
      <c r="I185" s="6">
        <f>IF('Log_working_3-way'!$D185="","",'True_Odds_Calculator_3-way'!O186/'True_Odds_Calculator_3-way'!B186-1)</f>
        <v>7.4196425406868372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2.1404079901501172E-2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1.0292402805163392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48.8663257003371</v>
      </c>
      <c r="I186" s="6">
        <f>IF('Log_working_3-way'!$D186="","",'True_Odds_Calculator_3-way'!O187/'True_Odds_Calculator_3-way'!B187-1)</f>
        <v>2.6145709457344934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2.3143523143523081E-2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1.0229858280980493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29.519166086127985</v>
      </c>
      <c r="I187" s="6">
        <f>IF('Log_working_3-way'!$D187="","",'True_Odds_Calculator_3-way'!O188/'True_Odds_Calculator_3-way'!B188-1)</f>
        <v>5.9167652258206971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2.2636466665803656E-2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1.0203090006094033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14.408672904791358</v>
      </c>
      <c r="I188" s="6">
        <f>IF('Log_working_3-way'!$D188="","",'True_Odds_Calculator_3-way'!O189/'True_Odds_Calculator_3-way'!B189-1)</f>
        <v>7.7714902304301923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2.1959493452988532E-2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1.0224080980666517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3.4291031842093531</v>
      </c>
      <c r="I189" s="6">
        <f>IF('Log_working_3-way'!$D189="","",'True_Odds_Calculator_3-way'!O190/'True_Odds_Calculator_3-way'!B190-1)</f>
        <v>4.9944422935977242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2.20884627310447E-2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1.0517899176807946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14.532389427823297</v>
      </c>
      <c r="I190" s="6">
        <f>IF('Log_working_3-way'!$D190="","",'True_Odds_Calculator_3-way'!O191/'True_Odds_Calculator_3-way'!B191-1)</f>
        <v>8.9246504184295521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5.5280280685312322E-2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1.0653083262712455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1.7668068606149845</v>
      </c>
      <c r="I191" s="6">
        <f>IF('Log_working_3-way'!$D191="","",'True_Odds_Calculator_3-way'!O192/'True_Odds_Calculator_3-way'!B192-1)</f>
        <v>5.7462329538584473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5.9730568279074081E-2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1.0626762018601583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2.0754804144795438</v>
      </c>
      <c r="I192" s="6">
        <f>IF('Log_working_3-way'!$D192="","",'True_Odds_Calculator_3-way'!O193/'True_Odds_Calculator_3-way'!B193-1)</f>
        <v>7.1653472914394793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5.9418383858705237E-2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1.0499390095186154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13.484376971031178</v>
      </c>
      <c r="I193" s="6">
        <f>IF('Log_working_3-way'!$D193="","",'True_Odds_Calculator_3-way'!O194/'True_Odds_Calculator_3-way'!B194-1)</f>
        <v>10.057183300603379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5.3465336687773757E-2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1.081121625539808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46.221499717840324</v>
      </c>
      <c r="I194" s="6">
        <f>IF('Log_working_3-way'!$D194="","",'True_Odds_Calculator_3-way'!O195/'True_Odds_Calculator_3-way'!B195-1)</f>
        <v>3.6155654883229831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6.5177536097664523E-2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1.0197453812118433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8.1590704565496459</v>
      </c>
      <c r="I195" s="6">
        <f>IF('Log_working_3-way'!$D195="","",'True_Odds_Calculator_3-way'!O196/'True_Odds_Calculator_3-way'!B196-1)</f>
        <v>6.3916966915861391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2.1064306640024899E-2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1.0220574400063649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18.826047455100895</v>
      </c>
      <c r="I196" s="6">
        <f>IF('Log_working_3-way'!$D196="","",'True_Odds_Calculator_3-way'!O197/'True_Odds_Calculator_3-way'!B197-1)</f>
        <v>7.6036411589183022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2.3429449417612602E-2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1.0264919794220801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33.976727439852837</v>
      </c>
      <c r="I197" s="6">
        <f>IF('Log_working_3-way'!$D197="","",'True_Odds_Calculator_3-way'!O198/'True_Odds_Calculator_3-way'!B198-1)</f>
        <v>4.1550585365044554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2.5151106904813814E-2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1.0213752284398248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4.9348677684560949</v>
      </c>
      <c r="I198" s="6">
        <f>IF('Log_working_3-way'!$D198="","",'True_Odds_Calculator_3-way'!O199/'True_Odds_Calculator_3-way'!B199-1)</f>
        <v>6.8507961983582941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2.2202375137805541E-2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1.0282700347269875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45.464295560681116</v>
      </c>
      <c r="I199" s="6">
        <f>IF('Log_working_3-way'!$D199="","",'True_Odds_Calculator_3-way'!O200/'True_Odds_Calculator_3-way'!B200-1)</f>
        <v>2.3254987478497045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2.3633848523424206E-2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1.0217719058293284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19.380359015990248</v>
      </c>
      <c r="I200" s="6">
        <f>IF('Log_working_3-way'!$D200="","",'True_Odds_Calculator_3-way'!O201/'True_Odds_Calculator_3-way'!B201-1)</f>
        <v>6.0634061652062972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2.3057256486332944E-2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1.0338522283997515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31.737403880905873</v>
      </c>
      <c r="I201" s="6">
        <f>IF('Log_working_3-way'!$D201="","",'True_Odds_Calculator_3-way'!O202/'True_Odds_Calculator_3-way'!B202-1)</f>
        <v>5.8142557564798141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3.2520944175085109E-2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1.0260239673988241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16.770338928936496</v>
      </c>
      <c r="I202" s="6">
        <f>IF('Log_working_3-way'!$D202="","",'True_Odds_Calculator_3-way'!O203/'True_Odds_Calculator_3-way'!B203-1)</f>
        <v>10.334234276378833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2.7714713191025808E-2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1.0317933856337167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21.810863184787543</v>
      </c>
      <c r="I203" s="6">
        <f>IF('Log_working_3-way'!$D203="","",'True_Odds_Calculator_3-way'!O204/'True_Odds_Calculator_3-way'!B204-1)</f>
        <v>7.5742788948204041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3.3055940822931174E-2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1.0724505524379795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68.091474591465612</v>
      </c>
      <c r="I204" s="6">
        <f>IF('Log_working_3-way'!$D204="","",'True_Odds_Calculator_3-way'!O205/'True_Odds_Calculator_3-way'!B205-1)</f>
        <v>0.52213866890007044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3.9468956203570604E-2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1.0288759383641364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4.9248119777279982</v>
      </c>
      <c r="I205" s="6">
        <f>IF('Log_working_3-way'!$D205="","",'True_Odds_Calculator_3-way'!O206/'True_Odds_Calculator_3-way'!B206-1)</f>
        <v>4.6700114626177687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2.9000014507260863E-2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1.027166945530773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7.1249878438605698</v>
      </c>
      <c r="I206" s="6">
        <f>IF('Log_working_3-way'!$D206="","",'True_Odds_Calculator_3-way'!O207/'True_Odds_Calculator_3-way'!B207-1)</f>
        <v>4.6751093649537454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2.8075672571214572E-2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1.0565428694868186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65.109354627086162</v>
      </c>
      <c r="I207" s="6">
        <f>IF('Log_working_3-way'!$D207="","",'True_Odds_Calculator_3-way'!O208/'True_Odds_Calculator_3-way'!B208-1)</f>
        <v>0.82629487134549051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3.3157045954927744E-2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1.0262412932347247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14.193304413563592</v>
      </c>
      <c r="I208" s="6">
        <f>IF('Log_working_3-way'!$D208="","",'True_Odds_Calculator_3-way'!O209/'True_Odds_Calculator_3-way'!B209-1)</f>
        <v>7.0767070751172376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2.8268941243289936E-2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1.068463807721916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65.835672975205966</v>
      </c>
      <c r="I209" s="6">
        <f>IF('Log_working_3-way'!$D209="","",'True_Odds_Calculator_3-way'!O210/'True_Odds_Calculator_3-way'!B210-1)</f>
        <v>0.94742242824992262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3.9032620651642924E-2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1.0260728587549239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17.716343389096476</v>
      </c>
      <c r="I210" s="6">
        <f>IF('Log_working_3-way'!$D210="","",'True_Odds_Calculator_3-way'!O211/'True_Odds_Calculator_3-way'!B211-1)</f>
        <v>7.6696404075632962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2.7801628333242068E-2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1.0394388406046924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45.05522100808512</v>
      </c>
      <c r="I211" s="6">
        <f>IF('Log_working_3-way'!$D211="","",'True_Odds_Calculator_3-way'!O212/'True_Odds_Calculator_3-way'!B212-1)</f>
        <v>3.3098106682288702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3.2726032850003195E-2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1.0317209098955118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1.3580654168013009</v>
      </c>
      <c r="I212" s="6">
        <f>IF('Log_working_3-way'!$D212="","",'True_Odds_Calculator_3-way'!O213/'True_Odds_Calculator_3-way'!B213-1)</f>
        <v>4.9843338389528373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2.8902197691766496E-2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1.0406855287203218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51.449717290864243</v>
      </c>
      <c r="I213" s="6">
        <f>IF('Log_working_3-way'!$D213="","",'True_Odds_Calculator_3-way'!O214/'True_Odds_Calculator_3-way'!B214-1)</f>
        <v>2.453577682491368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3.0810969767684604E-2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1.1074262335329681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25.703109299498127</v>
      </c>
      <c r="I214" s="6">
        <f>IF('Log_working_3-way'!$D214="","",'True_Odds_Calculator_3-way'!O215/'True_Odds_Calculator_3-way'!B215-1)</f>
        <v>6.2964591009475761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0.10612070199390056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1.0200123479282972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6.9009783587923561</v>
      </c>
      <c r="I215" s="6">
        <f>IF('Log_working_3-way'!$D215="","",'True_Odds_Calculator_3-way'!O216/'True_Odds_Calculator_3-way'!B216-1)</f>
        <v>8.7419898950910859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2.1489250610162713E-2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1.0281084046051154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2.6717795068528143</v>
      </c>
      <c r="I216" s="6">
        <f>IF('Log_working_3-way'!$D216="","",'True_Odds_Calculator_3-way'!O217/'True_Odds_Calculator_3-way'!B217-1)</f>
        <v>4.654508461054073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2.6854589034601029E-2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1.0217930063929079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5.8764164036115689</v>
      </c>
      <c r="I217" s="6">
        <f>IF('Log_working_3-way'!$D217="","",'True_Odds_Calculator_3-way'!O218/'True_Odds_Calculator_3-way'!B218-1)</f>
        <v>8.7258225977859141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2.3187278745326445E-2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1.0223616199788685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22.71518413177413</v>
      </c>
      <c r="I218" s="6">
        <f>IF('Log_working_3-way'!$D218="","",'True_Odds_Calculator_3-way'!O219/'True_Odds_Calculator_3-way'!B219-1)</f>
        <v>5.6622515859149631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2.3249222158290284E-2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1.0251614055233691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2.3971339652999286</v>
      </c>
      <c r="I219" s="6">
        <f>IF('Log_working_3-way'!$D219="","",'True_Odds_Calculator_3-way'!O220/'True_Odds_Calculator_3-way'!B220-1)</f>
        <v>6.4477503715912849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2.4608010910745159E-2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1.043216387830967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30.344755581332006</v>
      </c>
      <c r="I220" s="6">
        <f>IF('Log_working_3-way'!$D220="","",'True_Odds_Calculator_3-way'!O221/'True_Odds_Calculator_3-way'!B221-1)</f>
        <v>6.7473942703891137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4.1739219811845585E-2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1.036501514191734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14.397499980505151</v>
      </c>
      <c r="I221" s="6">
        <f>IF('Log_working_3-way'!$D221="","",'True_Odds_Calculator_3-way'!O222/'True_Odds_Calculator_3-way'!B222-1)</f>
        <v>10.683324415515203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3.9129730167733578E-2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1.0371260886084306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17.839153914056187</v>
      </c>
      <c r="I222" s="6">
        <f>IF('Log_working_3-way'!$D222="","",'True_Odds_Calculator_3-way'!O223/'True_Odds_Calculator_3-way'!B223-1)</f>
        <v>9.6205077793217928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3.9254054277721773E-2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1.0388502216954572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21.655467585492147</v>
      </c>
      <c r="I223" s="6">
        <f>IF('Log_working_3-way'!$D223="","",'True_Odds_Calculator_3-way'!O224/'True_Odds_Calculator_3-way'!B224-1)</f>
        <v>8.8763911741652759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4.0141751187430019E-2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1.0484222142413246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35.0358598226209</v>
      </c>
      <c r="I224" s="6">
        <f>IF('Log_working_3-way'!$D224="","",'True_Odds_Calculator_3-way'!O225/'True_Odds_Calculator_3-way'!B225-1)</f>
        <v>6.1866148217467805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4.4455406526648922E-2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1.0268290303399694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7.6130341552010794</v>
      </c>
      <c r="I225" s="6">
        <f>IF('Log_working_3-way'!$D225="","",'True_Odds_Calculator_3-way'!O226/'True_Odds_Calculator_3-way'!B226-1)</f>
        <v>6.4202336923901964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2.8407596087154152E-2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1.0363890744557926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41.514424030960996</v>
      </c>
      <c r="I226" s="6">
        <f>IF('Log_working_3-way'!$D226="","",'True_Odds_Calculator_3-way'!O227/'True_Odds_Calculator_3-way'!B227-1)</f>
        <v>3.8083659422817444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3.1596370832033926E-2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1.0252643580897562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11.778935577814051</v>
      </c>
      <c r="I227" s="6">
        <f>IF('Log_working_3-way'!$D227="","",'True_Odds_Calculator_3-way'!O228/'True_Odds_Calculator_3-way'!B228-1)</f>
        <v>7.131312410835335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2.7276031244232612E-2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1.0301724770159923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3.2165171153207055</v>
      </c>
      <c r="I228" s="6">
        <f>IF('Log_working_3-way'!$D228="","",'True_Odds_Calculator_3-way'!O229/'True_Odds_Calculator_3-way'!B229-1)</f>
        <v>4.8936491019552184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2.9351395730706109E-2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1.0361172429576917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12.10552985759848</v>
      </c>
      <c r="I229" s="6">
        <f>IF('Log_working_3-way'!$D229="","",'True_Odds_Calculator_3-way'!O230/'True_Odds_Calculator_3-way'!B230-1)</f>
        <v>8.9511297264491692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3.8979154146157935E-2</v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4.37</v>
      </c>
      <c r="B2" s="4">
        <f>IF('True_Odds_Calculator_3-way'!B3="","",'True_Odds_Calculator_3-way'!B3)</f>
        <v>3.59</v>
      </c>
      <c r="C2" s="4">
        <f>IF('True_Odds_Calculator_3-way'!C3="","",'True_Odds_Calculator_3-way'!C3)</f>
        <v>1.92</v>
      </c>
      <c r="D2" s="9">
        <f>(K2/(AR2+K2-(AR2*K2)))</f>
        <v>0.22093824971080395</v>
      </c>
      <c r="E2" s="9">
        <f>(L2/(AR2+L2-(AR2*L2)))</f>
        <v>0.26954107835715924</v>
      </c>
      <c r="F2" s="9">
        <f>(M2/(AR2+M2-(AR2*M2)))</f>
        <v>0.50952067193203676</v>
      </c>
      <c r="G2" s="9">
        <f>AR2</f>
        <v>1.0463357696560966</v>
      </c>
      <c r="H2" s="9">
        <f>IF(A2="","",1/D2)</f>
        <v>4.5261515437410464</v>
      </c>
      <c r="I2" s="9">
        <f>IF(B2="","",1/E2)</f>
        <v>3.7100096434092906</v>
      </c>
      <c r="J2" s="9">
        <f>IF(C2="","",1/F2)</f>
        <v>1.9626289080836088</v>
      </c>
      <c r="K2" s="11">
        <f>1/A2</f>
        <v>0.22883295194508008</v>
      </c>
      <c r="L2" s="11">
        <f>1/B2</f>
        <v>0.2785515320334262</v>
      </c>
      <c r="M2" s="11">
        <f>1/C2</f>
        <v>0.52083333333333337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-0.26658786590431505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0.22840800681611986</v>
      </c>
      <c r="Q2" s="11">
        <f>2*'OddsRatio_working_3-way'!K2*'OddsRatio_working_3-way'!L2*'OddsRatio_working_3-way'!M2</f>
        <v>6.6397676400034841E-2</v>
      </c>
      <c r="R2" s="11">
        <f>O2/N2</f>
        <v>0</v>
      </c>
      <c r="S2" s="11">
        <f>P2/N2</f>
        <v>-0.85678320744763803</v>
      </c>
      <c r="T2" s="11">
        <f>Q2/N2</f>
        <v>-0.24906488588594128</v>
      </c>
      <c r="U2" s="11">
        <f>'OddsRatio_working_3-way'!S2-'OddsRatio_working_3-way'!R2^2/3</f>
        <v>-0.85678320744763803</v>
      </c>
      <c r="V2" s="11">
        <f>'OddsRatio_working_3-way'!S2*'OddsRatio_working_3-way'!R2/3-2*'OddsRatio_working_3-way'!R2^3/27-'OddsRatio_working_3-way'!T2</f>
        <v>0.24906488588594128</v>
      </c>
      <c r="W2" s="11">
        <f>'OddsRatio_working_3-way'!V2^2+4*'OddsRatio_working_3-way'!U2^3/27</f>
        <v>-3.1143755893348765E-2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0.15262459932357375</v>
      </c>
      <c r="Y2" s="11">
        <f>IF('OddsRatio_working_3-way'!W2&gt;=0,IF('OddsRatio_working_3-way'!V2+SQRT('OddsRatio_working_3-way'!W2)&gt;0,0,PI()),ACOS('OddsRatio_working_3-way'!V2/(2*'OddsRatio_working_3-way'!X2)))</f>
        <v>0.61644390211683497</v>
      </c>
      <c r="Z2" s="11">
        <f>'OddsRatio_working_3-way'!X2^(1/3)*COS('OddsRatio_working_3-way'!Y2/3)</f>
        <v>0.52316788482804832</v>
      </c>
      <c r="AA2" s="11">
        <f>'OddsRatio_working_3-way'!X2^(1/3)*COS(('OddsRatio_working_3-way'!Y2+2*PI())/3)</f>
        <v>-0.35601553180718726</v>
      </c>
      <c r="AB2" s="11">
        <f>'OddsRatio_working_3-way'!X2^(1/3)*COS(('OddsRatio_working_3-way'!Y2+4*PI())/3)</f>
        <v>-0.16715235302086096</v>
      </c>
      <c r="AC2" s="11">
        <f>'OddsRatio_working_3-way'!X2^(1/3)*SIN('OddsRatio_working_3-way'!Y2/3)</f>
        <v>0.10904020711229394</v>
      </c>
      <c r="AD2" s="11">
        <f>'OddsRatio_working_3-way'!X2^(1/3)*SIN(('OddsRatio_working_3-way'!Y2+2*PI())/3)</f>
        <v>0.39855657514911436</v>
      </c>
      <c r="AE2" s="11">
        <f>'OddsRatio_working_3-way'!X2^(1/3)*SIN(('OddsRatio_working_3-way'!Y2+4*PI())/3)</f>
        <v>-0.50759678226140825</v>
      </c>
      <c r="AF2" s="11">
        <f>-'OddsRatio_working_3-way'!U2/(3*'OddsRatio_working_3-way'!X2^(1/3))*COS(('OddsRatio_working_3-way'!Y2)/3)</f>
        <v>0.52316788482804832</v>
      </c>
      <c r="AG2" s="11">
        <f>-'OddsRatio_working_3-way'!U2/(3*'OddsRatio_working_3-way'!X2^(1/3))*COS(('OddsRatio_working_3-way'!Y2+2*PI())/3)</f>
        <v>-0.35601553180718726</v>
      </c>
      <c r="AH2" s="11">
        <f>-'OddsRatio_working_3-way'!U2/(3*'OddsRatio_working_3-way'!X2^(1/3))*COS(('OddsRatio_working_3-way'!Y2+4*PI())/3)</f>
        <v>-0.16715235302086096</v>
      </c>
      <c r="AI2" s="11">
        <f>'OddsRatio_working_3-way'!U2/(3*'OddsRatio_working_3-way'!X2^(1/3))*SIN(('OddsRatio_working_3-way'!Y2)/3)</f>
        <v>-0.10904020711229394</v>
      </c>
      <c r="AJ2" s="11">
        <f>'OddsRatio_working_3-way'!U2/(3*'OddsRatio_working_3-way'!X2^(1/3))*SIN(('OddsRatio_working_3-way'!Y2+2*PI())/3)</f>
        <v>-0.39855657514911436</v>
      </c>
      <c r="AK2" s="11">
        <f>'OddsRatio_working_3-way'!U2/(3*'OddsRatio_working_3-way'!X2^(1/3))*SIN(('OddsRatio_working_3-way'!Y2+4*PI())/3)</f>
        <v>0.50759678226140825</v>
      </c>
      <c r="AL2" s="11">
        <f>'OddsRatio_working_3-way'!Z2+'OddsRatio_working_3-way'!AF2</f>
        <v>1.0463357696560966</v>
      </c>
      <c r="AM2" s="11">
        <f>'OddsRatio_working_3-way'!AA2+'OddsRatio_working_3-way'!AG2</f>
        <v>-0.71203106361437452</v>
      </c>
      <c r="AN2" s="11">
        <f>'OddsRatio_working_3-way'!AB2+'OddsRatio_working_3-way'!AH2</f>
        <v>-0.33430470604172191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1.0463357696560966</v>
      </c>
      <c r="AS2" s="11">
        <f>IF(('OddsRatio_working_3-way'!X2=0),IF(Q2&gt;0,-Q2^(1/3),(-Q2)^(1/3)),'OddsRatio_working_3-way'!AM2-'OddsRatio_working_3-way'!R2/3)</f>
        <v>-0.71203106361437452</v>
      </c>
      <c r="AT2" s="11">
        <f>IF(('OddsRatio_working_3-way'!X2=0),IF(Q2&gt;0,-Q2^(1/3),(-Q2)^(1/3)),'OddsRatio_working_3-way'!AN2-'OddsRatio_working_3-way'!R2/3)</f>
        <v>-0.33430470604172191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2.87</v>
      </c>
      <c r="D3" s="9">
        <f t="shared" ref="D3" si="0">(K3/(AR3+K3-(AR3*K3)))</f>
        <v>0.37037937506131435</v>
      </c>
      <c r="E3" s="9">
        <f t="shared" ref="E3" si="1">(L3/(AR3+L3-(AR3*L3)))</f>
        <v>0.2906641667417123</v>
      </c>
      <c r="F3" s="9">
        <f t="shared" ref="F3" si="2">(M3/(AR3+M3-(AR3*M3)))</f>
        <v>0.3389564581969734</v>
      </c>
      <c r="G3" s="9">
        <f t="shared" ref="G3" si="3">AR3</f>
        <v>1.0429045137416963</v>
      </c>
      <c r="H3" s="9">
        <f t="shared" ref="H3" si="4">IF(A3="","",1/D3)</f>
        <v>2.6999343573989649</v>
      </c>
      <c r="I3" s="9">
        <f t="shared" ref="I3" si="5">IF(B3="","",1/E3)</f>
        <v>3.4403965621555685</v>
      </c>
      <c r="J3" s="9">
        <f t="shared" ref="J3" si="6">IF(C3="","",1/F3)</f>
        <v>2.9502314406969727</v>
      </c>
      <c r="K3" s="11">
        <f t="shared" ref="K3" si="7">1/A3</f>
        <v>0.38022813688212931</v>
      </c>
      <c r="L3" s="11">
        <f t="shared" ref="L3" si="8">1/B3</f>
        <v>0.29940119760479045</v>
      </c>
      <c r="M3" s="11">
        <f t="shared" ref="M3" si="9">1/C3</f>
        <v>0.34843205574912889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-0.28291824559569134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0.23164809607874515</v>
      </c>
      <c r="Q3" s="11">
        <f>2*'OddsRatio_working_3-way'!K3*'OddsRatio_working_3-way'!L3*'OddsRatio_working_3-way'!M3</f>
        <v>7.9331539752994909E-2</v>
      </c>
      <c r="R3" s="11">
        <f t="shared" ref="R3" si="10">O3/N3</f>
        <v>0</v>
      </c>
      <c r="S3" s="11">
        <f t="shared" ref="S3" si="11">P3/N3</f>
        <v>-0.81878104252698292</v>
      </c>
      <c r="T3" s="11">
        <f t="shared" ref="T3" si="12">Q3/N3</f>
        <v>-0.28040446661882973</v>
      </c>
      <c r="U3" s="11">
        <f>'OddsRatio_working_3-way'!S3-'OddsRatio_working_3-way'!R3^2/3</f>
        <v>-0.81878104252698292</v>
      </c>
      <c r="V3" s="11">
        <f>'OddsRatio_working_3-way'!S3*'OddsRatio_working_3-way'!R3/3-2*'OddsRatio_working_3-way'!R3^3/27-'OddsRatio_working_3-way'!T3</f>
        <v>0.28040446661882973</v>
      </c>
      <c r="W3" s="11">
        <f>'OddsRatio_working_3-way'!V3^2+4*'OddsRatio_working_3-way'!U3^3/27</f>
        <v>-2.6937458236529765E-3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0.14258366905386058</v>
      </c>
      <c r="Y3" s="11">
        <f>IF('OddsRatio_working_3-way'!W3&gt;=0,IF('OddsRatio_working_3-way'!V3+SQRT('OddsRatio_working_3-way'!W3)&gt;0,0,PI()),ACOS('OddsRatio_working_3-way'!V3/(2*'OddsRatio_working_3-way'!X3)))</f>
        <v>0.1830230821142691</v>
      </c>
      <c r="Z3" s="11">
        <f>'OddsRatio_working_3-way'!X3^(1/3)*COS('OddsRatio_working_3-way'!Y3/3)</f>
        <v>0.52145225687084829</v>
      </c>
      <c r="AA3" s="11">
        <f>'OddsRatio_working_3-way'!X3^(1/3)*COS(('OddsRatio_working_3-way'!Y3+2*PI())/3)</f>
        <v>-0.2883108793853581</v>
      </c>
      <c r="AB3" s="11">
        <f>'OddsRatio_working_3-way'!X3^(1/3)*COS(('OddsRatio_working_3-way'!Y3+4*PI())/3)</f>
        <v>-0.23314137748549033</v>
      </c>
      <c r="AC3" s="11">
        <f>'OddsRatio_working_3-way'!X3^(1/3)*SIN('OddsRatio_working_3-way'!Y3/3)</f>
        <v>3.1852126772946174E-2</v>
      </c>
      <c r="AD3" s="11">
        <f>'OddsRatio_working_3-way'!X3^(1/3)*SIN(('OddsRatio_working_3-way'!Y3+2*PI())/3)</f>
        <v>0.43566483792441008</v>
      </c>
      <c r="AE3" s="11">
        <f>'OddsRatio_working_3-way'!X3^(1/3)*SIN(('OddsRatio_working_3-way'!Y3+4*PI())/3)</f>
        <v>-0.46751696469735632</v>
      </c>
      <c r="AF3" s="11">
        <f>-'OddsRatio_working_3-way'!U3/(3*'OddsRatio_working_3-way'!X3^(1/3))*COS(('OddsRatio_working_3-way'!Y3)/3)</f>
        <v>0.52145225687084817</v>
      </c>
      <c r="AG3" s="11">
        <f>-'OddsRatio_working_3-way'!U3/(3*'OddsRatio_working_3-way'!X3^(1/3))*COS(('OddsRatio_working_3-way'!Y3+2*PI())/3)</f>
        <v>-0.28831087938535804</v>
      </c>
      <c r="AH3" s="11">
        <f>-'OddsRatio_working_3-way'!U3/(3*'OddsRatio_working_3-way'!X3^(1/3))*COS(('OddsRatio_working_3-way'!Y3+4*PI())/3)</f>
        <v>-0.23314137748549027</v>
      </c>
      <c r="AI3" s="11">
        <f>'OddsRatio_working_3-way'!U3/(3*'OddsRatio_working_3-way'!X3^(1/3))*SIN(('OddsRatio_working_3-way'!Y3)/3)</f>
        <v>-3.1852126772946167E-2</v>
      </c>
      <c r="AJ3" s="11">
        <f>'OddsRatio_working_3-way'!U3/(3*'OddsRatio_working_3-way'!X3^(1/3))*SIN(('OddsRatio_working_3-way'!Y3+2*PI())/3)</f>
        <v>-0.43566483792440996</v>
      </c>
      <c r="AK3" s="11">
        <f>'OddsRatio_working_3-way'!U3/(3*'OddsRatio_working_3-way'!X3^(1/3))*SIN(('OddsRatio_working_3-way'!Y3+4*PI())/3)</f>
        <v>0.46751696469735621</v>
      </c>
      <c r="AL3" s="11">
        <f>'OddsRatio_working_3-way'!Z3+'OddsRatio_working_3-way'!AF3</f>
        <v>1.0429045137416963</v>
      </c>
      <c r="AM3" s="11">
        <f>'OddsRatio_working_3-way'!AA3+'OddsRatio_working_3-way'!AG3</f>
        <v>-0.57662175877071609</v>
      </c>
      <c r="AN3" s="11">
        <f>'OddsRatio_working_3-way'!AB3+'OddsRatio_working_3-way'!AH3</f>
        <v>-0.4662827549709806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1.0429045137416963</v>
      </c>
      <c r="AS3" s="11">
        <f>IF(('OddsRatio_working_3-way'!X3=0),IF(Q3&gt;0,-Q3^(1/3),(-Q3)^(1/3)),'OddsRatio_working_3-way'!AM3-'OddsRatio_working_3-way'!R3/3)</f>
        <v>-0.57662175877071609</v>
      </c>
      <c r="AT3" s="11">
        <f>IF(('OddsRatio_working_3-way'!X3=0),IF(Q3&gt;0,-Q3^(1/3),(-Q3)^(1/3)),'OddsRatio_working_3-way'!AN3-'OddsRatio_working_3-way'!R3/3)</f>
        <v>-0.4662827549709806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2.35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3.45</v>
      </c>
      <c r="D4" s="9">
        <f t="shared" ref="D4:D67" si="13">(K4/(AR4+K4-(AR4*K4)))</f>
        <v>0.41524897786724152</v>
      </c>
      <c r="E4" s="9">
        <f t="shared" ref="E4:E67" si="14">(L4/(AR4+L4-(AR4*L4)))</f>
        <v>0.30350540063825748</v>
      </c>
      <c r="F4" s="9">
        <f t="shared" ref="F4:F67" si="15">(M4/(AR4+M4-(AR4*M4)))</f>
        <v>0.28124562149450111</v>
      </c>
      <c r="G4" s="9">
        <f t="shared" ref="G4:G67" si="16">AR4</f>
        <v>1.0431064936227394</v>
      </c>
      <c r="H4" s="9">
        <f t="shared" ref="H4:H67" si="17">IF(A4="","",1/D4)</f>
        <v>2.4081937663906983</v>
      </c>
      <c r="I4" s="9">
        <f t="shared" ref="I4:I67" si="18">IF(B4="","",1/E4)</f>
        <v>3.2948342859700266</v>
      </c>
      <c r="J4" s="9">
        <f t="shared" ref="J4:J67" si="19">IF(C4="","",1/F4)</f>
        <v>3.5556109093757104</v>
      </c>
      <c r="K4" s="11">
        <f t="shared" ref="K4:K67" si="20">1/A4</f>
        <v>0.42553191489361702</v>
      </c>
      <c r="L4" s="11">
        <f t="shared" ref="L4:L67" si="21">1/B4</f>
        <v>0.3125</v>
      </c>
      <c r="M4" s="11">
        <f t="shared" ref="M4:M67" si="22">1/C4</f>
        <v>0.28985507246376813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-0.2804694727104533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0.23126734505087884</v>
      </c>
      <c r="Q4" s="11">
        <f>2*'OddsRatio_working_3-way'!K4*'OddsRatio_working_3-way'!L4*'OddsRatio_working_3-way'!M4</f>
        <v>7.70891150169596E-2</v>
      </c>
      <c r="R4" s="11">
        <f t="shared" ref="R4:R67" si="23">O4/N4</f>
        <v>0</v>
      </c>
      <c r="S4" s="11">
        <f t="shared" ref="S4:S67" si="24">P4/N4</f>
        <v>-0.82457225314368177</v>
      </c>
      <c r="T4" s="11">
        <f t="shared" ref="T4:T67" si="25">Q4/N4</f>
        <v>-0.27485741771456051</v>
      </c>
      <c r="U4" s="11">
        <f>'OddsRatio_working_3-way'!S4-'OddsRatio_working_3-way'!R4^2/3</f>
        <v>-0.82457225314368177</v>
      </c>
      <c r="V4" s="11">
        <f>'OddsRatio_working_3-way'!S4*'OddsRatio_working_3-way'!R4/3-2*'OddsRatio_working_3-way'!R4^3/27-'OddsRatio_working_3-way'!T4</f>
        <v>0.27485741771456051</v>
      </c>
      <c r="W4" s="11">
        <f>'OddsRatio_working_3-way'!V4^2+4*'OddsRatio_working_3-way'!U4^3/27</f>
        <v>-7.5115735796894983E-3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0.14409907499044355</v>
      </c>
      <c r="Y4" s="11">
        <f>IF('OddsRatio_working_3-way'!W4&gt;=0,IF('OddsRatio_working_3-way'!V4+SQRT('OddsRatio_working_3-way'!W4)&gt;0,0,PI()),ACOS('OddsRatio_working_3-way'!V4/(2*'OddsRatio_working_3-way'!X4)))</f>
        <v>0.30545619344481523</v>
      </c>
      <c r="Z4" s="11">
        <f>'OddsRatio_working_3-way'!X4^(1/3)*COS('OddsRatio_working_3-way'!Y4/3)</f>
        <v>0.52155324681136972</v>
      </c>
      <c r="AA4" s="11">
        <f>'OddsRatio_working_3-way'!X4^(1/3)*COS(('OddsRatio_working_3-way'!Y4+2*PI())/3)</f>
        <v>-0.3069255274155232</v>
      </c>
      <c r="AB4" s="11">
        <f>'OddsRatio_working_3-way'!X4^(1/3)*COS(('OddsRatio_working_3-way'!Y4+4*PI())/3)</f>
        <v>-0.21462771939584649</v>
      </c>
      <c r="AC4" s="11">
        <f>'OddsRatio_working_3-way'!X4^(1/3)*SIN('OddsRatio_working_3-way'!Y4/3)</f>
        <v>5.3288164305772732E-2</v>
      </c>
      <c r="AD4" s="11">
        <f>'OddsRatio_working_3-way'!X4^(1/3)*SIN(('OddsRatio_working_3-way'!Y4+2*PI())/3)</f>
        <v>0.42503427901201513</v>
      </c>
      <c r="AE4" s="11">
        <f>'OddsRatio_working_3-way'!X4^(1/3)*SIN(('OddsRatio_working_3-way'!Y4+4*PI())/3)</f>
        <v>-0.47832244331778789</v>
      </c>
      <c r="AF4" s="11">
        <f>-'OddsRatio_working_3-way'!U4/(3*'OddsRatio_working_3-way'!X4^(1/3))*COS(('OddsRatio_working_3-way'!Y4)/3)</f>
        <v>0.52155324681136972</v>
      </c>
      <c r="AG4" s="11">
        <f>-'OddsRatio_working_3-way'!U4/(3*'OddsRatio_working_3-way'!X4^(1/3))*COS(('OddsRatio_working_3-way'!Y4+2*PI())/3)</f>
        <v>-0.3069255274155232</v>
      </c>
      <c r="AH4" s="11">
        <f>-'OddsRatio_working_3-way'!U4/(3*'OddsRatio_working_3-way'!X4^(1/3))*COS(('OddsRatio_working_3-way'!Y4+4*PI())/3)</f>
        <v>-0.21462771939584649</v>
      </c>
      <c r="AI4" s="11">
        <f>'OddsRatio_working_3-way'!U4/(3*'OddsRatio_working_3-way'!X4^(1/3))*SIN(('OddsRatio_working_3-way'!Y4)/3)</f>
        <v>-5.3288164305772732E-2</v>
      </c>
      <c r="AJ4" s="11">
        <f>'OddsRatio_working_3-way'!U4/(3*'OddsRatio_working_3-way'!X4^(1/3))*SIN(('OddsRatio_working_3-way'!Y4+2*PI())/3)</f>
        <v>-0.42503427901201513</v>
      </c>
      <c r="AK4" s="11">
        <f>'OddsRatio_working_3-way'!U4/(3*'OddsRatio_working_3-way'!X4^(1/3))*SIN(('OddsRatio_working_3-way'!Y4+4*PI())/3)</f>
        <v>0.47832244331778789</v>
      </c>
      <c r="AL4" s="11">
        <f>'OddsRatio_working_3-way'!Z4+'OddsRatio_working_3-way'!AF4</f>
        <v>1.0431064936227394</v>
      </c>
      <c r="AM4" s="11">
        <f>'OddsRatio_working_3-way'!AA4+'OddsRatio_working_3-way'!AG4</f>
        <v>-0.61385105483104641</v>
      </c>
      <c r="AN4" s="11">
        <f>'OddsRatio_working_3-way'!AB4+'OddsRatio_working_3-way'!AH4</f>
        <v>-0.42925543879169298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1.0431064936227394</v>
      </c>
      <c r="AS4" s="11">
        <f>IF(('OddsRatio_working_3-way'!X4=0),IF(Q4&gt;0,-Q4^(1/3),(-Q4)^(1/3)),'OddsRatio_working_3-way'!AM4-'OddsRatio_working_3-way'!R4/3)</f>
        <v>-0.61385105483104641</v>
      </c>
      <c r="AT4" s="11">
        <f>IF(('OddsRatio_working_3-way'!X4=0),IF(Q4&gt;0,-Q4^(1/3),(-Q4)^(1/3)),'OddsRatio_working_3-way'!AN4-'OddsRatio_working_3-way'!R4/3)</f>
        <v>-0.42925543879169298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3.08</v>
      </c>
      <c r="B5" s="4">
        <f>IF('True_Odds_Calculator_3-way'!B6="","",'True_Odds_Calculator_3-way'!B6)</f>
        <v>3.05</v>
      </c>
      <c r="C5" s="4">
        <f>IF('True_Odds_Calculator_3-way'!C6="","",'True_Odds_Calculator_3-way'!C6)</f>
        <v>2.67</v>
      </c>
      <c r="D5" s="9">
        <f t="shared" si="13"/>
        <v>0.31587220134093652</v>
      </c>
      <c r="E5" s="9">
        <f t="shared" si="14"/>
        <v>0.31902004481673346</v>
      </c>
      <c r="F5" s="9">
        <f t="shared" si="15"/>
        <v>0.36510775384232996</v>
      </c>
      <c r="G5" s="9">
        <f t="shared" si="16"/>
        <v>1.0412679372002063</v>
      </c>
      <c r="H5" s="9">
        <f t="shared" si="17"/>
        <v>3.1658373093764287</v>
      </c>
      <c r="I5" s="9">
        <f t="shared" si="18"/>
        <v>3.1345992712604223</v>
      </c>
      <c r="J5" s="9">
        <f t="shared" si="19"/>
        <v>2.7389174551243447</v>
      </c>
      <c r="K5" s="11">
        <f t="shared" si="20"/>
        <v>0.32467532467532467</v>
      </c>
      <c r="L5" s="11">
        <f t="shared" si="21"/>
        <v>0.32786885245901642</v>
      </c>
      <c r="M5" s="11">
        <f t="shared" si="22"/>
        <v>0.37453183520599254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-0.28390422127758641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0.23124171217742778</v>
      </c>
      <c r="Q5" s="11">
        <f>2*'OddsRatio_working_3-way'!K5*'OddsRatio_working_3-way'!L5*'OddsRatio_working_3-way'!M5</f>
        <v>7.9738521440492344E-2</v>
      </c>
      <c r="R5" s="11">
        <f t="shared" si="23"/>
        <v>0</v>
      </c>
      <c r="S5" s="11">
        <f t="shared" si="24"/>
        <v>-0.81450607228320138</v>
      </c>
      <c r="T5" s="11">
        <f t="shared" si="25"/>
        <v>-0.28086416285627636</v>
      </c>
      <c r="U5" s="11">
        <f>'OddsRatio_working_3-way'!S5-'OddsRatio_working_3-way'!R5^2/3</f>
        <v>-0.81450607228320138</v>
      </c>
      <c r="V5" s="11">
        <f>'OddsRatio_working_3-way'!S5*'OddsRatio_working_3-way'!R5/3-2*'OddsRatio_working_3-way'!R5^3/27-'OddsRatio_working_3-way'!T5</f>
        <v>0.28086416285627636</v>
      </c>
      <c r="W5" s="11">
        <f>'OddsRatio_working_3-way'!V5^2+4*'OddsRatio_working_3-way'!U5^3/27</f>
        <v>-1.1686159430206317E-3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0.14146845401005267</v>
      </c>
      <c r="Y5" s="11">
        <f>IF('OddsRatio_working_3-way'!W5&gt;=0,IF('OddsRatio_working_3-way'!V5+SQRT('OddsRatio_working_3-way'!W5)&gt;0,0,PI()),ACOS('OddsRatio_working_3-way'!V5/(2*'OddsRatio_working_3-way'!X5)))</f>
        <v>0.12111798544933072</v>
      </c>
      <c r="Z5" s="11">
        <f>'OddsRatio_working_3-way'!X5^(1/3)*COS('OddsRatio_working_3-way'!Y5/3)</f>
        <v>0.52063396860010314</v>
      </c>
      <c r="AA5" s="11">
        <f>'OddsRatio_working_3-way'!X5^(1/3)*COS(('OddsRatio_working_3-way'!Y5+2*PI())/3)</f>
        <v>-0.27853019723957562</v>
      </c>
      <c r="AB5" s="11">
        <f>'OddsRatio_working_3-way'!X5^(1/3)*COS(('OddsRatio_working_3-way'!Y5+4*PI())/3)</f>
        <v>-0.24210377136052763</v>
      </c>
      <c r="AC5" s="11">
        <f>'OddsRatio_working_3-way'!X5^(1/3)*SIN('OddsRatio_working_3-way'!Y5/3)</f>
        <v>2.1030806786884296E-2</v>
      </c>
      <c r="AD5" s="11">
        <f>'OddsRatio_working_3-way'!X5^(1/3)*SIN(('OddsRatio_working_3-way'!Y5+2*PI())/3)</f>
        <v>0.44036683948735689</v>
      </c>
      <c r="AE5" s="11">
        <f>'OddsRatio_working_3-way'!X5^(1/3)*SIN(('OddsRatio_working_3-way'!Y5+4*PI())/3)</f>
        <v>-0.46139764627424124</v>
      </c>
      <c r="AF5" s="11">
        <f>-'OddsRatio_working_3-way'!U5/(3*'OddsRatio_working_3-way'!X5^(1/3))*COS(('OddsRatio_working_3-way'!Y5)/3)</f>
        <v>0.52063396860010314</v>
      </c>
      <c r="AG5" s="11">
        <f>-'OddsRatio_working_3-way'!U5/(3*'OddsRatio_working_3-way'!X5^(1/3))*COS(('OddsRatio_working_3-way'!Y5+2*PI())/3)</f>
        <v>-0.27853019723957556</v>
      </c>
      <c r="AH5" s="11">
        <f>-'OddsRatio_working_3-way'!U5/(3*'OddsRatio_working_3-way'!X5^(1/3))*COS(('OddsRatio_working_3-way'!Y5+4*PI())/3)</f>
        <v>-0.24210377136052758</v>
      </c>
      <c r="AI5" s="11">
        <f>'OddsRatio_working_3-way'!U5/(3*'OddsRatio_working_3-way'!X5^(1/3))*SIN(('OddsRatio_working_3-way'!Y5)/3)</f>
        <v>-2.1030806786884293E-2</v>
      </c>
      <c r="AJ5" s="11">
        <f>'OddsRatio_working_3-way'!U5/(3*'OddsRatio_working_3-way'!X5^(1/3))*SIN(('OddsRatio_working_3-way'!Y5+2*PI())/3)</f>
        <v>-0.44036683948735683</v>
      </c>
      <c r="AK5" s="11">
        <f>'OddsRatio_working_3-way'!U5/(3*'OddsRatio_working_3-way'!X5^(1/3))*SIN(('OddsRatio_working_3-way'!Y5+4*PI())/3)</f>
        <v>0.46139764627424112</v>
      </c>
      <c r="AL5" s="11">
        <f>'OddsRatio_working_3-way'!Z5+'OddsRatio_working_3-way'!AF5</f>
        <v>1.0412679372002063</v>
      </c>
      <c r="AM5" s="11">
        <f>'OddsRatio_working_3-way'!AA5+'OddsRatio_working_3-way'!AG5</f>
        <v>-0.55706039447915123</v>
      </c>
      <c r="AN5" s="11">
        <f>'OddsRatio_working_3-way'!AB5+'OddsRatio_working_3-way'!AH5</f>
        <v>-0.48420754272105521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1.0412679372002063</v>
      </c>
      <c r="AS5" s="11">
        <f>IF(('OddsRatio_working_3-way'!X5=0),IF(Q5&gt;0,-Q5^(1/3),(-Q5)^(1/3)),'OddsRatio_working_3-way'!AM5-'OddsRatio_working_3-way'!R5/3)</f>
        <v>-0.55706039447915123</v>
      </c>
      <c r="AT5" s="11">
        <f>IF(('OddsRatio_working_3-way'!X5=0),IF(Q5&gt;0,-Q5^(1/3),(-Q5)^(1/3)),'OddsRatio_working_3-way'!AN5-'OddsRatio_working_3-way'!R5/3)</f>
        <v>-0.48420754272105521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2.79</v>
      </c>
      <c r="B6" s="4">
        <f>IF('True_Odds_Calculator_3-way'!B7="","",'True_Odds_Calculator_3-way'!B7)</f>
        <v>3.11</v>
      </c>
      <c r="C6" s="4">
        <f>IF('True_Odds_Calculator_3-way'!C7="","",'True_Odds_Calculator_3-way'!C7)</f>
        <v>2.88</v>
      </c>
      <c r="D6" s="9">
        <f t="shared" si="13"/>
        <v>0.34915142148540562</v>
      </c>
      <c r="E6" s="9">
        <f t="shared" si="14"/>
        <v>0.31276081871039418</v>
      </c>
      <c r="F6" s="9">
        <f t="shared" si="15"/>
        <v>0.33808775980420042</v>
      </c>
      <c r="G6" s="9">
        <f t="shared" si="16"/>
        <v>1.0413893097799711</v>
      </c>
      <c r="H6" s="9">
        <f t="shared" si="17"/>
        <v>2.8640868645061484</v>
      </c>
      <c r="I6" s="9">
        <f t="shared" si="18"/>
        <v>3.1973314436357381</v>
      </c>
      <c r="J6" s="9">
        <f t="shared" si="19"/>
        <v>2.9578119023863461</v>
      </c>
      <c r="K6" s="11">
        <f t="shared" si="20"/>
        <v>0.35842293906810035</v>
      </c>
      <c r="L6" s="11">
        <f t="shared" si="21"/>
        <v>0.32154340836012862</v>
      </c>
      <c r="M6" s="11">
        <f t="shared" si="22"/>
        <v>0.34722222222222221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-0.28414253810564727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0.23129740396275683</v>
      </c>
      <c r="Q6" s="11">
        <f>2*'OddsRatio_working_3-way'!K6*'OddsRatio_working_3-way'!L6*'OddsRatio_working_3-way'!M6</f>
        <v>8.0033703793341446E-2</v>
      </c>
      <c r="R6" s="11">
        <f t="shared" si="23"/>
        <v>0</v>
      </c>
      <c r="S6" s="11">
        <f t="shared" si="24"/>
        <v>-0.81401892692588662</v>
      </c>
      <c r="T6" s="11">
        <f t="shared" si="25"/>
        <v>-0.28166744876328248</v>
      </c>
      <c r="U6" s="11">
        <f>'OddsRatio_working_3-way'!S6-'OddsRatio_working_3-way'!R6^2/3</f>
        <v>-0.81401892692588662</v>
      </c>
      <c r="V6" s="11">
        <f>'OddsRatio_working_3-way'!S6*'OddsRatio_working_3-way'!R6/3-2*'OddsRatio_working_3-way'!R6^3/27-'OddsRatio_working_3-way'!T6</f>
        <v>0.28166744876328248</v>
      </c>
      <c r="W6" s="11">
        <f>'OddsRatio_working_3-way'!V6^2+4*'OddsRatio_working_3-way'!U6^3/27</f>
        <v>-5.7319165399180583E-4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0.14134155735912224</v>
      </c>
      <c r="Y6" s="11">
        <f>IF('OddsRatio_working_3-way'!W6&gt;=0,IF('OddsRatio_working_3-way'!V6+SQRT('OddsRatio_working_3-way'!W6)&gt;0,0,PI()),ACOS('OddsRatio_working_3-way'!V6/(2*'OddsRatio_working_3-way'!X6)))</f>
        <v>8.4795075335690528E-2</v>
      </c>
      <c r="Z6" s="11">
        <f>'OddsRatio_working_3-way'!X6^(1/3)*COS('OddsRatio_working_3-way'!Y6/3)</f>
        <v>0.52069465488998556</v>
      </c>
      <c r="AA6" s="11">
        <f>'OddsRatio_working_3-way'!X6^(1/3)*COS(('OddsRatio_working_3-way'!Y6+2*PI())/3)</f>
        <v>-0.27309640616546549</v>
      </c>
      <c r="AB6" s="11">
        <f>'OddsRatio_working_3-way'!X6^(1/3)*COS(('OddsRatio_working_3-way'!Y6+4*PI())/3)</f>
        <v>-0.24759824872451977</v>
      </c>
      <c r="AC6" s="11">
        <f>'OddsRatio_working_3-way'!X6^(1/3)*SIN('OddsRatio_working_3-way'!Y6/3)</f>
        <v>1.4721368062369443E-2</v>
      </c>
      <c r="AD6" s="11">
        <f>'OddsRatio_working_3-way'!X6^(1/3)*SIN(('OddsRatio_working_3-way'!Y6+2*PI())/3)</f>
        <v>0.44357411471831404</v>
      </c>
      <c r="AE6" s="11">
        <f>'OddsRatio_working_3-way'!X6^(1/3)*SIN(('OddsRatio_working_3-way'!Y6+4*PI())/3)</f>
        <v>-0.45829548278068349</v>
      </c>
      <c r="AF6" s="11">
        <f>-'OddsRatio_working_3-way'!U6/(3*'OddsRatio_working_3-way'!X6^(1/3))*COS(('OddsRatio_working_3-way'!Y6)/3)</f>
        <v>0.52069465488998556</v>
      </c>
      <c r="AG6" s="11">
        <f>-'OddsRatio_working_3-way'!U6/(3*'OddsRatio_working_3-way'!X6^(1/3))*COS(('OddsRatio_working_3-way'!Y6+2*PI())/3)</f>
        <v>-0.27309640616546549</v>
      </c>
      <c r="AH6" s="11">
        <f>-'OddsRatio_working_3-way'!U6/(3*'OddsRatio_working_3-way'!X6^(1/3))*COS(('OddsRatio_working_3-way'!Y6+4*PI())/3)</f>
        <v>-0.24759824872451977</v>
      </c>
      <c r="AI6" s="11">
        <f>'OddsRatio_working_3-way'!U6/(3*'OddsRatio_working_3-way'!X6^(1/3))*SIN(('OddsRatio_working_3-way'!Y6)/3)</f>
        <v>-1.4721368062369443E-2</v>
      </c>
      <c r="AJ6" s="11">
        <f>'OddsRatio_working_3-way'!U6/(3*'OddsRatio_working_3-way'!X6^(1/3))*SIN(('OddsRatio_working_3-way'!Y6+2*PI())/3)</f>
        <v>-0.44357411471831404</v>
      </c>
      <c r="AK6" s="11">
        <f>'OddsRatio_working_3-way'!U6/(3*'OddsRatio_working_3-way'!X6^(1/3))*SIN(('OddsRatio_working_3-way'!Y6+4*PI())/3)</f>
        <v>0.45829548278068349</v>
      </c>
      <c r="AL6" s="11">
        <f>'OddsRatio_working_3-way'!Z6+'OddsRatio_working_3-way'!AF6</f>
        <v>1.0413893097799711</v>
      </c>
      <c r="AM6" s="11">
        <f>'OddsRatio_working_3-way'!AA6+'OddsRatio_working_3-way'!AG6</f>
        <v>-0.54619281233093098</v>
      </c>
      <c r="AN6" s="11">
        <f>'OddsRatio_working_3-way'!AB6+'OddsRatio_working_3-way'!AH6</f>
        <v>-0.49519649744903954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1.0413893097799711</v>
      </c>
      <c r="AS6" s="11">
        <f>IF(('OddsRatio_working_3-way'!X6=0),IF(Q6&gt;0,-Q6^(1/3),(-Q6)^(1/3)),'OddsRatio_working_3-way'!AM6-'OddsRatio_working_3-way'!R6/3)</f>
        <v>-0.54619281233093098</v>
      </c>
      <c r="AT6" s="11">
        <f>IF(('OddsRatio_working_3-way'!X6=0),IF(Q6&gt;0,-Q6^(1/3),(-Q6)^(1/3)),'OddsRatio_working_3-way'!AN6-'OddsRatio_working_3-way'!R6/3)</f>
        <v>-0.49519649744903954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2.0099999999999998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</v>
      </c>
      <c r="D7" s="9">
        <f t="shared" si="13"/>
        <v>0.48602903639645634</v>
      </c>
      <c r="E7" s="9">
        <f t="shared" si="14"/>
        <v>0.27248690651363516</v>
      </c>
      <c r="F7" s="9">
        <f t="shared" si="15"/>
        <v>0.24148405708990864</v>
      </c>
      <c r="G7" s="9">
        <f t="shared" si="16"/>
        <v>1.0470200421660176</v>
      </c>
      <c r="H7" s="9">
        <f t="shared" si="17"/>
        <v>2.0574902425876775</v>
      </c>
      <c r="I7" s="9">
        <f t="shared" si="18"/>
        <v>3.6699011075233456</v>
      </c>
      <c r="J7" s="9">
        <f t="shared" si="19"/>
        <v>4.1410601264980524</v>
      </c>
      <c r="K7" s="11">
        <f t="shared" si="20"/>
        <v>0.49751243781094534</v>
      </c>
      <c r="L7" s="11">
        <f t="shared" si="21"/>
        <v>0.28169014084507044</v>
      </c>
      <c r="M7" s="11">
        <f t="shared" si="22"/>
        <v>0.25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-0.27070632751734292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0.22983673183378889</v>
      </c>
      <c r="Q7" s="11">
        <f>2*'OddsRatio_working_3-way'!K7*'OddsRatio_working_3-way'!L7*'OddsRatio_working_3-way'!M7</f>
        <v>7.0072174339569776E-2</v>
      </c>
      <c r="R7" s="11">
        <f t="shared" si="23"/>
        <v>0</v>
      </c>
      <c r="S7" s="11">
        <f t="shared" si="24"/>
        <v>-0.84902607907849625</v>
      </c>
      <c r="T7" s="11">
        <f t="shared" si="25"/>
        <v>-0.25884941435320002</v>
      </c>
      <c r="U7" s="11">
        <f>'OddsRatio_working_3-way'!S7-'OddsRatio_working_3-way'!R7^2/3</f>
        <v>-0.84902607907849625</v>
      </c>
      <c r="V7" s="11">
        <f>'OddsRatio_working_3-way'!S7*'OddsRatio_working_3-way'!R7/3-2*'OddsRatio_working_3-way'!R7^3/27-'OddsRatio_working_3-way'!T7</f>
        <v>0.25884941435320002</v>
      </c>
      <c r="W7" s="11">
        <f>'OddsRatio_working_3-way'!V7^2+4*'OddsRatio_working_3-way'!U7^3/27</f>
        <v>-2.3666083534910065E-2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0.15055655320003899</v>
      </c>
      <c r="Y7" s="11">
        <f>IF('OddsRatio_working_3-way'!W7&gt;=0,IF('OddsRatio_working_3-way'!V7+SQRT('OddsRatio_working_3-way'!W7)&gt;0,0,PI()),ACOS('OddsRatio_working_3-way'!V7/(2*'OddsRatio_working_3-way'!X7)))</f>
        <v>0.53622817773941778</v>
      </c>
      <c r="Z7" s="11">
        <f>'OddsRatio_working_3-way'!X7^(1/3)*COS('OddsRatio_working_3-way'!Y7/3)</f>
        <v>0.52351002108300881</v>
      </c>
      <c r="AA7" s="11">
        <f>'OddsRatio_working_3-way'!X7^(1/3)*COS(('OddsRatio_working_3-way'!Y7+2*PI())/3)</f>
        <v>-0.34366632318435447</v>
      </c>
      <c r="AB7" s="11">
        <f>'OddsRatio_working_3-way'!X7^(1/3)*COS(('OddsRatio_working_3-way'!Y7+4*PI())/3)</f>
        <v>-0.17984369789865454</v>
      </c>
      <c r="AC7" s="11">
        <f>'OddsRatio_working_3-way'!X7^(1/3)*SIN('OddsRatio_working_3-way'!Y7/3)</f>
        <v>9.4583036808050303E-2</v>
      </c>
      <c r="AD7" s="11">
        <f>'OddsRatio_working_3-way'!X7^(1/3)*SIN(('OddsRatio_working_3-way'!Y7+2*PI())/3)</f>
        <v>0.4060814589895877</v>
      </c>
      <c r="AE7" s="11">
        <f>'OddsRatio_working_3-way'!X7^(1/3)*SIN(('OddsRatio_working_3-way'!Y7+4*PI())/3)</f>
        <v>-0.50066449579763783</v>
      </c>
      <c r="AF7" s="11">
        <f>-'OddsRatio_working_3-way'!U7/(3*'OddsRatio_working_3-way'!X7^(1/3))*COS(('OddsRatio_working_3-way'!Y7)/3)</f>
        <v>0.52351002108300893</v>
      </c>
      <c r="AG7" s="11">
        <f>-'OddsRatio_working_3-way'!U7/(3*'OddsRatio_working_3-way'!X7^(1/3))*COS(('OddsRatio_working_3-way'!Y7+2*PI())/3)</f>
        <v>-0.34366632318435453</v>
      </c>
      <c r="AH7" s="11">
        <f>-'OddsRatio_working_3-way'!U7/(3*'OddsRatio_working_3-way'!X7^(1/3))*COS(('OddsRatio_working_3-way'!Y7+4*PI())/3)</f>
        <v>-0.17984369789865456</v>
      </c>
      <c r="AI7" s="11">
        <f>'OddsRatio_working_3-way'!U7/(3*'OddsRatio_working_3-way'!X7^(1/3))*SIN(('OddsRatio_working_3-way'!Y7)/3)</f>
        <v>-9.458303680805033E-2</v>
      </c>
      <c r="AJ7" s="11">
        <f>'OddsRatio_working_3-way'!U7/(3*'OddsRatio_working_3-way'!X7^(1/3))*SIN(('OddsRatio_working_3-way'!Y7+2*PI())/3)</f>
        <v>-0.40608145898958775</v>
      </c>
      <c r="AK7" s="11">
        <f>'OddsRatio_working_3-way'!U7/(3*'OddsRatio_working_3-way'!X7^(1/3))*SIN(('OddsRatio_working_3-way'!Y7+4*PI())/3)</f>
        <v>0.50066449579763783</v>
      </c>
      <c r="AL7" s="11">
        <f>'OddsRatio_working_3-way'!Z7+'OddsRatio_working_3-way'!AF7</f>
        <v>1.0470200421660176</v>
      </c>
      <c r="AM7" s="11">
        <f>'OddsRatio_working_3-way'!AA7+'OddsRatio_working_3-way'!AG7</f>
        <v>-0.68733264636870905</v>
      </c>
      <c r="AN7" s="11">
        <f>'OddsRatio_working_3-way'!AB7+'OddsRatio_working_3-way'!AH7</f>
        <v>-0.35968739579730913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1.0470200421660176</v>
      </c>
      <c r="AS7" s="11">
        <f>IF(('OddsRatio_working_3-way'!X7=0),IF(Q7&gt;0,-Q7^(1/3),(-Q7)^(1/3)),'OddsRatio_working_3-way'!AM7-'OddsRatio_working_3-way'!R7/3)</f>
        <v>-0.68733264636870905</v>
      </c>
      <c r="AT7" s="11">
        <f>IF(('OddsRatio_working_3-way'!X7=0),IF(Q7&gt;0,-Q7^(1/3),(-Q7)^(1/3)),'OddsRatio_working_3-way'!AN7-'OddsRatio_working_3-way'!R7/3)</f>
        <v>-0.35968739579730913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2.89</v>
      </c>
      <c r="D8" s="9">
        <f t="shared" si="13"/>
        <v>0.36181699470032741</v>
      </c>
      <c r="E8" s="9">
        <f t="shared" si="14"/>
        <v>0.30309680073248846</v>
      </c>
      <c r="F8" s="9">
        <f t="shared" si="15"/>
        <v>0.33508620456718408</v>
      </c>
      <c r="G8" s="9">
        <f t="shared" si="16"/>
        <v>1.0498977163925809</v>
      </c>
      <c r="H8" s="9">
        <f t="shared" si="17"/>
        <v>2.7638281635395363</v>
      </c>
      <c r="I8" s="9">
        <f t="shared" si="18"/>
        <v>3.299275998899752</v>
      </c>
      <c r="J8" s="9">
        <f t="shared" si="19"/>
        <v>2.9843066839819783</v>
      </c>
      <c r="K8" s="11">
        <f t="shared" si="20"/>
        <v>0.37313432835820892</v>
      </c>
      <c r="L8" s="11">
        <f t="shared" si="21"/>
        <v>0.31347962382445144</v>
      </c>
      <c r="M8" s="11">
        <f t="shared" si="22"/>
        <v>0.34602076124567471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-0.2814439263585965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0.23313053674906262</v>
      </c>
      <c r="Q8" s="11">
        <f>2*'OddsRatio_working_3-way'!K8*'OddsRatio_working_3-way'!L8*'OddsRatio_working_3-way'!M8</f>
        <v>8.0948103037868965E-2</v>
      </c>
      <c r="R8" s="11">
        <f t="shared" si="23"/>
        <v>0</v>
      </c>
      <c r="S8" s="11">
        <f t="shared" si="24"/>
        <v>-0.82833742324936055</v>
      </c>
      <c r="T8" s="11">
        <f t="shared" si="25"/>
        <v>-0.28761716085047245</v>
      </c>
      <c r="U8" s="11">
        <f>'OddsRatio_working_3-way'!S8-'OddsRatio_working_3-way'!R8^2/3</f>
        <v>-0.82833742324936055</v>
      </c>
      <c r="V8" s="11">
        <f>'OddsRatio_working_3-way'!S8*'OddsRatio_working_3-way'!R8/3-2*'OddsRatio_working_3-way'!R8^3/27-'OddsRatio_working_3-way'!T8</f>
        <v>0.28761716085047245</v>
      </c>
      <c r="W8" s="11">
        <f>'OddsRatio_working_3-way'!V8^2+4*'OddsRatio_working_3-way'!U8^3/27</f>
        <v>-1.4775289022153498E-3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0.14508718078960481</v>
      </c>
      <c r="Y8" s="11">
        <f>IF('OddsRatio_working_3-way'!W8&gt;=0,IF('OddsRatio_working_3-way'!V8+SQRT('OddsRatio_working_3-way'!W8)&gt;0,0,PI()),ACOS('OddsRatio_working_3-way'!V8/(2*'OddsRatio_working_3-way'!X8)))</f>
        <v>0.13285788828048206</v>
      </c>
      <c r="Z8" s="11">
        <f>'OddsRatio_working_3-way'!X8^(1/3)*COS('OddsRatio_working_3-way'!Y8/3)</f>
        <v>0.52494885819629045</v>
      </c>
      <c r="AA8" s="11">
        <f>'OddsRatio_working_3-way'!X8^(1/3)*COS(('OddsRatio_working_3-way'!Y8+2*PI())/3)</f>
        <v>-0.28262084369599166</v>
      </c>
      <c r="AB8" s="11">
        <f>'OddsRatio_working_3-way'!X8^(1/3)*COS(('OddsRatio_working_3-way'!Y8+4*PI())/3)</f>
        <v>-0.24232801450029889</v>
      </c>
      <c r="AC8" s="11">
        <f>'OddsRatio_working_3-way'!X8^(1/3)*SIN('OddsRatio_working_3-way'!Y8/3)</f>
        <v>2.326307578254494E-2</v>
      </c>
      <c r="AD8" s="11">
        <f>'OddsRatio_working_3-way'!X8^(1/3)*SIN(('OddsRatio_working_3-way'!Y8+2*PI())/3)</f>
        <v>0.44298750899435002</v>
      </c>
      <c r="AE8" s="11">
        <f>'OddsRatio_working_3-way'!X8^(1/3)*SIN(('OddsRatio_working_3-way'!Y8+4*PI())/3)</f>
        <v>-0.46625058477689485</v>
      </c>
      <c r="AF8" s="11">
        <f>-'OddsRatio_working_3-way'!U8/(3*'OddsRatio_working_3-way'!X8^(1/3))*COS(('OddsRatio_working_3-way'!Y8)/3)</f>
        <v>0.52494885819629056</v>
      </c>
      <c r="AG8" s="11">
        <f>-'OddsRatio_working_3-way'!U8/(3*'OddsRatio_working_3-way'!X8^(1/3))*COS(('OddsRatio_working_3-way'!Y8+2*PI())/3)</f>
        <v>-0.28262084369599172</v>
      </c>
      <c r="AH8" s="11">
        <f>-'OddsRatio_working_3-way'!U8/(3*'OddsRatio_working_3-way'!X8^(1/3))*COS(('OddsRatio_working_3-way'!Y8+4*PI())/3)</f>
        <v>-0.24232801450029895</v>
      </c>
      <c r="AI8" s="11">
        <f>'OddsRatio_working_3-way'!U8/(3*'OddsRatio_working_3-way'!X8^(1/3))*SIN(('OddsRatio_working_3-way'!Y8)/3)</f>
        <v>-2.3263075782544943E-2</v>
      </c>
      <c r="AJ8" s="11">
        <f>'OddsRatio_working_3-way'!U8/(3*'OddsRatio_working_3-way'!X8^(1/3))*SIN(('OddsRatio_working_3-way'!Y8+2*PI())/3)</f>
        <v>-0.44298750899435013</v>
      </c>
      <c r="AK8" s="11">
        <f>'OddsRatio_working_3-way'!U8/(3*'OddsRatio_working_3-way'!X8^(1/3))*SIN(('OddsRatio_working_3-way'!Y8+4*PI())/3)</f>
        <v>0.46625058477689496</v>
      </c>
      <c r="AL8" s="11">
        <f>'OddsRatio_working_3-way'!Z8+'OddsRatio_working_3-way'!AF8</f>
        <v>1.0498977163925809</v>
      </c>
      <c r="AM8" s="11">
        <f>'OddsRatio_working_3-way'!AA8+'OddsRatio_working_3-way'!AG8</f>
        <v>-0.56524168739198344</v>
      </c>
      <c r="AN8" s="11">
        <f>'OddsRatio_working_3-way'!AB8+'OddsRatio_working_3-way'!AH8</f>
        <v>-0.48465602900059784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1.0498977163925809</v>
      </c>
      <c r="AS8" s="11">
        <f>IF(('OddsRatio_working_3-way'!X8=0),IF(Q8&gt;0,-Q8^(1/3),(-Q8)^(1/3)),'OddsRatio_working_3-way'!AM8-'OddsRatio_working_3-way'!R8/3)</f>
        <v>-0.56524168739198344</v>
      </c>
      <c r="AT8" s="11">
        <f>IF(('OddsRatio_working_3-way'!X8=0),IF(Q8&gt;0,-Q8^(1/3),(-Q8)^(1/3)),'OddsRatio_working_3-way'!AN8-'OddsRatio_working_3-way'!R8/3)</f>
        <v>-0.48465602900059784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2.34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3.28</v>
      </c>
      <c r="D9" s="9">
        <f t="shared" si="13"/>
        <v>0.41503769957547115</v>
      </c>
      <c r="E9" s="9">
        <f t="shared" si="14"/>
        <v>0.29068167921158045</v>
      </c>
      <c r="F9" s="9">
        <f t="shared" si="15"/>
        <v>0.29428062121294829</v>
      </c>
      <c r="G9" s="9">
        <f t="shared" si="16"/>
        <v>1.0518057290074632</v>
      </c>
      <c r="H9" s="9">
        <f t="shared" si="17"/>
        <v>2.4094196768700002</v>
      </c>
      <c r="I9" s="9">
        <f t="shared" si="18"/>
        <v>3.4401892912973135</v>
      </c>
      <c r="J9" s="9">
        <f t="shared" si="19"/>
        <v>3.3981170621370165</v>
      </c>
      <c r="K9" s="11">
        <f t="shared" si="20"/>
        <v>0.42735042735042739</v>
      </c>
      <c r="L9" s="11">
        <f t="shared" si="21"/>
        <v>0.30120481927710846</v>
      </c>
      <c r="M9" s="11">
        <f t="shared" si="22"/>
        <v>0.3048780487804878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-0.2781633099000127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0.23310879540676782</v>
      </c>
      <c r="Q9" s="11">
        <f>2*'OddsRatio_working_3-way'!K9*'OddsRatio_working_3-way'!L9*'OddsRatio_working_3-way'!M9</f>
        <v>7.8487809901268621E-2</v>
      </c>
      <c r="R9" s="11">
        <f t="shared" si="23"/>
        <v>0</v>
      </c>
      <c r="S9" s="11">
        <f t="shared" si="24"/>
        <v>-0.83802855053227554</v>
      </c>
      <c r="T9" s="11">
        <f t="shared" si="25"/>
        <v>-0.28216449512871228</v>
      </c>
      <c r="U9" s="11">
        <f>'OddsRatio_working_3-way'!S9-'OddsRatio_working_3-way'!R9^2/3</f>
        <v>-0.83802855053227554</v>
      </c>
      <c r="V9" s="11">
        <f>'OddsRatio_working_3-way'!S9*'OddsRatio_working_3-way'!R9/3-2*'OddsRatio_working_3-way'!R9^3/27-'OddsRatio_working_3-way'!T9</f>
        <v>0.28216449512871228</v>
      </c>
      <c r="W9" s="11">
        <f>'OddsRatio_working_3-way'!V9^2+4*'OddsRatio_working_3-way'!U9^3/27</f>
        <v>-7.5744010027188058E-3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0.14764078308004863</v>
      </c>
      <c r="Y9" s="11">
        <f>IF('OddsRatio_working_3-way'!W9&gt;=0,IF('OddsRatio_working_3-way'!V9+SQRT('OddsRatio_working_3-way'!W9)&gt;0,0,PI()),ACOS('OddsRatio_working_3-way'!V9/(2*'OddsRatio_working_3-way'!X9)))</f>
        <v>0.29918251993176037</v>
      </c>
      <c r="Z9" s="11">
        <f>'OddsRatio_working_3-way'!X9^(1/3)*COS('OddsRatio_working_3-way'!Y9/3)</f>
        <v>0.52590286450373158</v>
      </c>
      <c r="AA9" s="11">
        <f>'OddsRatio_working_3-way'!X9^(1/3)*COS(('OddsRatio_working_3-way'!Y9+2*PI())/3)</f>
        <v>-0.30852302936175674</v>
      </c>
      <c r="AB9" s="11">
        <f>'OddsRatio_working_3-way'!X9^(1/3)*COS(('OddsRatio_working_3-way'!Y9+4*PI())/3)</f>
        <v>-0.21737983514197495</v>
      </c>
      <c r="AC9" s="11">
        <f>'OddsRatio_working_3-way'!X9^(1/3)*SIN('OddsRatio_working_3-way'!Y9/3)</f>
        <v>5.2621547717593441E-2</v>
      </c>
      <c r="AD9" s="11">
        <f>'OddsRatio_working_3-way'!X9^(1/3)*SIN(('OddsRatio_working_3-way'!Y9+2*PI())/3)</f>
        <v>0.42913446672444039</v>
      </c>
      <c r="AE9" s="11">
        <f>'OddsRatio_working_3-way'!X9^(1/3)*SIN(('OddsRatio_working_3-way'!Y9+4*PI())/3)</f>
        <v>-0.4817560144420337</v>
      </c>
      <c r="AF9" s="11">
        <f>-'OddsRatio_working_3-way'!U9/(3*'OddsRatio_working_3-way'!X9^(1/3))*COS(('OddsRatio_working_3-way'!Y9)/3)</f>
        <v>0.52590286450373158</v>
      </c>
      <c r="AG9" s="11">
        <f>-'OddsRatio_working_3-way'!U9/(3*'OddsRatio_working_3-way'!X9^(1/3))*COS(('OddsRatio_working_3-way'!Y9+2*PI())/3)</f>
        <v>-0.30852302936175674</v>
      </c>
      <c r="AH9" s="11">
        <f>-'OddsRatio_working_3-way'!U9/(3*'OddsRatio_working_3-way'!X9^(1/3))*COS(('OddsRatio_working_3-way'!Y9+4*PI())/3)</f>
        <v>-0.21737983514197495</v>
      </c>
      <c r="AI9" s="11">
        <f>'OddsRatio_working_3-way'!U9/(3*'OddsRatio_working_3-way'!X9^(1/3))*SIN(('OddsRatio_working_3-way'!Y9)/3)</f>
        <v>-5.2621547717593441E-2</v>
      </c>
      <c r="AJ9" s="11">
        <f>'OddsRatio_working_3-way'!U9/(3*'OddsRatio_working_3-way'!X9^(1/3))*SIN(('OddsRatio_working_3-way'!Y9+2*PI())/3)</f>
        <v>-0.42913446672444039</v>
      </c>
      <c r="AK9" s="11">
        <f>'OddsRatio_working_3-way'!U9/(3*'OddsRatio_working_3-way'!X9^(1/3))*SIN(('OddsRatio_working_3-way'!Y9+4*PI())/3)</f>
        <v>0.4817560144420337</v>
      </c>
      <c r="AL9" s="11">
        <f>'OddsRatio_working_3-way'!Z9+'OddsRatio_working_3-way'!AF9</f>
        <v>1.0518057290074632</v>
      </c>
      <c r="AM9" s="11">
        <f>'OddsRatio_working_3-way'!AA9+'OddsRatio_working_3-way'!AG9</f>
        <v>-0.61704605872351348</v>
      </c>
      <c r="AN9" s="11">
        <f>'OddsRatio_working_3-way'!AB9+'OddsRatio_working_3-way'!AH9</f>
        <v>-0.43475967028394991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1.0518057290074632</v>
      </c>
      <c r="AS9" s="11">
        <f>IF(('OddsRatio_working_3-way'!X9=0),IF(Q9&gt;0,-Q9^(1/3),(-Q9)^(1/3)),'OddsRatio_working_3-way'!AM9-'OddsRatio_working_3-way'!R9/3)</f>
        <v>-0.61704605872351348</v>
      </c>
      <c r="AT9" s="11">
        <f>IF(('OddsRatio_working_3-way'!X9=0),IF(Q9&gt;0,-Q9^(1/3),(-Q9)^(1/3)),'OddsRatio_working_3-way'!AN9-'OddsRatio_working_3-way'!R9/3)</f>
        <v>-0.43475967028394991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2.73</v>
      </c>
      <c r="B10" s="4">
        <f>IF('True_Odds_Calculator_3-way'!B11="","",'True_Odds_Calculator_3-way'!B11)</f>
        <v>3.35</v>
      </c>
      <c r="C10" s="4">
        <f>IF('True_Odds_Calculator_3-way'!C11="","",'True_Odds_Calculator_3-way'!C11)</f>
        <v>2.72</v>
      </c>
      <c r="D10" s="9">
        <f t="shared" si="13"/>
        <v>0.35511202009098142</v>
      </c>
      <c r="E10" s="9">
        <f t="shared" si="14"/>
        <v>0.28844726425111245</v>
      </c>
      <c r="F10" s="9">
        <f t="shared" si="15"/>
        <v>0.35644071565790597</v>
      </c>
      <c r="G10" s="9">
        <f t="shared" si="16"/>
        <v>1.0497183912530319</v>
      </c>
      <c r="H10" s="9">
        <f t="shared" si="17"/>
        <v>2.8160128168677456</v>
      </c>
      <c r="I10" s="9">
        <f t="shared" si="18"/>
        <v>3.4668382194446252</v>
      </c>
      <c r="J10" s="9">
        <f t="shared" si="19"/>
        <v>2.8055156329552151</v>
      </c>
      <c r="K10" s="11">
        <f t="shared" si="20"/>
        <v>0.36630036630036628</v>
      </c>
      <c r="L10" s="11">
        <f t="shared" si="21"/>
        <v>0.29850746268656714</v>
      </c>
      <c r="M10" s="11">
        <f t="shared" si="22"/>
        <v>0.36764705882352938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-0.28110337131408247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0.23315870550286705</v>
      </c>
      <c r="Q10" s="11">
        <f>2*'OddsRatio_working_3-way'!K10*'OddsRatio_working_3-way'!L10*'OddsRatio_working_3-way'!M10</f>
        <v>8.0399553621678277E-2</v>
      </c>
      <c r="R10" s="11">
        <f t="shared" si="23"/>
        <v>0</v>
      </c>
      <c r="S10" s="11">
        <f t="shared" si="24"/>
        <v>-0.82944115687020392</v>
      </c>
      <c r="T10" s="11">
        <f t="shared" si="25"/>
        <v>-0.28601419202420819</v>
      </c>
      <c r="U10" s="11">
        <f>'OddsRatio_working_3-way'!S10-'OddsRatio_working_3-way'!R10^2/3</f>
        <v>-0.82944115687020392</v>
      </c>
      <c r="V10" s="11">
        <f>'OddsRatio_working_3-way'!S10*'OddsRatio_working_3-way'!R10/3-2*'OddsRatio_working_3-way'!R10^3/27-'OddsRatio_working_3-way'!T10</f>
        <v>0.28601419202420819</v>
      </c>
      <c r="W10" s="11">
        <f>'OddsRatio_working_3-way'!V10^2+4*'OddsRatio_working_3-way'!U10^3/27</f>
        <v>-2.7340769785428459E-3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0.14537726354024852</v>
      </c>
      <c r="Y10" s="11">
        <f>IF('OddsRatio_working_3-way'!W10&gt;=0,IF('OddsRatio_working_3-way'!V10+SQRT('OddsRatio_working_3-way'!W10)&gt;0,0,PI()),ACOS('OddsRatio_working_3-way'!V10/(2*'OddsRatio_working_3-way'!X10)))</f>
        <v>0.18082067750545217</v>
      </c>
      <c r="Z10" s="11">
        <f>'OddsRatio_working_3-way'!X10^(1/3)*COS('OddsRatio_working_3-way'!Y10/3)</f>
        <v>0.52485919562651595</v>
      </c>
      <c r="AA10" s="11">
        <f>'OddsRatio_working_3-way'!X10^(1/3)*COS(('OddsRatio_working_3-way'!Y10+2*PI())/3)</f>
        <v>-0.2898596505340606</v>
      </c>
      <c r="AB10" s="11">
        <f>'OddsRatio_working_3-way'!X10^(1/3)*COS(('OddsRatio_working_3-way'!Y10+4*PI())/3)</f>
        <v>-0.23499954509245541</v>
      </c>
      <c r="AC10" s="11">
        <f>'OddsRatio_working_3-way'!X10^(1/3)*SIN('OddsRatio_working_3-way'!Y10/3)</f>
        <v>3.1673496644481998E-2</v>
      </c>
      <c r="AD10" s="11">
        <f>'OddsRatio_working_3-way'!X10^(1/3)*SIN(('OddsRatio_working_3-way'!Y10+2*PI())/3)</f>
        <v>0.43870464850018803</v>
      </c>
      <c r="AE10" s="11">
        <f>'OddsRatio_working_3-way'!X10^(1/3)*SIN(('OddsRatio_working_3-way'!Y10+4*PI())/3)</f>
        <v>-0.47037814514467008</v>
      </c>
      <c r="AF10" s="11">
        <f>-'OddsRatio_working_3-way'!U10/(3*'OddsRatio_working_3-way'!X10^(1/3))*COS(('OddsRatio_working_3-way'!Y10)/3)</f>
        <v>0.52485919562651595</v>
      </c>
      <c r="AG10" s="11">
        <f>-'OddsRatio_working_3-way'!U10/(3*'OddsRatio_working_3-way'!X10^(1/3))*COS(('OddsRatio_working_3-way'!Y10+2*PI())/3)</f>
        <v>-0.2898596505340606</v>
      </c>
      <c r="AH10" s="11">
        <f>-'OddsRatio_working_3-way'!U10/(3*'OddsRatio_working_3-way'!X10^(1/3))*COS(('OddsRatio_working_3-way'!Y10+4*PI())/3)</f>
        <v>-0.23499954509245541</v>
      </c>
      <c r="AI10" s="11">
        <f>'OddsRatio_working_3-way'!U10/(3*'OddsRatio_working_3-way'!X10^(1/3))*SIN(('OddsRatio_working_3-way'!Y10)/3)</f>
        <v>-3.1673496644481998E-2</v>
      </c>
      <c r="AJ10" s="11">
        <f>'OddsRatio_working_3-way'!U10/(3*'OddsRatio_working_3-way'!X10^(1/3))*SIN(('OddsRatio_working_3-way'!Y10+2*PI())/3)</f>
        <v>-0.43870464850018803</v>
      </c>
      <c r="AK10" s="11">
        <f>'OddsRatio_working_3-way'!U10/(3*'OddsRatio_working_3-way'!X10^(1/3))*SIN(('OddsRatio_working_3-way'!Y10+4*PI())/3)</f>
        <v>0.47037814514467008</v>
      </c>
      <c r="AL10" s="11">
        <f>'OddsRatio_working_3-way'!Z10+'OddsRatio_working_3-way'!AF10</f>
        <v>1.0497183912530319</v>
      </c>
      <c r="AM10" s="11">
        <f>'OddsRatio_working_3-way'!AA10+'OddsRatio_working_3-way'!AG10</f>
        <v>-0.5797193010681212</v>
      </c>
      <c r="AN10" s="11">
        <f>'OddsRatio_working_3-way'!AB10+'OddsRatio_working_3-way'!AH10</f>
        <v>-0.46999909018491082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1.0497183912530319</v>
      </c>
      <c r="AS10" s="11">
        <f>IF(('OddsRatio_working_3-way'!X10=0),IF(Q10&gt;0,-Q10^(1/3),(-Q10)^(1/3)),'OddsRatio_working_3-way'!AM10-'OddsRatio_working_3-way'!R10/3)</f>
        <v>-0.5797193010681212</v>
      </c>
      <c r="AT10" s="11">
        <f>IF(('OddsRatio_working_3-way'!X10=0),IF(Q10&gt;0,-Q10^(1/3),(-Q10)^(1/3)),'OddsRatio_working_3-way'!AN10-'OddsRatio_working_3-way'!R10/3)</f>
        <v>-0.46999909018491082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3.65</v>
      </c>
      <c r="C11" s="4">
        <f>IF('True_Odds_Calculator_3-way'!C12="","",'True_Odds_Calculator_3-way'!C12)</f>
        <v>5.47</v>
      </c>
      <c r="D11" s="9">
        <f t="shared" si="13"/>
        <v>0.56548200478937138</v>
      </c>
      <c r="E11" s="9">
        <f t="shared" si="14"/>
        <v>0.26122282132969588</v>
      </c>
      <c r="F11" s="9">
        <f t="shared" si="15"/>
        <v>0.17329517388093277</v>
      </c>
      <c r="G11" s="9">
        <f t="shared" si="16"/>
        <v>1.0672262078350416</v>
      </c>
      <c r="H11" s="9">
        <f t="shared" si="17"/>
        <v>1.7684028696412297</v>
      </c>
      <c r="I11" s="9">
        <f t="shared" si="18"/>
        <v>3.8281494507628602</v>
      </c>
      <c r="J11" s="9">
        <f t="shared" si="19"/>
        <v>5.7705011490226354</v>
      </c>
      <c r="K11" s="11">
        <f t="shared" si="20"/>
        <v>0.58139534883720934</v>
      </c>
      <c r="L11" s="11">
        <f t="shared" si="21"/>
        <v>0.27397260273972601</v>
      </c>
      <c r="M11" s="11">
        <f t="shared" si="22"/>
        <v>0.18281535648994515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-0.24835748643153621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0.2283007956166247</v>
      </c>
      <c r="Q11" s="11">
        <f>2*'OddsRatio_working_3-way'!K11*'OddsRatio_working_3-way'!L11*'OddsRatio_working_3-way'!M11</f>
        <v>5.8239998881792023E-2</v>
      </c>
      <c r="R11" s="11">
        <f t="shared" si="23"/>
        <v>0</v>
      </c>
      <c r="S11" s="11">
        <f t="shared" si="24"/>
        <v>-0.91924265661127769</v>
      </c>
      <c r="T11" s="11">
        <f t="shared" si="25"/>
        <v>-0.23450067770695862</v>
      </c>
      <c r="U11" s="11">
        <f>'OddsRatio_working_3-way'!S11-'OddsRatio_working_3-way'!R11^2/3</f>
        <v>-0.91924265661127769</v>
      </c>
      <c r="V11" s="11">
        <f>'OddsRatio_working_3-way'!S11*'OddsRatio_working_3-way'!R11/3-2*'OddsRatio_working_3-way'!R11^3/27-'OddsRatio_working_3-way'!T11</f>
        <v>0.23450067770695862</v>
      </c>
      <c r="W11" s="11">
        <f>'OddsRatio_working_3-way'!V11^2+4*'OddsRatio_working_3-way'!U11^3/27</f>
        <v>-6.0085956048818744E-2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0.16961465435940495</v>
      </c>
      <c r="Y11" s="11">
        <f>IF('OddsRatio_working_3-way'!W11&gt;=0,IF('OddsRatio_working_3-way'!V11+SQRT('OddsRatio_working_3-way'!W11)&gt;0,0,PI()),ACOS('OddsRatio_working_3-way'!V11/(2*'OddsRatio_working_3-way'!X11)))</f>
        <v>0.80754453380669355</v>
      </c>
      <c r="Z11" s="11">
        <f>'OddsRatio_working_3-way'!X11^(1/3)*COS('OddsRatio_working_3-way'!Y11/3)</f>
        <v>0.53361310391752081</v>
      </c>
      <c r="AA11" s="11">
        <f>'OddsRatio_working_3-way'!X11^(1/3)*COS(('OddsRatio_working_3-way'!Y11+2*PI())/3)</f>
        <v>-0.39429559324643848</v>
      </c>
      <c r="AB11" s="11">
        <f>'OddsRatio_working_3-way'!X11^(1/3)*COS(('OddsRatio_working_3-way'!Y11+4*PI())/3)</f>
        <v>-0.13931751067108245</v>
      </c>
      <c r="AC11" s="11">
        <f>'OddsRatio_working_3-way'!X11^(1/3)*SIN('OddsRatio_working_3-way'!Y11/3)</f>
        <v>0.14721166461233653</v>
      </c>
      <c r="AD11" s="11">
        <f>'OddsRatio_working_3-way'!X11^(1/3)*SIN(('OddsRatio_working_3-way'!Y11+2*PI())/3)</f>
        <v>0.38851667147867036</v>
      </c>
      <c r="AE11" s="11">
        <f>'OddsRatio_working_3-way'!X11^(1/3)*SIN(('OddsRatio_working_3-way'!Y11+4*PI())/3)</f>
        <v>-0.53572833609100678</v>
      </c>
      <c r="AF11" s="11">
        <f>-'OddsRatio_working_3-way'!U11/(3*'OddsRatio_working_3-way'!X11^(1/3))*COS(('OddsRatio_working_3-way'!Y11)/3)</f>
        <v>0.53361310391752081</v>
      </c>
      <c r="AG11" s="11">
        <f>-'OddsRatio_working_3-way'!U11/(3*'OddsRatio_working_3-way'!X11^(1/3))*COS(('OddsRatio_working_3-way'!Y11+2*PI())/3)</f>
        <v>-0.39429559324643848</v>
      </c>
      <c r="AH11" s="11">
        <f>-'OddsRatio_working_3-way'!U11/(3*'OddsRatio_working_3-way'!X11^(1/3))*COS(('OddsRatio_working_3-way'!Y11+4*PI())/3)</f>
        <v>-0.13931751067108245</v>
      </c>
      <c r="AI11" s="11">
        <f>'OddsRatio_working_3-way'!U11/(3*'OddsRatio_working_3-way'!X11^(1/3))*SIN(('OddsRatio_working_3-way'!Y11)/3)</f>
        <v>-0.14721166461233653</v>
      </c>
      <c r="AJ11" s="11">
        <f>'OddsRatio_working_3-way'!U11/(3*'OddsRatio_working_3-way'!X11^(1/3))*SIN(('OddsRatio_working_3-way'!Y11+2*PI())/3)</f>
        <v>-0.38851667147867036</v>
      </c>
      <c r="AK11" s="11">
        <f>'OddsRatio_working_3-way'!U11/(3*'OddsRatio_working_3-way'!X11^(1/3))*SIN(('OddsRatio_working_3-way'!Y11+4*PI())/3)</f>
        <v>0.53572833609100678</v>
      </c>
      <c r="AL11" s="11">
        <f>'OddsRatio_working_3-way'!Z11+'OddsRatio_working_3-way'!AF11</f>
        <v>1.0672262078350416</v>
      </c>
      <c r="AM11" s="11">
        <f>'OddsRatio_working_3-way'!AA11+'OddsRatio_working_3-way'!AG11</f>
        <v>-0.78859118649287696</v>
      </c>
      <c r="AN11" s="11">
        <f>'OddsRatio_working_3-way'!AB11+'OddsRatio_working_3-way'!AH11</f>
        <v>-0.27863502134216489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1.0672262078350416</v>
      </c>
      <c r="AS11" s="11">
        <f>IF(('OddsRatio_working_3-way'!X11=0),IF(Q11&gt;0,-Q11^(1/3),(-Q11)^(1/3)),'OddsRatio_working_3-way'!AM11-'OddsRatio_working_3-way'!R11/3)</f>
        <v>-0.78859118649287696</v>
      </c>
      <c r="AT11" s="11">
        <f>IF(('OddsRatio_working_3-way'!X11=0),IF(Q11&gt;0,-Q11^(1/3),(-Q11)^(1/3)),'OddsRatio_working_3-way'!AN11-'OddsRatio_working_3-way'!R11/3)</f>
        <v>-0.27863502134216489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4.53</v>
      </c>
      <c r="D12" s="9">
        <f t="shared" si="13"/>
        <v>0.52038325852523604</v>
      </c>
      <c r="E12" s="9">
        <f t="shared" si="14"/>
        <v>0.26862897823559534</v>
      </c>
      <c r="F12" s="9">
        <f t="shared" si="15"/>
        <v>0.21098776323916868</v>
      </c>
      <c r="G12" s="9">
        <f t="shared" si="16"/>
        <v>1.0593799893810352</v>
      </c>
      <c r="H12" s="9">
        <f t="shared" si="17"/>
        <v>1.921660590761501</v>
      </c>
      <c r="I12" s="9">
        <f t="shared" si="18"/>
        <v>3.7226065727092603</v>
      </c>
      <c r="J12" s="9">
        <f t="shared" si="19"/>
        <v>4.7396113625150544</v>
      </c>
      <c r="K12" s="11">
        <f t="shared" si="20"/>
        <v>0.53475935828876997</v>
      </c>
      <c r="L12" s="11">
        <f t="shared" si="21"/>
        <v>0.28011204481792717</v>
      </c>
      <c r="M12" s="11">
        <f t="shared" si="22"/>
        <v>0.22075055187637968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-0.26098710901295763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0.23047549342835666</v>
      </c>
      <c r="Q12" s="11">
        <f>2*'OddsRatio_working_3-way'!K12*'OddsRatio_working_3-way'!L12*'OddsRatio_working_3-way'!M12</f>
        <v>6.6133570567677658E-2</v>
      </c>
      <c r="R12" s="11">
        <f t="shared" si="23"/>
        <v>0</v>
      </c>
      <c r="S12" s="11">
        <f t="shared" si="24"/>
        <v>-0.88309148409668725</v>
      </c>
      <c r="T12" s="11">
        <f t="shared" si="25"/>
        <v>-0.25339784335629473</v>
      </c>
      <c r="U12" s="11">
        <f>'OddsRatio_working_3-way'!S12-'OddsRatio_working_3-way'!R12^2/3</f>
        <v>-0.88309148409668725</v>
      </c>
      <c r="V12" s="11">
        <f>'OddsRatio_working_3-way'!S12*'OddsRatio_working_3-way'!R12/3-2*'OddsRatio_working_3-way'!R12^3/27-'OddsRatio_working_3-way'!T12</f>
        <v>0.25339784335629473</v>
      </c>
      <c r="W12" s="11">
        <f>'OddsRatio_working_3-way'!V12^2+4*'OddsRatio_working_3-way'!U12^3/27</f>
        <v>-3.7816110256857702E-2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0.15970799704028521</v>
      </c>
      <c r="Y12" s="11">
        <f>IF('OddsRatio_working_3-way'!W12&gt;=0,IF('OddsRatio_working_3-way'!V12+SQRT('OddsRatio_working_3-way'!W12)&gt;0,0,PI()),ACOS('OddsRatio_working_3-way'!V12/(2*'OddsRatio_working_3-way'!X12)))</f>
        <v>0.65455967869973974</v>
      </c>
      <c r="Z12" s="11">
        <f>'OddsRatio_working_3-way'!X12^(1/3)*COS('OddsRatio_working_3-way'!Y12/3)</f>
        <v>0.52968999469051758</v>
      </c>
      <c r="AA12" s="11">
        <f>'OddsRatio_working_3-way'!X12^(1/3)*COS(('OddsRatio_working_3-way'!Y12+2*PI())/3)</f>
        <v>-0.36655169903074974</v>
      </c>
      <c r="AB12" s="11">
        <f>'OddsRatio_working_3-way'!X12^(1/3)*COS(('OddsRatio_working_3-way'!Y12+4*PI())/3)</f>
        <v>-0.16313829565976803</v>
      </c>
      <c r="AC12" s="11">
        <f>'OddsRatio_working_3-way'!X12^(1/3)*SIN('OddsRatio_working_3-way'!Y12/3)</f>
        <v>0.11744078319301438</v>
      </c>
      <c r="AD12" s="11">
        <f>'OddsRatio_working_3-way'!X12^(1/3)*SIN(('OddsRatio_working_3-way'!Y12+2*PI())/3)</f>
        <v>0.40000459993592552</v>
      </c>
      <c r="AE12" s="11">
        <f>'OddsRatio_working_3-way'!X12^(1/3)*SIN(('OddsRatio_working_3-way'!Y12+4*PI())/3)</f>
        <v>-0.51744538312893973</v>
      </c>
      <c r="AF12" s="11">
        <f>-'OddsRatio_working_3-way'!U12/(3*'OddsRatio_working_3-way'!X12^(1/3))*COS(('OddsRatio_working_3-way'!Y12)/3)</f>
        <v>0.52968999469051747</v>
      </c>
      <c r="AG12" s="11">
        <f>-'OddsRatio_working_3-way'!U12/(3*'OddsRatio_working_3-way'!X12^(1/3))*COS(('OddsRatio_working_3-way'!Y12+2*PI())/3)</f>
        <v>-0.36655169903074963</v>
      </c>
      <c r="AH12" s="11">
        <f>-'OddsRatio_working_3-way'!U12/(3*'OddsRatio_working_3-way'!X12^(1/3))*COS(('OddsRatio_working_3-way'!Y12+4*PI())/3)</f>
        <v>-0.16313829565976801</v>
      </c>
      <c r="AI12" s="11">
        <f>'OddsRatio_working_3-way'!U12/(3*'OddsRatio_working_3-way'!X12^(1/3))*SIN(('OddsRatio_working_3-way'!Y12)/3)</f>
        <v>-0.11744078319301435</v>
      </c>
      <c r="AJ12" s="11">
        <f>'OddsRatio_working_3-way'!U12/(3*'OddsRatio_working_3-way'!X12^(1/3))*SIN(('OddsRatio_working_3-way'!Y12+2*PI())/3)</f>
        <v>-0.40000459993592546</v>
      </c>
      <c r="AK12" s="11">
        <f>'OddsRatio_working_3-way'!U12/(3*'OddsRatio_working_3-way'!X12^(1/3))*SIN(('OddsRatio_working_3-way'!Y12+4*PI())/3)</f>
        <v>0.51744538312893962</v>
      </c>
      <c r="AL12" s="11">
        <f>'OddsRatio_working_3-way'!Z12+'OddsRatio_working_3-way'!AF12</f>
        <v>1.0593799893810352</v>
      </c>
      <c r="AM12" s="11">
        <f>'OddsRatio_working_3-way'!AA12+'OddsRatio_working_3-way'!AG12</f>
        <v>-0.73310339806149938</v>
      </c>
      <c r="AN12" s="11">
        <f>'OddsRatio_working_3-way'!AB12+'OddsRatio_working_3-way'!AH12</f>
        <v>-0.32627659131953601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1.0593799893810352</v>
      </c>
      <c r="AS12" s="11">
        <f>IF(('OddsRatio_working_3-way'!X12=0),IF(Q12&gt;0,-Q12^(1/3),(-Q12)^(1/3)),'OddsRatio_working_3-way'!AM12-'OddsRatio_working_3-way'!R12/3)</f>
        <v>-0.73310339806149938</v>
      </c>
      <c r="AT12" s="11">
        <f>IF(('OddsRatio_working_3-way'!X12=0),IF(Q12&gt;0,-Q12^(1/3),(-Q12)^(1/3)),'OddsRatio_working_3-way'!AN12-'OddsRatio_working_3-way'!R12/3)</f>
        <v>-0.32627659131953601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2.52</v>
      </c>
      <c r="D13" s="9">
        <f t="shared" si="13"/>
        <v>0.32208033004897413</v>
      </c>
      <c r="E13" s="9">
        <f t="shared" si="14"/>
        <v>0.29325395000416837</v>
      </c>
      <c r="F13" s="9">
        <f t="shared" si="15"/>
        <v>0.38466571994685755</v>
      </c>
      <c r="G13" s="9">
        <f t="shared" si="16"/>
        <v>1.0524077484768231</v>
      </c>
      <c r="H13" s="9">
        <f t="shared" si="17"/>
        <v>3.1048154969536461</v>
      </c>
      <c r="I13" s="9">
        <f t="shared" si="18"/>
        <v>3.4100137440119247</v>
      </c>
      <c r="J13" s="9">
        <f t="shared" si="19"/>
        <v>2.5996597776847707</v>
      </c>
      <c r="K13" s="11">
        <f t="shared" si="20"/>
        <v>0.33333333333333331</v>
      </c>
      <c r="L13" s="11">
        <f t="shared" si="21"/>
        <v>0.303951367781155</v>
      </c>
      <c r="M13" s="11">
        <f t="shared" si="22"/>
        <v>0.3968253968253968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-0.27989257168588477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0.2335922548688506</v>
      </c>
      <c r="Q13" s="11">
        <f>2*'OddsRatio_working_3-way'!K13*'OddsRatio_working_3-way'!L13*'OddsRatio_working_3-way'!M13</f>
        <v>8.0410414756919305E-2</v>
      </c>
      <c r="R13" s="11">
        <f t="shared" si="23"/>
        <v>0</v>
      </c>
      <c r="S13" s="11">
        <f t="shared" si="24"/>
        <v>-0.83457825787175355</v>
      </c>
      <c r="T13" s="11">
        <f t="shared" si="25"/>
        <v>-0.28729027809698915</v>
      </c>
      <c r="U13" s="11">
        <f>'OddsRatio_working_3-way'!S13-'OddsRatio_working_3-way'!R13^2/3</f>
        <v>-0.83457825787175355</v>
      </c>
      <c r="V13" s="11">
        <f>'OddsRatio_working_3-way'!S13*'OddsRatio_working_3-way'!R13/3-2*'OddsRatio_working_3-way'!R13^3/27-'OddsRatio_working_3-way'!T13</f>
        <v>0.28729027809698915</v>
      </c>
      <c r="W13" s="11">
        <f>'OddsRatio_working_3-way'!V13^2+4*'OddsRatio_working_3-way'!U13^3/27</f>
        <v>-3.5829884093657866E-3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0.14672993244257557</v>
      </c>
      <c r="Y13" s="11">
        <f>IF('OddsRatio_working_3-way'!W13&gt;=0,IF('OddsRatio_working_3-way'!V13+SQRT('OddsRatio_working_3-way'!W13)&gt;0,0,PI()),ACOS('OddsRatio_working_3-way'!V13/(2*'OddsRatio_working_3-way'!X13)))</f>
        <v>0.20541516364304857</v>
      </c>
      <c r="Z13" s="11">
        <f>'OddsRatio_working_3-way'!X13^(1/3)*COS('OddsRatio_working_3-way'!Y13/3)</f>
        <v>0.52620387423841153</v>
      </c>
      <c r="AA13" s="11">
        <f>'OddsRatio_working_3-way'!X13^(1/3)*COS(('OddsRatio_working_3-way'!Y13+2*PI())/3)</f>
        <v>-0.29435376139080444</v>
      </c>
      <c r="AB13" s="11">
        <f>'OddsRatio_working_3-way'!X13^(1/3)*COS(('OddsRatio_working_3-way'!Y13+4*PI())/3)</f>
        <v>-0.23185011284760745</v>
      </c>
      <c r="AC13" s="11">
        <f>'OddsRatio_working_3-way'!X13^(1/3)*SIN('OddsRatio_working_3-way'!Y13/3)</f>
        <v>3.6086498311748705E-2</v>
      </c>
      <c r="AD13" s="11">
        <f>'OddsRatio_working_3-way'!X13^(1/3)*SIN(('OddsRatio_working_3-way'!Y13+2*PI())/3)</f>
        <v>0.43766267350438198</v>
      </c>
      <c r="AE13" s="11">
        <f>'OddsRatio_working_3-way'!X13^(1/3)*SIN(('OddsRatio_working_3-way'!Y13+4*PI())/3)</f>
        <v>-0.47374917181613052</v>
      </c>
      <c r="AF13" s="11">
        <f>-'OddsRatio_working_3-way'!U13/(3*'OddsRatio_working_3-way'!X13^(1/3))*COS(('OddsRatio_working_3-way'!Y13)/3)</f>
        <v>0.52620387423841153</v>
      </c>
      <c r="AG13" s="11">
        <f>-'OddsRatio_working_3-way'!U13/(3*'OddsRatio_working_3-way'!X13^(1/3))*COS(('OddsRatio_working_3-way'!Y13+2*PI())/3)</f>
        <v>-0.29435376139080444</v>
      </c>
      <c r="AH13" s="11">
        <f>-'OddsRatio_working_3-way'!U13/(3*'OddsRatio_working_3-way'!X13^(1/3))*COS(('OddsRatio_working_3-way'!Y13+4*PI())/3)</f>
        <v>-0.23185011284760745</v>
      </c>
      <c r="AI13" s="11">
        <f>'OddsRatio_working_3-way'!U13/(3*'OddsRatio_working_3-way'!X13^(1/3))*SIN(('OddsRatio_working_3-way'!Y13)/3)</f>
        <v>-3.6086498311748705E-2</v>
      </c>
      <c r="AJ13" s="11">
        <f>'OddsRatio_working_3-way'!U13/(3*'OddsRatio_working_3-way'!X13^(1/3))*SIN(('OddsRatio_working_3-way'!Y13+2*PI())/3)</f>
        <v>-0.43766267350438198</v>
      </c>
      <c r="AK13" s="11">
        <f>'OddsRatio_working_3-way'!U13/(3*'OddsRatio_working_3-way'!X13^(1/3))*SIN(('OddsRatio_working_3-way'!Y13+4*PI())/3)</f>
        <v>0.47374917181613052</v>
      </c>
      <c r="AL13" s="11">
        <f>'OddsRatio_working_3-way'!Z13+'OddsRatio_working_3-way'!AF13</f>
        <v>1.0524077484768231</v>
      </c>
      <c r="AM13" s="11">
        <f>'OddsRatio_working_3-way'!AA13+'OddsRatio_working_3-way'!AG13</f>
        <v>-0.58870752278160887</v>
      </c>
      <c r="AN13" s="11">
        <f>'OddsRatio_working_3-way'!AB13+'OddsRatio_working_3-way'!AH13</f>
        <v>-0.46370022569521491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1.0524077484768231</v>
      </c>
      <c r="AS13" s="11">
        <f>IF(('OddsRatio_working_3-way'!X13=0),IF(Q13&gt;0,-Q13^(1/3),(-Q13)^(1/3)),'OddsRatio_working_3-way'!AM13-'OddsRatio_working_3-way'!R13/3)</f>
        <v>-0.58870752278160887</v>
      </c>
      <c r="AT13" s="11">
        <f>IF(('OddsRatio_working_3-way'!X13=0),IF(Q13&gt;0,-Q13^(1/3),(-Q13)^(1/3)),'OddsRatio_working_3-way'!AN13-'OddsRatio_working_3-way'!R13/3)</f>
        <v>-0.46370022569521491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1.74</v>
      </c>
      <c r="B14" s="4">
        <f>IF('True_Odds_Calculator_3-way'!B15="","",'True_Odds_Calculator_3-way'!B15)</f>
        <v>4.03</v>
      </c>
      <c r="C14" s="4">
        <f>IF('True_Odds_Calculator_3-way'!C15="","",'True_Odds_Calculator_3-way'!C15)</f>
        <v>4.6900000000000004</v>
      </c>
      <c r="D14" s="9">
        <f t="shared" si="13"/>
        <v>0.55980687482914282</v>
      </c>
      <c r="E14" s="9">
        <f t="shared" si="14"/>
        <v>0.2369834515153717</v>
      </c>
      <c r="F14" s="9">
        <f t="shared" si="15"/>
        <v>0.20320967365548537</v>
      </c>
      <c r="G14" s="9">
        <f t="shared" si="16"/>
        <v>1.0626085553821873</v>
      </c>
      <c r="H14" s="9">
        <f t="shared" si="17"/>
        <v>1.7863303309828187</v>
      </c>
      <c r="I14" s="9">
        <f t="shared" si="18"/>
        <v>4.2197039228080273</v>
      </c>
      <c r="J14" s="9">
        <f t="shared" si="19"/>
        <v>4.921025569360272</v>
      </c>
      <c r="K14" s="11">
        <f t="shared" si="20"/>
        <v>0.57471264367816088</v>
      </c>
      <c r="L14" s="11">
        <f t="shared" si="21"/>
        <v>0.24813895781637715</v>
      </c>
      <c r="M14" s="11">
        <f t="shared" si="22"/>
        <v>0.21321961620469082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-0.2515785312092983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0.22683584850503313</v>
      </c>
      <c r="Q14" s="11">
        <f>2*'OddsRatio_working_3-way'!K14*'OddsRatio_working_3-way'!L14*'OddsRatio_working_3-way'!M14</f>
        <v>6.0813900403494131E-2</v>
      </c>
      <c r="R14" s="11">
        <f t="shared" si="23"/>
        <v>0</v>
      </c>
      <c r="S14" s="11">
        <f t="shared" si="24"/>
        <v>-0.90165026170821894</v>
      </c>
      <c r="T14" s="11">
        <f t="shared" si="25"/>
        <v>-0.24172929268316859</v>
      </c>
      <c r="U14" s="11">
        <f>'OddsRatio_working_3-way'!S14-'OddsRatio_working_3-way'!R14^2/3</f>
        <v>-0.90165026170821894</v>
      </c>
      <c r="V14" s="11">
        <f>'OddsRatio_working_3-way'!S14*'OddsRatio_working_3-way'!R14/3-2*'OddsRatio_working_3-way'!R14^3/27-'OddsRatio_working_3-way'!T14</f>
        <v>0.24172929268316859</v>
      </c>
      <c r="W14" s="11">
        <f>'OddsRatio_working_3-way'!V14^2+4*'OddsRatio_working_3-way'!U14^3/27</f>
        <v>-5.0162133285152788E-2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0.16476891714326597</v>
      </c>
      <c r="Y14" s="11">
        <f>IF('OddsRatio_working_3-way'!W14&gt;=0,IF('OddsRatio_working_3-way'!V14+SQRT('OddsRatio_working_3-way'!W14)&gt;0,0,PI()),ACOS('OddsRatio_working_3-way'!V14/(2*'OddsRatio_working_3-way'!X14)))</f>
        <v>0.74727982991154873</v>
      </c>
      <c r="Z14" s="11">
        <f>'OddsRatio_working_3-way'!X14^(1/3)*COS('OddsRatio_working_3-way'!Y14/3)</f>
        <v>0.53130427769109378</v>
      </c>
      <c r="AA14" s="11">
        <f>'OddsRatio_working_3-way'!X14^(1/3)*COS(('OddsRatio_working_3-way'!Y14+2*PI())/3)</f>
        <v>-0.38269652703829055</v>
      </c>
      <c r="AB14" s="11">
        <f>'OddsRatio_working_3-way'!X14^(1/3)*COS(('OddsRatio_working_3-way'!Y14+4*PI())/3)</f>
        <v>-0.14860775065280357</v>
      </c>
      <c r="AC14" s="11">
        <f>'OddsRatio_working_3-way'!X14^(1/3)*SIN('OddsRatio_working_3-way'!Y14/3)</f>
        <v>0.13515121806043123</v>
      </c>
      <c r="AD14" s="11">
        <f>'OddsRatio_working_3-way'!X14^(1/3)*SIN(('OddsRatio_working_3-way'!Y14+2*PI())/3)</f>
        <v>0.39254739258961335</v>
      </c>
      <c r="AE14" s="11">
        <f>'OddsRatio_working_3-way'!X14^(1/3)*SIN(('OddsRatio_working_3-way'!Y14+4*PI())/3)</f>
        <v>-0.52769861065004453</v>
      </c>
      <c r="AF14" s="11">
        <f>-'OddsRatio_working_3-way'!U14/(3*'OddsRatio_working_3-way'!X14^(1/3))*COS(('OddsRatio_working_3-way'!Y14)/3)</f>
        <v>0.53130427769109356</v>
      </c>
      <c r="AG14" s="11">
        <f>-'OddsRatio_working_3-way'!U14/(3*'OddsRatio_working_3-way'!X14^(1/3))*COS(('OddsRatio_working_3-way'!Y14+2*PI())/3)</f>
        <v>-0.38269652703829043</v>
      </c>
      <c r="AH14" s="11">
        <f>-'OddsRatio_working_3-way'!U14/(3*'OddsRatio_working_3-way'!X14^(1/3))*COS(('OddsRatio_working_3-way'!Y14+4*PI())/3)</f>
        <v>-0.14860775065280349</v>
      </c>
      <c r="AI14" s="11">
        <f>'OddsRatio_working_3-way'!U14/(3*'OddsRatio_working_3-way'!X14^(1/3))*SIN(('OddsRatio_working_3-way'!Y14)/3)</f>
        <v>-0.13515121806043118</v>
      </c>
      <c r="AJ14" s="11">
        <f>'OddsRatio_working_3-way'!U14/(3*'OddsRatio_working_3-way'!X14^(1/3))*SIN(('OddsRatio_working_3-way'!Y14+2*PI())/3)</f>
        <v>-0.39254739258961319</v>
      </c>
      <c r="AK14" s="11">
        <f>'OddsRatio_working_3-way'!U14/(3*'OddsRatio_working_3-way'!X14^(1/3))*SIN(('OddsRatio_working_3-way'!Y14+4*PI())/3)</f>
        <v>0.52769861065004431</v>
      </c>
      <c r="AL14" s="11">
        <f>'OddsRatio_working_3-way'!Z14+'OddsRatio_working_3-way'!AF14</f>
        <v>1.0626085553821873</v>
      </c>
      <c r="AM14" s="11">
        <f>'OddsRatio_working_3-way'!AA14+'OddsRatio_working_3-way'!AG14</f>
        <v>-0.76539305407658098</v>
      </c>
      <c r="AN14" s="11">
        <f>'OddsRatio_working_3-way'!AB14+'OddsRatio_working_3-way'!AH14</f>
        <v>-0.29721550130560703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1.0626085553821873</v>
      </c>
      <c r="AS14" s="11">
        <f>IF(('OddsRatio_working_3-way'!X14=0),IF(Q14&gt;0,-Q14^(1/3),(-Q14)^(1/3)),'OddsRatio_working_3-way'!AM14-'OddsRatio_working_3-way'!R14/3)</f>
        <v>-0.76539305407658098</v>
      </c>
      <c r="AT14" s="11">
        <f>IF(('OddsRatio_working_3-way'!X14=0),IF(Q14&gt;0,-Q14^(1/3),(-Q14)^(1/3)),'OddsRatio_working_3-way'!AN14-'OddsRatio_working_3-way'!R14/3)</f>
        <v>-0.29721550130560703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4.6500000000000004</v>
      </c>
      <c r="D15" s="9">
        <f t="shared" si="13"/>
        <v>0.5441209646575218</v>
      </c>
      <c r="E15" s="9">
        <f t="shared" si="14"/>
        <v>0.25058116569125222</v>
      </c>
      <c r="F15" s="9">
        <f t="shared" si="15"/>
        <v>0.20529786965122554</v>
      </c>
      <c r="G15" s="9">
        <f t="shared" si="16"/>
        <v>1.0605400407921817</v>
      </c>
      <c r="H15" s="9">
        <f t="shared" si="17"/>
        <v>1.8378266322258241</v>
      </c>
      <c r="I15" s="9">
        <f t="shared" si="18"/>
        <v>3.9907229150339529</v>
      </c>
      <c r="J15" s="9">
        <f t="shared" si="19"/>
        <v>4.8709711488914635</v>
      </c>
      <c r="K15" s="11">
        <f t="shared" si="20"/>
        <v>0.55865921787709494</v>
      </c>
      <c r="L15" s="11">
        <f t="shared" si="21"/>
        <v>0.26178010471204188</v>
      </c>
      <c r="M15" s="11">
        <f t="shared" si="22"/>
        <v>0.21505376344086019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-0.25574062210161908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0.22833225929109441</v>
      </c>
      <c r="Q15" s="11">
        <f>2*'OddsRatio_working_3-way'!K15*'OddsRatio_working_3-way'!L15*'OddsRatio_working_3-way'!M15</f>
        <v>6.2901448840521859E-2</v>
      </c>
      <c r="R15" s="11">
        <f t="shared" si="23"/>
        <v>0</v>
      </c>
      <c r="S15" s="11">
        <f t="shared" si="24"/>
        <v>-0.89282749613538559</v>
      </c>
      <c r="T15" s="11">
        <f t="shared" si="25"/>
        <v>-0.24595798791608411</v>
      </c>
      <c r="U15" s="11">
        <f>'OddsRatio_working_3-way'!S15-'OddsRatio_working_3-way'!R15^2/3</f>
        <v>-0.89282749613538559</v>
      </c>
      <c r="V15" s="11">
        <f>'OddsRatio_working_3-way'!S15*'OddsRatio_working_3-way'!R15/3-2*'OddsRatio_working_3-way'!R15^3/27-'OddsRatio_working_3-way'!T15</f>
        <v>0.24595798791608411</v>
      </c>
      <c r="W15" s="11">
        <f>'OddsRatio_working_3-way'!V15^2+4*'OddsRatio_working_3-way'!U15^3/27</f>
        <v>-4.494309004878011E-2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0.16235641492447156</v>
      </c>
      <c r="Y15" s="11">
        <f>IF('OddsRatio_working_3-way'!W15&gt;=0,IF('OddsRatio_working_3-way'!V15+SQRT('OddsRatio_working_3-way'!W15)&gt;0,0,PI()),ACOS('OddsRatio_working_3-way'!V15/(2*'OddsRatio_working_3-way'!X15)))</f>
        <v>0.71137773286701556</v>
      </c>
      <c r="Z15" s="11">
        <f>'OddsRatio_working_3-way'!X15^(1/3)*COS('OddsRatio_working_3-way'!Y15/3)</f>
        <v>0.53027002039609084</v>
      </c>
      <c r="AA15" s="11">
        <f>'OddsRatio_working_3-way'!X15^(1/3)*COS(('OddsRatio_working_3-way'!Y15+2*PI())/3)</f>
        <v>-0.37611768062768275</v>
      </c>
      <c r="AB15" s="11">
        <f>'OddsRatio_working_3-way'!X15^(1/3)*COS(('OddsRatio_working_3-way'!Y15+4*PI())/3)</f>
        <v>-0.15415233976840798</v>
      </c>
      <c r="AC15" s="11">
        <f>'OddsRatio_working_3-way'!X15^(1/3)*SIN('OddsRatio_working_3-way'!Y15/3)</f>
        <v>0.12815174929586926</v>
      </c>
      <c r="AD15" s="11">
        <f>'OddsRatio_working_3-way'!X15^(1/3)*SIN(('OddsRatio_working_3-way'!Y15+2*PI())/3)</f>
        <v>0.39515143388037244</v>
      </c>
      <c r="AE15" s="11">
        <f>'OddsRatio_working_3-way'!X15^(1/3)*SIN(('OddsRatio_working_3-way'!Y15+4*PI())/3)</f>
        <v>-0.52330318317624169</v>
      </c>
      <c r="AF15" s="11">
        <f>-'OddsRatio_working_3-way'!U15/(3*'OddsRatio_working_3-way'!X15^(1/3))*COS(('OddsRatio_working_3-way'!Y15)/3)</f>
        <v>0.53027002039609084</v>
      </c>
      <c r="AG15" s="11">
        <f>-'OddsRatio_working_3-way'!U15/(3*'OddsRatio_working_3-way'!X15^(1/3))*COS(('OddsRatio_working_3-way'!Y15+2*PI())/3)</f>
        <v>-0.37611768062768275</v>
      </c>
      <c r="AH15" s="11">
        <f>-'OddsRatio_working_3-way'!U15/(3*'OddsRatio_working_3-way'!X15^(1/3))*COS(('OddsRatio_working_3-way'!Y15+4*PI())/3)</f>
        <v>-0.15415233976840798</v>
      </c>
      <c r="AI15" s="11">
        <f>'OddsRatio_working_3-way'!U15/(3*'OddsRatio_working_3-way'!X15^(1/3))*SIN(('OddsRatio_working_3-way'!Y15)/3)</f>
        <v>-0.12815174929586926</v>
      </c>
      <c r="AJ15" s="11">
        <f>'OddsRatio_working_3-way'!U15/(3*'OddsRatio_working_3-way'!X15^(1/3))*SIN(('OddsRatio_working_3-way'!Y15+2*PI())/3)</f>
        <v>-0.39515143388037244</v>
      </c>
      <c r="AK15" s="11">
        <f>'OddsRatio_working_3-way'!U15/(3*'OddsRatio_working_3-way'!X15^(1/3))*SIN(('OddsRatio_working_3-way'!Y15+4*PI())/3)</f>
        <v>0.52330318317624169</v>
      </c>
      <c r="AL15" s="11">
        <f>'OddsRatio_working_3-way'!Z15+'OddsRatio_working_3-way'!AF15</f>
        <v>1.0605400407921817</v>
      </c>
      <c r="AM15" s="11">
        <f>'OddsRatio_working_3-way'!AA15+'OddsRatio_working_3-way'!AG15</f>
        <v>-0.7522353612553655</v>
      </c>
      <c r="AN15" s="11">
        <f>'OddsRatio_working_3-way'!AB15+'OddsRatio_working_3-way'!AH15</f>
        <v>-0.30830467953681595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1.0605400407921817</v>
      </c>
      <c r="AS15" s="11">
        <f>IF(('OddsRatio_working_3-way'!X15=0),IF(Q15&gt;0,-Q15^(1/3),(-Q15)^(1/3)),'OddsRatio_working_3-way'!AM15-'OddsRatio_working_3-way'!R15/3)</f>
        <v>-0.7522353612553655</v>
      </c>
      <c r="AT15" s="11">
        <f>IF(('OddsRatio_working_3-way'!X15=0),IF(Q15&gt;0,-Q15^(1/3),(-Q15)^(1/3)),'OddsRatio_working_3-way'!AN15-'OddsRatio_working_3-way'!R15/3)</f>
        <v>-0.30830467953681595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1.68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5.56</v>
      </c>
      <c r="D16" s="9">
        <f t="shared" si="13"/>
        <v>0.58031789889541707</v>
      </c>
      <c r="E16" s="9">
        <f t="shared" si="14"/>
        <v>0.24873170726088054</v>
      </c>
      <c r="F16" s="9">
        <f t="shared" si="15"/>
        <v>0.17095039384370242</v>
      </c>
      <c r="G16" s="9">
        <f t="shared" si="16"/>
        <v>1.0635197735976463</v>
      </c>
      <c r="H16" s="9">
        <f t="shared" si="17"/>
        <v>1.7231934460463998</v>
      </c>
      <c r="I16" s="9">
        <f t="shared" si="18"/>
        <v>4.0203961570173155</v>
      </c>
      <c r="J16" s="9">
        <f t="shared" si="19"/>
        <v>5.8496501676052652</v>
      </c>
      <c r="K16" s="11">
        <f t="shared" si="20"/>
        <v>0.59523809523809523</v>
      </c>
      <c r="L16" s="11">
        <f t="shared" si="21"/>
        <v>0.26041666666666669</v>
      </c>
      <c r="M16" s="11">
        <f t="shared" si="22"/>
        <v>0.17985611510791369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-0.24551430284343967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0.22526621559894947</v>
      </c>
      <c r="Q16" s="11">
        <f>2*'OddsRatio_working_3-way'!K16*'OddsRatio_working_3-way'!L16*'OddsRatio_working_3-way'!M16</f>
        <v>5.5758964257165707E-2</v>
      </c>
      <c r="R16" s="11">
        <f t="shared" si="23"/>
        <v>0</v>
      </c>
      <c r="S16" s="11">
        <f t="shared" si="24"/>
        <v>-0.91752787104463696</v>
      </c>
      <c r="T16" s="11">
        <f t="shared" si="25"/>
        <v>-0.22711085916946458</v>
      </c>
      <c r="U16" s="11">
        <f>'OddsRatio_working_3-way'!S16-'OddsRatio_working_3-way'!R16^2/3</f>
        <v>-0.91752787104463696</v>
      </c>
      <c r="V16" s="11">
        <f>'OddsRatio_working_3-way'!S16*'OddsRatio_working_3-way'!R16/3-2*'OddsRatio_working_3-way'!R16^3/27-'OddsRatio_working_3-way'!T16</f>
        <v>0.22711085916946458</v>
      </c>
      <c r="W16" s="11">
        <f>'OddsRatio_working_3-way'!V16^2+4*'OddsRatio_working_3-way'!U16^3/27</f>
        <v>-6.2854379509805172E-2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0.16914026861047723</v>
      </c>
      <c r="Y16" s="11">
        <f>IF('OddsRatio_working_3-way'!W16&gt;=0,IF('OddsRatio_working_3-way'!V16+SQRT('OddsRatio_working_3-way'!W16)&gt;0,0,PI()),ACOS('OddsRatio_working_3-way'!V16/(2*'OddsRatio_working_3-way'!X16)))</f>
        <v>0.83474271002677303</v>
      </c>
      <c r="Z16" s="11">
        <f>'OddsRatio_working_3-way'!X16^(1/3)*COS('OddsRatio_working_3-way'!Y16/3)</f>
        <v>0.53175988679882324</v>
      </c>
      <c r="AA16" s="11">
        <f>'OddsRatio_working_3-way'!X16^(1/3)*COS(('OddsRatio_working_3-way'!Y16+2*PI())/3)</f>
        <v>-0.39743044645788078</v>
      </c>
      <c r="AB16" s="11">
        <f>'OddsRatio_working_3-way'!X16^(1/3)*COS(('OddsRatio_working_3-way'!Y16+4*PI())/3)</f>
        <v>-0.1343294403409423</v>
      </c>
      <c r="AC16" s="11">
        <f>'OddsRatio_working_3-way'!X16^(1/3)*SIN('OddsRatio_working_3-way'!Y16/3)</f>
        <v>0.15190143670567588</v>
      </c>
      <c r="AD16" s="11">
        <f>'OddsRatio_working_3-way'!X16^(1/3)*SIN(('OddsRatio_working_3-way'!Y16+2*PI())/3)</f>
        <v>0.38456685232848037</v>
      </c>
      <c r="AE16" s="11">
        <f>'OddsRatio_working_3-way'!X16^(1/3)*SIN(('OddsRatio_working_3-way'!Y16+4*PI())/3)</f>
        <v>-0.53646828903415622</v>
      </c>
      <c r="AF16" s="11">
        <f>-'OddsRatio_working_3-way'!U16/(3*'OddsRatio_working_3-way'!X16^(1/3))*COS(('OddsRatio_working_3-way'!Y16)/3)</f>
        <v>0.53175988679882313</v>
      </c>
      <c r="AG16" s="11">
        <f>-'OddsRatio_working_3-way'!U16/(3*'OddsRatio_working_3-way'!X16^(1/3))*COS(('OddsRatio_working_3-way'!Y16+2*PI())/3)</f>
        <v>-0.39743044645788073</v>
      </c>
      <c r="AH16" s="11">
        <f>-'OddsRatio_working_3-way'!U16/(3*'OddsRatio_working_3-way'!X16^(1/3))*COS(('OddsRatio_working_3-way'!Y16+4*PI())/3)</f>
        <v>-0.13432944034094227</v>
      </c>
      <c r="AI16" s="11">
        <f>'OddsRatio_working_3-way'!U16/(3*'OddsRatio_working_3-way'!X16^(1/3))*SIN(('OddsRatio_working_3-way'!Y16)/3)</f>
        <v>-0.15190143670567585</v>
      </c>
      <c r="AJ16" s="11">
        <f>'OddsRatio_working_3-way'!U16/(3*'OddsRatio_working_3-way'!X16^(1/3))*SIN(('OddsRatio_working_3-way'!Y16+2*PI())/3)</f>
        <v>-0.38456685232848026</v>
      </c>
      <c r="AK16" s="11">
        <f>'OddsRatio_working_3-way'!U16/(3*'OddsRatio_working_3-way'!X16^(1/3))*SIN(('OddsRatio_working_3-way'!Y16+4*PI())/3)</f>
        <v>0.53646828903415611</v>
      </c>
      <c r="AL16" s="11">
        <f>'OddsRatio_working_3-way'!Z16+'OddsRatio_working_3-way'!AF16</f>
        <v>1.0635197735976463</v>
      </c>
      <c r="AM16" s="11">
        <f>'OddsRatio_working_3-way'!AA16+'OddsRatio_working_3-way'!AG16</f>
        <v>-0.79486089291576145</v>
      </c>
      <c r="AN16" s="11">
        <f>'OddsRatio_working_3-way'!AB16+'OddsRatio_working_3-way'!AH16</f>
        <v>-0.26865888068188459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1.0635197735976463</v>
      </c>
      <c r="AS16" s="11">
        <f>IF(('OddsRatio_working_3-way'!X16=0),IF(Q16&gt;0,-Q16^(1/3),(-Q16)^(1/3)),'OddsRatio_working_3-way'!AM16-'OddsRatio_working_3-way'!R16/3)</f>
        <v>-0.79486089291576145</v>
      </c>
      <c r="AT16" s="11">
        <f>IF(('OddsRatio_working_3-way'!X16=0),IF(Q16&gt;0,-Q16^(1/3),(-Q16)^(1/3)),'OddsRatio_working_3-way'!AN16-'OddsRatio_working_3-way'!R16/3)</f>
        <v>-0.26865888068188459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3.28</v>
      </c>
      <c r="B17" s="4">
        <f>IF('True_Odds_Calculator_3-way'!B18="","",'True_Odds_Calculator_3-way'!B18)</f>
        <v>3.19</v>
      </c>
      <c r="C17" s="4">
        <f>IF('True_Odds_Calculator_3-way'!C18="","",'True_Odds_Calculator_3-way'!C18)</f>
        <v>2.41</v>
      </c>
      <c r="D17" s="9">
        <f t="shared" si="13"/>
        <v>0.29436719056731081</v>
      </c>
      <c r="E17" s="9">
        <f t="shared" si="14"/>
        <v>0.30280139852282972</v>
      </c>
      <c r="F17" s="9">
        <f t="shared" si="15"/>
        <v>0.40283141090985924</v>
      </c>
      <c r="G17" s="9">
        <f t="shared" si="16"/>
        <v>1.0513674221509905</v>
      </c>
      <c r="H17" s="9">
        <f t="shared" si="17"/>
        <v>3.3971177225042588</v>
      </c>
      <c r="I17" s="9">
        <f t="shared" si="18"/>
        <v>3.302494654510669</v>
      </c>
      <c r="J17" s="9">
        <f t="shared" si="19"/>
        <v>2.4824280652328969</v>
      </c>
      <c r="K17" s="11">
        <f t="shared" si="20"/>
        <v>0.3048780487804878</v>
      </c>
      <c r="L17" s="11">
        <f t="shared" si="21"/>
        <v>0.31347962382445144</v>
      </c>
      <c r="M17" s="11">
        <f t="shared" si="22"/>
        <v>0.41493775933609955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-0.27920070151416276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0.23318239399956667</v>
      </c>
      <c r="Q17" s="11">
        <f>2*'OddsRatio_working_3-way'!K17*'OddsRatio_working_3-way'!L17*'OddsRatio_working_3-way'!M17</f>
        <v>7.9313739455634899E-2</v>
      </c>
      <c r="R17" s="11">
        <f t="shared" si="23"/>
        <v>0</v>
      </c>
      <c r="S17" s="11">
        <f t="shared" si="24"/>
        <v>-0.8351783958097907</v>
      </c>
      <c r="T17" s="11">
        <f t="shared" si="25"/>
        <v>-0.28407428428904441</v>
      </c>
      <c r="U17" s="11">
        <f>'OddsRatio_working_3-way'!S17-'OddsRatio_working_3-way'!R17^2/3</f>
        <v>-0.8351783958097907</v>
      </c>
      <c r="V17" s="11">
        <f>'OddsRatio_working_3-way'!S17*'OddsRatio_working_3-way'!R17/3-2*'OddsRatio_working_3-way'!R17^3/27-'OddsRatio_working_3-way'!T17</f>
        <v>0.28407428428904441</v>
      </c>
      <c r="W17" s="11">
        <f>'OddsRatio_working_3-way'!V17^2+4*'OddsRatio_working_3-way'!U17^3/27</f>
        <v>-5.6064085290611215E-3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0.14688822921135813</v>
      </c>
      <c r="Y17" s="11">
        <f>IF('OddsRatio_working_3-way'!W17&gt;=0,IF('OddsRatio_working_3-way'!V17+SQRT('OddsRatio_working_3-way'!W17)&gt;0,0,PI()),ACOS('OddsRatio_working_3-way'!V17/(2*'OddsRatio_working_3-way'!X17)))</f>
        <v>0.25771730331376452</v>
      </c>
      <c r="Z17" s="11">
        <f>'OddsRatio_working_3-way'!X17^(1/3)*COS('OddsRatio_working_3-way'!Y17/3)</f>
        <v>0.52568371107549516</v>
      </c>
      <c r="AA17" s="11">
        <f>'OddsRatio_working_3-way'!X17^(1/3)*COS(('OddsRatio_working_3-way'!Y17+2*PI())/3)</f>
        <v>-0.30204741489951631</v>
      </c>
      <c r="AB17" s="11">
        <f>'OddsRatio_working_3-way'!X17^(1/3)*COS(('OddsRatio_working_3-way'!Y17+4*PI())/3)</f>
        <v>-0.22363629617597888</v>
      </c>
      <c r="AC17" s="11">
        <f>'OddsRatio_working_3-way'!X17^(1/3)*SIN('OddsRatio_working_3-way'!Y17/3)</f>
        <v>4.5270680502494193E-2</v>
      </c>
      <c r="AD17" s="11">
        <f>'OddsRatio_working_3-way'!X17^(1/3)*SIN(('OddsRatio_working_3-way'!Y17+2*PI())/3)</f>
        <v>0.43262010789581079</v>
      </c>
      <c r="AE17" s="11">
        <f>'OddsRatio_working_3-way'!X17^(1/3)*SIN(('OddsRatio_working_3-way'!Y17+4*PI())/3)</f>
        <v>-0.47789078839830484</v>
      </c>
      <c r="AF17" s="11">
        <f>-'OddsRatio_working_3-way'!U17/(3*'OddsRatio_working_3-way'!X17^(1/3))*COS(('OddsRatio_working_3-way'!Y17)/3)</f>
        <v>0.52568371107549527</v>
      </c>
      <c r="AG17" s="11">
        <f>-'OddsRatio_working_3-way'!U17/(3*'OddsRatio_working_3-way'!X17^(1/3))*COS(('OddsRatio_working_3-way'!Y17+2*PI())/3)</f>
        <v>-0.30204741489951642</v>
      </c>
      <c r="AH17" s="11">
        <f>-'OddsRatio_working_3-way'!U17/(3*'OddsRatio_working_3-way'!X17^(1/3))*COS(('OddsRatio_working_3-way'!Y17+4*PI())/3)</f>
        <v>-0.22363629617597894</v>
      </c>
      <c r="AI17" s="11">
        <f>'OddsRatio_working_3-way'!U17/(3*'OddsRatio_working_3-way'!X17^(1/3))*SIN(('OddsRatio_working_3-way'!Y17)/3)</f>
        <v>-4.52706805024942E-2</v>
      </c>
      <c r="AJ17" s="11">
        <f>'OddsRatio_working_3-way'!U17/(3*'OddsRatio_working_3-way'!X17^(1/3))*SIN(('OddsRatio_working_3-way'!Y17+2*PI())/3)</f>
        <v>-0.4326201078958109</v>
      </c>
      <c r="AK17" s="11">
        <f>'OddsRatio_working_3-way'!U17/(3*'OddsRatio_working_3-way'!X17^(1/3))*SIN(('OddsRatio_working_3-way'!Y17+4*PI())/3)</f>
        <v>0.47789078839830496</v>
      </c>
      <c r="AL17" s="11">
        <f>'OddsRatio_working_3-way'!Z17+'OddsRatio_working_3-way'!AF17</f>
        <v>1.0513674221509905</v>
      </c>
      <c r="AM17" s="11">
        <f>'OddsRatio_working_3-way'!AA17+'OddsRatio_working_3-way'!AG17</f>
        <v>-0.60409482979903273</v>
      </c>
      <c r="AN17" s="11">
        <f>'OddsRatio_working_3-way'!AB17+'OddsRatio_working_3-way'!AH17</f>
        <v>-0.44727259235195782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1.0513674221509905</v>
      </c>
      <c r="AS17" s="11">
        <f>IF(('OddsRatio_working_3-way'!X17=0),IF(Q17&gt;0,-Q17^(1/3),(-Q17)^(1/3)),'OddsRatio_working_3-way'!AM17-'OddsRatio_working_3-way'!R17/3)</f>
        <v>-0.60409482979903273</v>
      </c>
      <c r="AT17" s="11">
        <f>IF(('OddsRatio_working_3-way'!X17=0),IF(Q17&gt;0,-Q17^(1/3),(-Q17)^(1/3)),'OddsRatio_working_3-way'!AN17-'OddsRatio_working_3-way'!R17/3)</f>
        <v>-0.44727259235195782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5.33</v>
      </c>
      <c r="D18" s="9">
        <f t="shared" si="13"/>
        <v>0.57223815409221646</v>
      </c>
      <c r="E18" s="9">
        <f t="shared" si="14"/>
        <v>0.2499515369134703</v>
      </c>
      <c r="F18" s="9">
        <f t="shared" si="15"/>
        <v>0.17781030899431338</v>
      </c>
      <c r="G18" s="9">
        <f t="shared" si="16"/>
        <v>1.0678916582663871</v>
      </c>
      <c r="H18" s="9">
        <f t="shared" si="17"/>
        <v>1.7475241607864713</v>
      </c>
      <c r="I18" s="9">
        <f t="shared" si="18"/>
        <v>4.0007755597285479</v>
      </c>
      <c r="J18" s="9">
        <f t="shared" si="19"/>
        <v>5.6239708802934558</v>
      </c>
      <c r="K18" s="11">
        <f t="shared" si="20"/>
        <v>0.58823529411764708</v>
      </c>
      <c r="L18" s="11">
        <f t="shared" si="21"/>
        <v>0.26246719160104987</v>
      </c>
      <c r="M18" s="11">
        <f t="shared" si="22"/>
        <v>0.18761726078799248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-0.24671249776594406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0.22709886129039078</v>
      </c>
      <c r="Q18" s="11">
        <f>2*'OddsRatio_working_3-way'!K18*'OddsRatio_working_3-way'!L18*'OddsRatio_working_3-way'!M18</f>
        <v>5.7933382982242543E-2</v>
      </c>
      <c r="R18" s="11">
        <f t="shared" si="23"/>
        <v>0</v>
      </c>
      <c r="S18" s="11">
        <f t="shared" si="24"/>
        <v>-0.92050002876562531</v>
      </c>
      <c r="T18" s="11">
        <f t="shared" si="25"/>
        <v>-0.23482143590959828</v>
      </c>
      <c r="U18" s="11">
        <f>'OddsRatio_working_3-way'!S18-'OddsRatio_working_3-way'!R18^2/3</f>
        <v>-0.92050002876562531</v>
      </c>
      <c r="V18" s="11">
        <f>'OddsRatio_working_3-way'!S18*'OddsRatio_working_3-way'!R18/3-2*'OddsRatio_working_3-way'!R18^3/27-'OddsRatio_working_3-way'!T18</f>
        <v>0.23482143590959828</v>
      </c>
      <c r="W18" s="11">
        <f>'OddsRatio_working_3-way'!V18^2+4*'OddsRatio_working_3-way'!U18^3/27</f>
        <v>-6.0408280384923733E-2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0.16996278059296491</v>
      </c>
      <c r="Y18" s="11">
        <f>IF('OddsRatio_working_3-way'!W18&gt;=0,IF('OddsRatio_working_3-way'!V18+SQRT('OddsRatio_working_3-way'!W18)&gt;0,0,PI()),ACOS('OddsRatio_working_3-way'!V18/(2*'OddsRatio_working_3-way'!X18)))</f>
        <v>0.80819793564408204</v>
      </c>
      <c r="Z18" s="11">
        <f>'OddsRatio_working_3-way'!X18^(1/3)*COS('OddsRatio_working_3-way'!Y18/3)</f>
        <v>0.53394582913319366</v>
      </c>
      <c r="AA18" s="11">
        <f>'OddsRatio_working_3-way'!X18^(1/3)*COS(('OddsRatio_working_3-way'!Y18+2*PI())/3)</f>
        <v>-0.39464983438711931</v>
      </c>
      <c r="AB18" s="11">
        <f>'OddsRatio_working_3-way'!X18^(1/3)*COS(('OddsRatio_working_3-way'!Y18+4*PI())/3)</f>
        <v>-0.13929599474607457</v>
      </c>
      <c r="AC18" s="11">
        <f>'OddsRatio_working_3-way'!X18^(1/3)*SIN('OddsRatio_working_3-way'!Y18/3)</f>
        <v>0.14742860805536187</v>
      </c>
      <c r="AD18" s="11">
        <f>'OddsRatio_working_3-way'!X18^(1/3)*SIN(('OddsRatio_working_3-way'!Y18+2*PI())/3)</f>
        <v>0.38869634824641014</v>
      </c>
      <c r="AE18" s="11">
        <f>'OddsRatio_working_3-way'!X18^(1/3)*SIN(('OddsRatio_working_3-way'!Y18+4*PI())/3)</f>
        <v>-0.53612495630177182</v>
      </c>
      <c r="AF18" s="11">
        <f>-'OddsRatio_working_3-way'!U18/(3*'OddsRatio_working_3-way'!X18^(1/3))*COS(('OddsRatio_working_3-way'!Y18)/3)</f>
        <v>0.53394582913319355</v>
      </c>
      <c r="AG18" s="11">
        <f>-'OddsRatio_working_3-way'!U18/(3*'OddsRatio_working_3-way'!X18^(1/3))*COS(('OddsRatio_working_3-way'!Y18+2*PI())/3)</f>
        <v>-0.39464983438711915</v>
      </c>
      <c r="AH18" s="11">
        <f>-'OddsRatio_working_3-way'!U18/(3*'OddsRatio_working_3-way'!X18^(1/3))*COS(('OddsRatio_working_3-way'!Y18+4*PI())/3)</f>
        <v>-0.13929599474607451</v>
      </c>
      <c r="AI18" s="11">
        <f>'OddsRatio_working_3-way'!U18/(3*'OddsRatio_working_3-way'!X18^(1/3))*SIN(('OddsRatio_working_3-way'!Y18)/3)</f>
        <v>-0.14742860805536182</v>
      </c>
      <c r="AJ18" s="11">
        <f>'OddsRatio_working_3-way'!U18/(3*'OddsRatio_working_3-way'!X18^(1/3))*SIN(('OddsRatio_working_3-way'!Y18+2*PI())/3)</f>
        <v>-0.38869634824640997</v>
      </c>
      <c r="AK18" s="11">
        <f>'OddsRatio_working_3-way'!U18/(3*'OddsRatio_working_3-way'!X18^(1/3))*SIN(('OddsRatio_working_3-way'!Y18+4*PI())/3)</f>
        <v>0.53612495630177159</v>
      </c>
      <c r="AL18" s="11">
        <f>'OddsRatio_working_3-way'!Z18+'OddsRatio_working_3-way'!AF18</f>
        <v>1.0678916582663871</v>
      </c>
      <c r="AM18" s="11">
        <f>'OddsRatio_working_3-way'!AA18+'OddsRatio_working_3-way'!AG18</f>
        <v>-0.78929966877423841</v>
      </c>
      <c r="AN18" s="11">
        <f>'OddsRatio_working_3-way'!AB18+'OddsRatio_working_3-way'!AH18</f>
        <v>-0.27859198949214908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1.0678916582663871</v>
      </c>
      <c r="AS18" s="11">
        <f>IF(('OddsRatio_working_3-way'!X18=0),IF(Q18&gt;0,-Q18^(1/3),(-Q18)^(1/3)),'OddsRatio_working_3-way'!AM18-'OddsRatio_working_3-way'!R18/3)</f>
        <v>-0.78929966877423841</v>
      </c>
      <c r="AT18" s="11">
        <f>IF(('OddsRatio_working_3-way'!X18=0),IF(Q18&gt;0,-Q18^(1/3),(-Q18)^(1/3)),'OddsRatio_working_3-way'!AN18-'OddsRatio_working_3-way'!R18/3)</f>
        <v>-0.27859198949214908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3.42</v>
      </c>
      <c r="D19" s="9">
        <f t="shared" si="13"/>
        <v>0.4240608911478928</v>
      </c>
      <c r="E19" s="9">
        <f t="shared" si="14"/>
        <v>0.29407833251642085</v>
      </c>
      <c r="F19" s="9">
        <f t="shared" si="15"/>
        <v>0.2818607763356864</v>
      </c>
      <c r="G19" s="9">
        <f t="shared" si="16"/>
        <v>1.052830937222748</v>
      </c>
      <c r="H19" s="9">
        <f t="shared" si="17"/>
        <v>2.3581519090173453</v>
      </c>
      <c r="I19" s="9">
        <f t="shared" si="18"/>
        <v>3.4004545368678656</v>
      </c>
      <c r="J19" s="9">
        <f t="shared" si="19"/>
        <v>3.5478508680790504</v>
      </c>
      <c r="K19" s="11">
        <f t="shared" si="20"/>
        <v>0.4366812227074236</v>
      </c>
      <c r="L19" s="11">
        <f t="shared" si="21"/>
        <v>0.3048780487804878</v>
      </c>
      <c r="M19" s="11">
        <f t="shared" si="22"/>
        <v>0.29239766081871343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-0.2770795611886252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0.23318004956652649</v>
      </c>
      <c r="Q19" s="11">
        <f>2*'OddsRatio_working_3-way'!K19*'OddsRatio_working_3-way'!L19*'OddsRatio_working_3-way'!M19</f>
        <v>7.7856443928723346E-2</v>
      </c>
      <c r="R19" s="11">
        <f t="shared" si="23"/>
        <v>0</v>
      </c>
      <c r="S19" s="11">
        <f t="shared" si="24"/>
        <v>-0.84156351542576036</v>
      </c>
      <c r="T19" s="11">
        <f t="shared" si="25"/>
        <v>-0.28098948762128884</v>
      </c>
      <c r="U19" s="11">
        <f>'OddsRatio_working_3-way'!S19-'OddsRatio_working_3-way'!R19^2/3</f>
        <v>-0.84156351542576036</v>
      </c>
      <c r="V19" s="11">
        <f>'OddsRatio_working_3-way'!S19*'OddsRatio_working_3-way'!R19/3-2*'OddsRatio_working_3-way'!R19^3/27-'OddsRatio_working_3-way'!T19</f>
        <v>0.28098948762128884</v>
      </c>
      <c r="W19" s="11">
        <f>'OddsRatio_working_3-way'!V19^2+4*'OddsRatio_working_3-way'!U19^3/27</f>
        <v>-9.3441394934685174E-3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0.14857593315132078</v>
      </c>
      <c r="Y19" s="11">
        <f>IF('OddsRatio_working_3-way'!W19&gt;=0,IF('OddsRatio_working_3-way'!V19+SQRT('OddsRatio_working_3-way'!W19)&gt;0,0,PI()),ACOS('OddsRatio_working_3-way'!V19/(2*'OddsRatio_working_3-way'!X19)))</f>
        <v>0.33133461467200687</v>
      </c>
      <c r="Z19" s="11">
        <f>'OddsRatio_working_3-way'!X19^(1/3)*COS('OddsRatio_working_3-way'!Y19/3)</f>
        <v>0.526415468611374</v>
      </c>
      <c r="AA19" s="11">
        <f>'OddsRatio_working_3-way'!X19^(1/3)*COS(('OddsRatio_working_3-way'!Y19+2*PI())/3)</f>
        <v>-0.31376408565189073</v>
      </c>
      <c r="AB19" s="11">
        <f>'OddsRatio_working_3-way'!X19^(1/3)*COS(('OddsRatio_working_3-way'!Y19+4*PI())/3)</f>
        <v>-0.21265138295948333</v>
      </c>
      <c r="AC19" s="11">
        <f>'OddsRatio_working_3-way'!X19^(1/3)*SIN('OddsRatio_working_3-way'!Y19/3)</f>
        <v>5.8377446117952106E-2</v>
      </c>
      <c r="AD19" s="11">
        <f>'OddsRatio_working_3-way'!X19^(1/3)*SIN(('OddsRatio_working_3-way'!Y19+2*PI())/3)</f>
        <v>0.42670044570356358</v>
      </c>
      <c r="AE19" s="11">
        <f>'OddsRatio_working_3-way'!X19^(1/3)*SIN(('OddsRatio_working_3-way'!Y19+4*PI())/3)</f>
        <v>-0.48507789182151567</v>
      </c>
      <c r="AF19" s="11">
        <f>-'OddsRatio_working_3-way'!U19/(3*'OddsRatio_working_3-way'!X19^(1/3))*COS(('OddsRatio_working_3-way'!Y19)/3)</f>
        <v>0.52641546861137389</v>
      </c>
      <c r="AG19" s="11">
        <f>-'OddsRatio_working_3-way'!U19/(3*'OddsRatio_working_3-way'!X19^(1/3))*COS(('OddsRatio_working_3-way'!Y19+2*PI())/3)</f>
        <v>-0.31376408565189068</v>
      </c>
      <c r="AH19" s="11">
        <f>-'OddsRatio_working_3-way'!U19/(3*'OddsRatio_working_3-way'!X19^(1/3))*COS(('OddsRatio_working_3-way'!Y19+4*PI())/3)</f>
        <v>-0.2126513829594833</v>
      </c>
      <c r="AI19" s="11">
        <f>'OddsRatio_working_3-way'!U19/(3*'OddsRatio_working_3-way'!X19^(1/3))*SIN(('OddsRatio_working_3-way'!Y19)/3)</f>
        <v>-5.8377446117952092E-2</v>
      </c>
      <c r="AJ19" s="11">
        <f>'OddsRatio_working_3-way'!U19/(3*'OddsRatio_working_3-way'!X19^(1/3))*SIN(('OddsRatio_working_3-way'!Y19+2*PI())/3)</f>
        <v>-0.42670044570356352</v>
      </c>
      <c r="AK19" s="11">
        <f>'OddsRatio_working_3-way'!U19/(3*'OddsRatio_working_3-way'!X19^(1/3))*SIN(('OddsRatio_working_3-way'!Y19+4*PI())/3)</f>
        <v>0.48507789182151556</v>
      </c>
      <c r="AL19" s="11">
        <f>'OddsRatio_working_3-way'!Z19+'OddsRatio_working_3-way'!AF19</f>
        <v>1.052830937222748</v>
      </c>
      <c r="AM19" s="11">
        <f>'OddsRatio_working_3-way'!AA19+'OddsRatio_working_3-way'!AG19</f>
        <v>-0.62752817130378147</v>
      </c>
      <c r="AN19" s="11">
        <f>'OddsRatio_working_3-way'!AB19+'OddsRatio_working_3-way'!AH19</f>
        <v>-0.42530276591896665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1.052830937222748</v>
      </c>
      <c r="AS19" s="11">
        <f>IF(('OddsRatio_working_3-way'!X19=0),IF(Q19&gt;0,-Q19^(1/3),(-Q19)^(1/3)),'OddsRatio_working_3-way'!AM19-'OddsRatio_working_3-way'!R19/3)</f>
        <v>-0.62752817130378147</v>
      </c>
      <c r="AT19" s="11">
        <f>IF(('OddsRatio_working_3-way'!X19=0),IF(Q19&gt;0,-Q19^(1/3),(-Q19)^(1/3)),'OddsRatio_working_3-way'!AN19-'OddsRatio_working_3-way'!R19/3)</f>
        <v>-0.42530276591896665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1.95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3.91</v>
      </c>
      <c r="D20" s="9">
        <f t="shared" si="13"/>
        <v>0.49395416926073005</v>
      </c>
      <c r="E20" s="9">
        <f t="shared" si="14"/>
        <v>0.26439147932073753</v>
      </c>
      <c r="F20" s="9">
        <f t="shared" si="15"/>
        <v>0.24165435141853256</v>
      </c>
      <c r="G20" s="9">
        <f t="shared" si="16"/>
        <v>1.078399282727057</v>
      </c>
      <c r="H20" s="9">
        <f t="shared" si="17"/>
        <v>2.024479318590704</v>
      </c>
      <c r="I20" s="9">
        <f t="shared" si="18"/>
        <v>3.7822701494358069</v>
      </c>
      <c r="J20" s="9">
        <f t="shared" si="19"/>
        <v>4.1381419127357359</v>
      </c>
      <c r="K20" s="11">
        <f t="shared" si="20"/>
        <v>0.51282051282051289</v>
      </c>
      <c r="L20" s="11">
        <f t="shared" si="21"/>
        <v>0.27932960893854747</v>
      </c>
      <c r="M20" s="11">
        <f t="shared" si="22"/>
        <v>0.25575447570332482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-0.26130150122491791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0.23593451132064347</v>
      </c>
      <c r="Q20" s="11">
        <f>2*'OddsRatio_working_3-way'!K20*'OddsRatio_working_3-way'!L20*'OddsRatio_working_3-way'!M20</f>
        <v>7.3271587366659466E-2</v>
      </c>
      <c r="R20" s="11">
        <f t="shared" si="23"/>
        <v>0</v>
      </c>
      <c r="S20" s="11">
        <f t="shared" si="24"/>
        <v>-0.9029206116866525</v>
      </c>
      <c r="T20" s="11">
        <f t="shared" si="25"/>
        <v>-0.28041012785299768</v>
      </c>
      <c r="U20" s="11">
        <f>'OddsRatio_working_3-way'!S20-'OddsRatio_working_3-way'!R20^2/3</f>
        <v>-0.9029206116866525</v>
      </c>
      <c r="V20" s="11">
        <f>'OddsRatio_working_3-way'!S20*'OddsRatio_working_3-way'!R20/3-2*'OddsRatio_working_3-way'!R20^3/27-'OddsRatio_working_3-way'!T20</f>
        <v>0.28041012785299768</v>
      </c>
      <c r="W20" s="11">
        <f>'OddsRatio_working_3-way'!V20^2+4*'OddsRatio_working_3-way'!U20^3/27</f>
        <v>-3.0424996084486039E-2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0.16511725824926701</v>
      </c>
      <c r="Y20" s="11">
        <f>IF('OddsRatio_working_3-way'!W20&gt;=0,IF('OddsRatio_working_3-way'!V20+SQRT('OddsRatio_working_3-way'!W20)&gt;0,0,PI()),ACOS('OddsRatio_working_3-way'!V20/(2*'OddsRatio_working_3-way'!X20)))</f>
        <v>0.5564713077330945</v>
      </c>
      <c r="Z20" s="11">
        <f>'OddsRatio_working_3-way'!X20^(1/3)*COS('OddsRatio_working_3-way'!Y20/3)</f>
        <v>0.53919964136352849</v>
      </c>
      <c r="AA20" s="11">
        <f>'OddsRatio_working_3-way'!X20^(1/3)*COS(('OddsRatio_working_3-way'!Y20+2*PI())/3)</f>
        <v>-0.35722380704819717</v>
      </c>
      <c r="AB20" s="11">
        <f>'OddsRatio_working_3-way'!X20^(1/3)*COS(('OddsRatio_working_3-way'!Y20+4*PI())/3)</f>
        <v>-0.18197583431533149</v>
      </c>
      <c r="AC20" s="11">
        <f>'OddsRatio_working_3-way'!X20^(1/3)*SIN('OddsRatio_working_3-way'!Y20/3)</f>
        <v>0.10117946423225643</v>
      </c>
      <c r="AD20" s="11">
        <f>'OddsRatio_working_3-way'!X20^(1/3)*SIN(('OddsRatio_working_3-way'!Y20+2*PI())/3)</f>
        <v>0.41637085501614618</v>
      </c>
      <c r="AE20" s="11">
        <f>'OddsRatio_working_3-way'!X20^(1/3)*SIN(('OddsRatio_working_3-way'!Y20+4*PI())/3)</f>
        <v>-0.51755031924840245</v>
      </c>
      <c r="AF20" s="11">
        <f>-'OddsRatio_working_3-way'!U20/(3*'OddsRatio_working_3-way'!X20^(1/3))*COS(('OddsRatio_working_3-way'!Y20)/3)</f>
        <v>0.53919964136352838</v>
      </c>
      <c r="AG20" s="11">
        <f>-'OddsRatio_working_3-way'!U20/(3*'OddsRatio_working_3-way'!X20^(1/3))*COS(('OddsRatio_working_3-way'!Y20+2*PI())/3)</f>
        <v>-0.35722380704819712</v>
      </c>
      <c r="AH20" s="11">
        <f>-'OddsRatio_working_3-way'!U20/(3*'OddsRatio_working_3-way'!X20^(1/3))*COS(('OddsRatio_working_3-way'!Y20+4*PI())/3)</f>
        <v>-0.18197583431533143</v>
      </c>
      <c r="AI20" s="11">
        <f>'OddsRatio_working_3-way'!U20/(3*'OddsRatio_working_3-way'!X20^(1/3))*SIN(('OddsRatio_working_3-way'!Y20)/3)</f>
        <v>-0.10117946423225642</v>
      </c>
      <c r="AJ20" s="11">
        <f>'OddsRatio_working_3-way'!U20/(3*'OddsRatio_working_3-way'!X20^(1/3))*SIN(('OddsRatio_working_3-way'!Y20+2*PI())/3)</f>
        <v>-0.41637085501614612</v>
      </c>
      <c r="AK20" s="11">
        <f>'OddsRatio_working_3-way'!U20/(3*'OddsRatio_working_3-way'!X20^(1/3))*SIN(('OddsRatio_working_3-way'!Y20+4*PI())/3)</f>
        <v>0.51755031924840234</v>
      </c>
      <c r="AL20" s="11">
        <f>'OddsRatio_working_3-way'!Z20+'OddsRatio_working_3-way'!AF20</f>
        <v>1.078399282727057</v>
      </c>
      <c r="AM20" s="11">
        <f>'OddsRatio_working_3-way'!AA20+'OddsRatio_working_3-way'!AG20</f>
        <v>-0.71444761409639423</v>
      </c>
      <c r="AN20" s="11">
        <f>'OddsRatio_working_3-way'!AB20+'OddsRatio_working_3-way'!AH20</f>
        <v>-0.36395166863066292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1.078399282727057</v>
      </c>
      <c r="AS20" s="11">
        <f>IF(('OddsRatio_working_3-way'!X20=0),IF(Q20&gt;0,-Q20^(1/3),(-Q20)^(1/3)),'OddsRatio_working_3-way'!AM20-'OddsRatio_working_3-way'!R20/3)</f>
        <v>-0.71444761409639423</v>
      </c>
      <c r="AT20" s="11">
        <f>IF(('OddsRatio_working_3-way'!X20=0),IF(Q20&gt;0,-Q20^(1/3),(-Q20)^(1/3)),'OddsRatio_working_3-way'!AN20-'OddsRatio_working_3-way'!R20/3)</f>
        <v>-0.36395166863066292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2.5099999999999998</v>
      </c>
      <c r="B21" s="4">
        <f>IF('True_Odds_Calculator_3-way'!B22="","",'True_Odds_Calculator_3-way'!B22)</f>
        <v>3.36</v>
      </c>
      <c r="C21" s="4">
        <f>IF('True_Odds_Calculator_3-way'!C22="","",'True_Odds_Calculator_3-way'!C22)</f>
        <v>2.87</v>
      </c>
      <c r="D21" s="9">
        <f t="shared" si="13"/>
        <v>0.38258809623946471</v>
      </c>
      <c r="E21" s="9">
        <f t="shared" si="14"/>
        <v>0.28391389412422635</v>
      </c>
      <c r="F21" s="9">
        <f t="shared" si="15"/>
        <v>0.33349800963630899</v>
      </c>
      <c r="G21" s="9">
        <f t="shared" si="16"/>
        <v>1.068726548184685</v>
      </c>
      <c r="H21" s="9">
        <f t="shared" si="17"/>
        <v>2.6137770877588742</v>
      </c>
      <c r="I21" s="9">
        <f t="shared" si="18"/>
        <v>3.5221946537158573</v>
      </c>
      <c r="J21" s="9">
        <f t="shared" si="19"/>
        <v>2.9985186451053614</v>
      </c>
      <c r="K21" s="11">
        <f t="shared" si="20"/>
        <v>0.39840637450199207</v>
      </c>
      <c r="L21" s="11">
        <f t="shared" si="21"/>
        <v>0.29761904761904762</v>
      </c>
      <c r="M21" s="11">
        <f t="shared" si="22"/>
        <v>0.34843205574912889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-0.27531866891154488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0.23714665148928105</v>
      </c>
      <c r="Q21" s="11">
        <f>2*'OddsRatio_working_3-way'!K21*'OddsRatio_working_3-way'!L21*'OddsRatio_working_3-way'!M21</f>
        <v>8.2629495292432395E-2</v>
      </c>
      <c r="R21" s="11">
        <f t="shared" si="23"/>
        <v>0</v>
      </c>
      <c r="S21" s="11">
        <f t="shared" si="24"/>
        <v>-0.86135332713479074</v>
      </c>
      <c r="T21" s="11">
        <f t="shared" si="25"/>
        <v>-0.30012311049992696</v>
      </c>
      <c r="U21" s="11">
        <f>'OddsRatio_working_3-way'!S21-'OddsRatio_working_3-way'!R21^2/3</f>
        <v>-0.86135332713479074</v>
      </c>
      <c r="V21" s="11">
        <f>'OddsRatio_working_3-way'!S21*'OddsRatio_working_3-way'!R21/3-2*'OddsRatio_working_3-way'!R21^3/27-'OddsRatio_working_3-way'!T21</f>
        <v>0.30012311049992696</v>
      </c>
      <c r="W21" s="11">
        <f>'OddsRatio_working_3-way'!V21^2+4*'OddsRatio_working_3-way'!U21^3/27</f>
        <v>-4.602191133576905E-3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0.15384738589729779</v>
      </c>
      <c r="Y21" s="11">
        <f>IF('OddsRatio_working_3-way'!W21&gt;=0,IF('OddsRatio_working_3-way'!V21+SQRT('OddsRatio_working_3-way'!W21)&gt;0,0,PI()),ACOS('OddsRatio_working_3-way'!V21/(2*'OddsRatio_working_3-way'!X21)))</f>
        <v>0.22230291431393789</v>
      </c>
      <c r="Z21" s="11">
        <f>'OddsRatio_working_3-way'!X21^(1/3)*COS('OddsRatio_working_3-way'!Y21/3)</f>
        <v>0.53436327409234252</v>
      </c>
      <c r="AA21" s="11">
        <f>'OddsRatio_working_3-way'!X21^(1/3)*COS(('OddsRatio_working_3-way'!Y21+2*PI())/3)</f>
        <v>-0.30153640759818667</v>
      </c>
      <c r="AB21" s="11">
        <f>'OddsRatio_working_3-way'!X21^(1/3)*COS(('OddsRatio_working_3-way'!Y21+4*PI())/3)</f>
        <v>-0.23282686649415604</v>
      </c>
      <c r="AC21" s="11">
        <f>'OddsRatio_working_3-way'!X21^(1/3)*SIN('OddsRatio_working_3-way'!Y21/3)</f>
        <v>3.966947205230785E-2</v>
      </c>
      <c r="AD21" s="11">
        <f>'OddsRatio_working_3-way'!X21^(1/3)*SIN(('OddsRatio_working_3-way'!Y21+2*PI())/3)</f>
        <v>0.44293743418724174</v>
      </c>
      <c r="AE21" s="11">
        <f>'OddsRatio_working_3-way'!X21^(1/3)*SIN(('OddsRatio_working_3-way'!Y21+4*PI())/3)</f>
        <v>-0.48260690623954955</v>
      </c>
      <c r="AF21" s="11">
        <f>-'OddsRatio_working_3-way'!U21/(3*'OddsRatio_working_3-way'!X21^(1/3))*COS(('OddsRatio_working_3-way'!Y21)/3)</f>
        <v>0.53436327409234263</v>
      </c>
      <c r="AG21" s="11">
        <f>-'OddsRatio_working_3-way'!U21/(3*'OddsRatio_working_3-way'!X21^(1/3))*COS(('OddsRatio_working_3-way'!Y21+2*PI())/3)</f>
        <v>-0.30153640759818673</v>
      </c>
      <c r="AH21" s="11">
        <f>-'OddsRatio_working_3-way'!U21/(3*'OddsRatio_working_3-way'!X21^(1/3))*COS(('OddsRatio_working_3-way'!Y21+4*PI())/3)</f>
        <v>-0.2328268664941561</v>
      </c>
      <c r="AI21" s="11">
        <f>'OddsRatio_working_3-way'!U21/(3*'OddsRatio_working_3-way'!X21^(1/3))*SIN(('OddsRatio_working_3-way'!Y21)/3)</f>
        <v>-3.9669472052307857E-2</v>
      </c>
      <c r="AJ21" s="11">
        <f>'OddsRatio_working_3-way'!U21/(3*'OddsRatio_working_3-way'!X21^(1/3))*SIN(('OddsRatio_working_3-way'!Y21+2*PI())/3)</f>
        <v>-0.4429374341872418</v>
      </c>
      <c r="AK21" s="11">
        <f>'OddsRatio_working_3-way'!U21/(3*'OddsRatio_working_3-way'!X21^(1/3))*SIN(('OddsRatio_working_3-way'!Y21+4*PI())/3)</f>
        <v>0.4826069062395496</v>
      </c>
      <c r="AL21" s="11">
        <f>'OddsRatio_working_3-way'!Z21+'OddsRatio_working_3-way'!AF21</f>
        <v>1.068726548184685</v>
      </c>
      <c r="AM21" s="11">
        <f>'OddsRatio_working_3-way'!AA21+'OddsRatio_working_3-way'!AG21</f>
        <v>-0.60307281519637335</v>
      </c>
      <c r="AN21" s="11">
        <f>'OddsRatio_working_3-way'!AB21+'OddsRatio_working_3-way'!AH21</f>
        <v>-0.46565373298831214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1.068726548184685</v>
      </c>
      <c r="AS21" s="11">
        <f>IF(('OddsRatio_working_3-way'!X21=0),IF(Q21&gt;0,-Q21^(1/3),(-Q21)^(1/3)),'OddsRatio_working_3-way'!AM21-'OddsRatio_working_3-way'!R21/3)</f>
        <v>-0.60307281519637335</v>
      </c>
      <c r="AT21" s="11">
        <f>IF(('OddsRatio_working_3-way'!X21=0),IF(Q21&gt;0,-Q21^(1/3),(-Q21)^(1/3)),'OddsRatio_working_3-way'!AN21-'OddsRatio_working_3-way'!R21/3)</f>
        <v>-0.46565373298831214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3.36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2.15</v>
      </c>
      <c r="D22" s="9">
        <f t="shared" si="13"/>
        <v>0.28336476295248958</v>
      </c>
      <c r="E22" s="9">
        <f t="shared" si="14"/>
        <v>0.26867913241252739</v>
      </c>
      <c r="F22" s="9">
        <f t="shared" si="15"/>
        <v>0.44795610463498287</v>
      </c>
      <c r="G22" s="9">
        <f t="shared" si="16"/>
        <v>1.0716187700439597</v>
      </c>
      <c r="H22" s="9">
        <f t="shared" si="17"/>
        <v>3.5290202973037448</v>
      </c>
      <c r="I22" s="9">
        <f t="shared" si="18"/>
        <v>3.7219116759116577</v>
      </c>
      <c r="J22" s="9">
        <f t="shared" si="19"/>
        <v>2.2323615855505534</v>
      </c>
      <c r="K22" s="11">
        <f t="shared" si="20"/>
        <v>0.29761904761904762</v>
      </c>
      <c r="L22" s="11">
        <f t="shared" si="21"/>
        <v>0.2824858757062147</v>
      </c>
      <c r="M22" s="11">
        <f t="shared" si="22"/>
        <v>0.46511627906976744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-0.269564414913252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0.2365780105236156</v>
      </c>
      <c r="Q22" s="11">
        <f>2*'OddsRatio_working_3-way'!K22*'OddsRatio_working_3-way'!L22*'OddsRatio_working_3-way'!M22</f>
        <v>7.8207606784666303E-2</v>
      </c>
      <c r="R22" s="11">
        <f t="shared" si="23"/>
        <v>0</v>
      </c>
      <c r="S22" s="11">
        <f t="shared" si="24"/>
        <v>-0.87763071620469013</v>
      </c>
      <c r="T22" s="11">
        <f t="shared" si="25"/>
        <v>-0.29012585659659174</v>
      </c>
      <c r="U22" s="11">
        <f>'OddsRatio_working_3-way'!S22-'OddsRatio_working_3-way'!R22^2/3</f>
        <v>-0.87763071620469013</v>
      </c>
      <c r="V22" s="11">
        <f>'OddsRatio_working_3-way'!S22*'OddsRatio_working_3-way'!R22/3-2*'OddsRatio_working_3-way'!R22^3/27-'OddsRatio_working_3-way'!T22</f>
        <v>0.29012585659659174</v>
      </c>
      <c r="W22" s="11">
        <f>'OddsRatio_working_3-way'!V22^2+4*'OddsRatio_working_3-way'!U22^3/27</f>
        <v>-1.597254085139807E-2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0.158228911325731</v>
      </c>
      <c r="Y22" s="11">
        <f>IF('OddsRatio_working_3-way'!W22&gt;=0,IF('OddsRatio_working_3-way'!V22+SQRT('OddsRatio_working_3-way'!W22)&gt;0,0,PI()),ACOS('OddsRatio_working_3-way'!V22/(2*'OddsRatio_working_3-way'!X22)))</f>
        <v>0.41082527958894688</v>
      </c>
      <c r="Z22" s="11">
        <f>'OddsRatio_working_3-way'!X22^(1/3)*COS('OddsRatio_working_3-way'!Y22/3)</f>
        <v>0.53580938502197994</v>
      </c>
      <c r="AA22" s="11">
        <f>'OddsRatio_working_3-way'!X22^(1/3)*COS(('OddsRatio_working_3-way'!Y22+2*PI())/3)</f>
        <v>-0.33184924851811504</v>
      </c>
      <c r="AB22" s="11">
        <f>'OddsRatio_working_3-way'!X22^(1/3)*COS(('OddsRatio_working_3-way'!Y22+4*PI())/3)</f>
        <v>-0.20396013650386494</v>
      </c>
      <c r="AC22" s="11">
        <f>'OddsRatio_working_3-way'!X22^(1/3)*SIN('OddsRatio_working_3-way'!Y22/3)</f>
        <v>7.3836813247849561E-2</v>
      </c>
      <c r="AD22" s="11">
        <f>'OddsRatio_working_3-way'!X22^(1/3)*SIN(('OddsRatio_working_3-way'!Y22+2*PI())/3)</f>
        <v>0.42710613239122713</v>
      </c>
      <c r="AE22" s="11">
        <f>'OddsRatio_working_3-way'!X22^(1/3)*SIN(('OddsRatio_working_3-way'!Y22+4*PI())/3)</f>
        <v>-0.5009429456390766</v>
      </c>
      <c r="AF22" s="11">
        <f>-'OddsRatio_working_3-way'!U22/(3*'OddsRatio_working_3-way'!X22^(1/3))*COS(('OddsRatio_working_3-way'!Y22)/3)</f>
        <v>0.53580938502197983</v>
      </c>
      <c r="AG22" s="11">
        <f>-'OddsRatio_working_3-way'!U22/(3*'OddsRatio_working_3-way'!X22^(1/3))*COS(('OddsRatio_working_3-way'!Y22+2*PI())/3)</f>
        <v>-0.33184924851811493</v>
      </c>
      <c r="AH22" s="11">
        <f>-'OddsRatio_working_3-way'!U22/(3*'OddsRatio_working_3-way'!X22^(1/3))*COS(('OddsRatio_working_3-way'!Y22+4*PI())/3)</f>
        <v>-0.20396013650386491</v>
      </c>
      <c r="AI22" s="11">
        <f>'OddsRatio_working_3-way'!U22/(3*'OddsRatio_working_3-way'!X22^(1/3))*SIN(('OddsRatio_working_3-way'!Y22)/3)</f>
        <v>-7.3836813247849548E-2</v>
      </c>
      <c r="AJ22" s="11">
        <f>'OddsRatio_working_3-way'!U22/(3*'OddsRatio_working_3-way'!X22^(1/3))*SIN(('OddsRatio_working_3-way'!Y22+2*PI())/3)</f>
        <v>-0.42710613239122702</v>
      </c>
      <c r="AK22" s="11">
        <f>'OddsRatio_working_3-way'!U22/(3*'OddsRatio_working_3-way'!X22^(1/3))*SIN(('OddsRatio_working_3-way'!Y22+4*PI())/3)</f>
        <v>0.50094294563907649</v>
      </c>
      <c r="AL22" s="11">
        <f>'OddsRatio_working_3-way'!Z22+'OddsRatio_working_3-way'!AF22</f>
        <v>1.0716187700439597</v>
      </c>
      <c r="AM22" s="11">
        <f>'OddsRatio_working_3-way'!AA22+'OddsRatio_working_3-way'!AG22</f>
        <v>-0.66369849703622996</v>
      </c>
      <c r="AN22" s="11">
        <f>'OddsRatio_working_3-way'!AB22+'OddsRatio_working_3-way'!AH22</f>
        <v>-0.40792027300772982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1.0716187700439597</v>
      </c>
      <c r="AS22" s="11">
        <f>IF(('OddsRatio_working_3-way'!X22=0),IF(Q22&gt;0,-Q22^(1/3),(-Q22)^(1/3)),'OddsRatio_working_3-way'!AM22-'OddsRatio_working_3-way'!R22/3)</f>
        <v>-0.66369849703622996</v>
      </c>
      <c r="AT22" s="11">
        <f>IF(('OddsRatio_working_3-way'!X22=0),IF(Q22&gt;0,-Q22^(1/3),(-Q22)^(1/3)),'OddsRatio_working_3-way'!AN22-'OddsRatio_working_3-way'!R22/3)</f>
        <v>-0.40792027300772982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2.54</v>
      </c>
      <c r="B23" s="4">
        <f>IF('True_Odds_Calculator_3-way'!B24="","",'True_Odds_Calculator_3-way'!B24)</f>
        <v>2.96</v>
      </c>
      <c r="C23" s="4">
        <f>IF('True_Odds_Calculator_3-way'!C24="","",'True_Odds_Calculator_3-way'!C24)</f>
        <v>3.38</v>
      </c>
      <c r="D23" s="9">
        <f t="shared" si="13"/>
        <v>0.3839313002432907</v>
      </c>
      <c r="E23" s="9">
        <f t="shared" si="14"/>
        <v>0.32870303216229607</v>
      </c>
      <c r="F23" s="9">
        <f t="shared" si="15"/>
        <v>0.28736566759441318</v>
      </c>
      <c r="G23" s="9">
        <f t="shared" si="16"/>
        <v>1.0419692532964309</v>
      </c>
      <c r="H23" s="9">
        <f t="shared" si="17"/>
        <v>2.6046326500765034</v>
      </c>
      <c r="I23" s="9">
        <f t="shared" si="18"/>
        <v>3.0422597364610047</v>
      </c>
      <c r="J23" s="9">
        <f t="shared" si="19"/>
        <v>3.4798868228455051</v>
      </c>
      <c r="K23" s="11">
        <f t="shared" si="20"/>
        <v>0.39370078740157477</v>
      </c>
      <c r="L23" s="11">
        <f t="shared" si="21"/>
        <v>0.33783783783783783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-0.28269076512565294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0.23138499819299335</v>
      </c>
      <c r="Q23" s="11">
        <f>2*'OddsRatio_working_3-way'!K23*'OddsRatio_working_3-way'!L23*'OddsRatio_working_3-way'!M23</f>
        <v>7.8702380337752828E-2</v>
      </c>
      <c r="R23" s="11">
        <f t="shared" si="23"/>
        <v>0</v>
      </c>
      <c r="S23" s="11">
        <f t="shared" si="24"/>
        <v>-0.81850922187056685</v>
      </c>
      <c r="T23" s="11">
        <f t="shared" si="25"/>
        <v>-0.27840449723488664</v>
      </c>
      <c r="U23" s="11">
        <f>'OddsRatio_working_3-way'!S23-'OddsRatio_working_3-way'!R23^2/3</f>
        <v>-0.81850922187056685</v>
      </c>
      <c r="V23" s="11">
        <f>'OddsRatio_working_3-way'!S23*'OddsRatio_working_3-way'!R23/3-2*'OddsRatio_working_3-way'!R23^3/27-'OddsRatio_working_3-way'!T23</f>
        <v>0.27840449723488664</v>
      </c>
      <c r="W23" s="11">
        <f>'OddsRatio_working_3-way'!V23^2+4*'OddsRatio_working_3-way'!U23^3/27</f>
        <v>-3.730382763237991E-3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0.14251267210659549</v>
      </c>
      <c r="Y23" s="11">
        <f>IF('OddsRatio_working_3-way'!W23&gt;=0,IF('OddsRatio_working_3-way'!V23+SQRT('OddsRatio_working_3-way'!W23)&gt;0,0,PI()),ACOS('OddsRatio_working_3-way'!V23/(2*'OddsRatio_working_3-way'!X23)))</f>
        <v>0.21596049868495837</v>
      </c>
      <c r="Z23" s="11">
        <f>'OddsRatio_working_3-way'!X23^(1/3)*COS('OddsRatio_working_3-way'!Y23/3)</f>
        <v>0.52098462664821543</v>
      </c>
      <c r="AA23" s="11">
        <f>'OddsRatio_working_3-way'!X23^(1/3)*COS(('OddsRatio_working_3-way'!Y23+2*PI())/3)</f>
        <v>-0.29302797936625813</v>
      </c>
      <c r="AB23" s="11">
        <f>'OddsRatio_working_3-way'!X23^(1/3)*COS(('OddsRatio_working_3-way'!Y23+4*PI())/3)</f>
        <v>-0.2279566472819573</v>
      </c>
      <c r="AC23" s="11">
        <f>'OddsRatio_working_3-way'!X23^(1/3)*SIN('OddsRatio_working_3-way'!Y23/3)</f>
        <v>3.7568951095398602E-2</v>
      </c>
      <c r="AD23" s="11">
        <f>'OddsRatio_working_3-way'!X23^(1/3)*SIN(('OddsRatio_working_3-way'!Y23+2*PI())/3)</f>
        <v>0.43240144611080655</v>
      </c>
      <c r="AE23" s="11">
        <f>'OddsRatio_working_3-way'!X23^(1/3)*SIN(('OddsRatio_working_3-way'!Y23+4*PI())/3)</f>
        <v>-0.46997039720620515</v>
      </c>
      <c r="AF23" s="11">
        <f>-'OddsRatio_working_3-way'!U23/(3*'OddsRatio_working_3-way'!X23^(1/3))*COS(('OddsRatio_working_3-way'!Y23)/3)</f>
        <v>0.52098462664821554</v>
      </c>
      <c r="AG23" s="11">
        <f>-'OddsRatio_working_3-way'!U23/(3*'OddsRatio_working_3-way'!X23^(1/3))*COS(('OddsRatio_working_3-way'!Y23+2*PI())/3)</f>
        <v>-0.29302797936625818</v>
      </c>
      <c r="AH23" s="11">
        <f>-'OddsRatio_working_3-way'!U23/(3*'OddsRatio_working_3-way'!X23^(1/3))*COS(('OddsRatio_working_3-way'!Y23+4*PI())/3)</f>
        <v>-0.22795664728195736</v>
      </c>
      <c r="AI23" s="11">
        <f>'OddsRatio_working_3-way'!U23/(3*'OddsRatio_working_3-way'!X23^(1/3))*SIN(('OddsRatio_working_3-way'!Y23)/3)</f>
        <v>-3.7568951095398609E-2</v>
      </c>
      <c r="AJ23" s="11">
        <f>'OddsRatio_working_3-way'!U23/(3*'OddsRatio_working_3-way'!X23^(1/3))*SIN(('OddsRatio_working_3-way'!Y23+2*PI())/3)</f>
        <v>-0.43240144611080666</v>
      </c>
      <c r="AK23" s="11">
        <f>'OddsRatio_working_3-way'!U23/(3*'OddsRatio_working_3-way'!X23^(1/3))*SIN(('OddsRatio_working_3-way'!Y23+4*PI())/3)</f>
        <v>0.46997039720620526</v>
      </c>
      <c r="AL23" s="11">
        <f>'OddsRatio_working_3-way'!Z23+'OddsRatio_working_3-way'!AF23</f>
        <v>1.0419692532964309</v>
      </c>
      <c r="AM23" s="11">
        <f>'OddsRatio_working_3-way'!AA23+'OddsRatio_working_3-way'!AG23</f>
        <v>-0.58605595873251626</v>
      </c>
      <c r="AN23" s="11">
        <f>'OddsRatio_working_3-way'!AB23+'OddsRatio_working_3-way'!AH23</f>
        <v>-0.45591329456391466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1.0419692532964309</v>
      </c>
      <c r="AS23" s="11">
        <f>IF(('OddsRatio_working_3-way'!X23=0),IF(Q23&gt;0,-Q23^(1/3),(-Q23)^(1/3)),'OddsRatio_working_3-way'!AM23-'OddsRatio_working_3-way'!R23/3)</f>
        <v>-0.58605595873251626</v>
      </c>
      <c r="AT23" s="11">
        <f>IF(('OddsRatio_working_3-way'!X23=0),IF(Q23&gt;0,-Q23^(1/3),(-Q23)^(1/3)),'OddsRatio_working_3-way'!AN23-'OddsRatio_working_3-way'!R23/3)</f>
        <v>-0.45591329456391466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2.3199999999999998</v>
      </c>
      <c r="B24" s="4">
        <f>IF('True_Odds_Calculator_3-way'!B25="","",'True_Odds_Calculator_3-way'!B25)</f>
        <v>3.25</v>
      </c>
      <c r="C24" s="4">
        <f>IF('True_Odds_Calculator_3-way'!C25="","",'True_Odds_Calculator_3-way'!C25)</f>
        <v>3.46</v>
      </c>
      <c r="D24" s="9">
        <f t="shared" si="13"/>
        <v>0.42074763793976827</v>
      </c>
      <c r="E24" s="9">
        <f t="shared" si="14"/>
        <v>0.29880318431527025</v>
      </c>
      <c r="F24" s="9">
        <f t="shared" si="15"/>
        <v>0.28044917774496136</v>
      </c>
      <c r="G24" s="9">
        <f t="shared" si="16"/>
        <v>1.0429709104585561</v>
      </c>
      <c r="H24" s="9">
        <f t="shared" si="17"/>
        <v>2.3767216018052943</v>
      </c>
      <c r="I24" s="9">
        <f t="shared" si="18"/>
        <v>3.3466845485317518</v>
      </c>
      <c r="J24" s="9">
        <f t="shared" si="19"/>
        <v>3.5657084397280472</v>
      </c>
      <c r="K24" s="11">
        <f t="shared" si="20"/>
        <v>0.43103448275862072</v>
      </c>
      <c r="L24" s="11">
        <f t="shared" si="21"/>
        <v>0.30769230769230771</v>
      </c>
      <c r="M24" s="11">
        <f t="shared" si="22"/>
        <v>0.28901734104046245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-0.2800555035954676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0.23113721040769075</v>
      </c>
      <c r="Q24" s="11">
        <f>2*'OddsRatio_working_3-way'!K24*'OddsRatio_working_3-way'!L24*'OddsRatio_working_3-way'!M24</f>
        <v>7.666242467916777E-2</v>
      </c>
      <c r="R24" s="11">
        <f t="shared" si="23"/>
        <v>0</v>
      </c>
      <c r="S24" s="11">
        <f t="shared" si="24"/>
        <v>-0.82532643508253289</v>
      </c>
      <c r="T24" s="11">
        <f t="shared" si="25"/>
        <v>-0.27374011113848529</v>
      </c>
      <c r="U24" s="11">
        <f>'OddsRatio_working_3-way'!S24-'OddsRatio_working_3-way'!R24^2/3</f>
        <v>-0.82532643508253289</v>
      </c>
      <c r="V24" s="11">
        <f>'OddsRatio_working_3-way'!S24*'OddsRatio_working_3-way'!R24/3-2*'OddsRatio_working_3-way'!R24^3/27-'OddsRatio_working_3-way'!T24</f>
        <v>0.27374011113848529</v>
      </c>
      <c r="W24" s="11">
        <f>'OddsRatio_working_3-way'!V24^2+4*'OddsRatio_working_3-way'!U24^3/27</f>
        <v>-8.3526372434590407E-3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0.1442968170903029</v>
      </c>
      <c r="Y24" s="11">
        <f>IF('OddsRatio_working_3-way'!W24&gt;=0,IF('OddsRatio_working_3-way'!V24+SQRT('OddsRatio_working_3-way'!W24)&gt;0,0,PI()),ACOS('OddsRatio_working_3-way'!V24/(2*'OddsRatio_working_3-way'!X24)))</f>
        <v>0.32223069183007258</v>
      </c>
      <c r="Z24" s="11">
        <f>'OddsRatio_working_3-way'!X24^(1/3)*COS('OddsRatio_working_3-way'!Y24/3)</f>
        <v>0.52148545522927803</v>
      </c>
      <c r="AA24" s="11">
        <f>'OddsRatio_working_3-way'!X24^(1/3)*COS(('OddsRatio_working_3-way'!Y24+2*PI())/3)</f>
        <v>-0.30943871059955974</v>
      </c>
      <c r="AB24" s="11">
        <f>'OddsRatio_working_3-way'!X24^(1/3)*COS(('OddsRatio_working_3-way'!Y24+4*PI())/3)</f>
        <v>-0.21204674462971837</v>
      </c>
      <c r="AC24" s="11">
        <f>'OddsRatio_working_3-way'!X24^(1/3)*SIN('OddsRatio_working_3-way'!Y24/3)</f>
        <v>5.6229277769594979E-2</v>
      </c>
      <c r="AD24" s="11">
        <f>'OddsRatio_working_3-way'!X24^(1/3)*SIN(('OddsRatio_working_3-way'!Y24+2*PI())/3)</f>
        <v>0.42350501304784988</v>
      </c>
      <c r="AE24" s="11">
        <f>'OddsRatio_working_3-way'!X24^(1/3)*SIN(('OddsRatio_working_3-way'!Y24+4*PI())/3)</f>
        <v>-0.47973429081744468</v>
      </c>
      <c r="AF24" s="11">
        <f>-'OddsRatio_working_3-way'!U24/(3*'OddsRatio_working_3-way'!X24^(1/3))*COS(('OddsRatio_working_3-way'!Y24)/3)</f>
        <v>0.52148545522927814</v>
      </c>
      <c r="AG24" s="11">
        <f>-'OddsRatio_working_3-way'!U24/(3*'OddsRatio_working_3-way'!X24^(1/3))*COS(('OddsRatio_working_3-way'!Y24+2*PI())/3)</f>
        <v>-0.30943871059955985</v>
      </c>
      <c r="AH24" s="11">
        <f>-'OddsRatio_working_3-way'!U24/(3*'OddsRatio_working_3-way'!X24^(1/3))*COS(('OddsRatio_working_3-way'!Y24+4*PI())/3)</f>
        <v>-0.21204674462971843</v>
      </c>
      <c r="AI24" s="11">
        <f>'OddsRatio_working_3-way'!U24/(3*'OddsRatio_working_3-way'!X24^(1/3))*SIN(('OddsRatio_working_3-way'!Y24)/3)</f>
        <v>-5.6229277769594993E-2</v>
      </c>
      <c r="AJ24" s="11">
        <f>'OddsRatio_working_3-way'!U24/(3*'OddsRatio_working_3-way'!X24^(1/3))*SIN(('OddsRatio_working_3-way'!Y24+2*PI())/3)</f>
        <v>-0.42350501304784999</v>
      </c>
      <c r="AK24" s="11">
        <f>'OddsRatio_working_3-way'!U24/(3*'OddsRatio_working_3-way'!X24^(1/3))*SIN(('OddsRatio_working_3-way'!Y24+4*PI())/3)</f>
        <v>0.47973429081744479</v>
      </c>
      <c r="AL24" s="11">
        <f>'OddsRatio_working_3-way'!Z24+'OddsRatio_working_3-way'!AF24</f>
        <v>1.0429709104585561</v>
      </c>
      <c r="AM24" s="11">
        <f>'OddsRatio_working_3-way'!AA24+'OddsRatio_working_3-way'!AG24</f>
        <v>-0.61887742119911959</v>
      </c>
      <c r="AN24" s="11">
        <f>'OddsRatio_working_3-way'!AB24+'OddsRatio_working_3-way'!AH24</f>
        <v>-0.4240934892594368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1.0429709104585561</v>
      </c>
      <c r="AS24" s="11">
        <f>IF(('OddsRatio_working_3-way'!X24=0),IF(Q24&gt;0,-Q24^(1/3),(-Q24)^(1/3)),'OddsRatio_working_3-way'!AM24-'OddsRatio_working_3-way'!R24/3)</f>
        <v>-0.61887742119911959</v>
      </c>
      <c r="AT24" s="11">
        <f>IF(('OddsRatio_working_3-way'!X24=0),IF(Q24&gt;0,-Q24^(1/3),(-Q24)^(1/3)),'OddsRatio_working_3-way'!AN24-'OddsRatio_working_3-way'!R24/3)</f>
        <v>-0.4240934892594368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1.43</v>
      </c>
      <c r="B25" s="4">
        <f>IF('True_Odds_Calculator_3-way'!B26="","",'True_Odds_Calculator_3-way'!B26)</f>
        <v>4.7699999999999996</v>
      </c>
      <c r="C25" s="4">
        <f>IF('True_Odds_Calculator_3-way'!C26="","",'True_Odds_Calculator_3-way'!C26)</f>
        <v>8.24</v>
      </c>
      <c r="D25" s="9">
        <f t="shared" si="13"/>
        <v>0.68585071957027155</v>
      </c>
      <c r="E25" s="9">
        <f t="shared" si="14"/>
        <v>0.19936731149376399</v>
      </c>
      <c r="F25" s="9">
        <f t="shared" si="15"/>
        <v>0.11478196893596443</v>
      </c>
      <c r="G25" s="9">
        <f t="shared" si="16"/>
        <v>1.0652168191751048</v>
      </c>
      <c r="H25" s="9">
        <f t="shared" si="17"/>
        <v>1.4580432322452948</v>
      </c>
      <c r="I25" s="9">
        <f t="shared" si="18"/>
        <v>5.0158674082901449</v>
      </c>
      <c r="J25" s="9">
        <f t="shared" si="19"/>
        <v>8.7121697708277583</v>
      </c>
      <c r="K25" s="11">
        <f t="shared" si="20"/>
        <v>0.69930069930069938</v>
      </c>
      <c r="L25" s="11">
        <f t="shared" si="21"/>
        <v>0.20964360587002098</v>
      </c>
      <c r="M25" s="11">
        <f t="shared" si="22"/>
        <v>0.12135922330097088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-0.20881742872950038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0.20353748142720485</v>
      </c>
      <c r="Q25" s="11">
        <f>2*'OddsRatio_working_3-way'!K25*'OddsRatio_working_3-way'!L25*'OddsRatio_working_3-way'!M25</f>
        <v>3.5583475773986864E-2</v>
      </c>
      <c r="R25" s="11">
        <f t="shared" si="23"/>
        <v>0</v>
      </c>
      <c r="S25" s="11">
        <f t="shared" si="24"/>
        <v>-0.97471500662363242</v>
      </c>
      <c r="T25" s="11">
        <f t="shared" si="25"/>
        <v>-0.170404721437698</v>
      </c>
      <c r="U25" s="11">
        <f>'OddsRatio_working_3-way'!S25-'OddsRatio_working_3-way'!R25^2/3</f>
        <v>-0.97471500662363242</v>
      </c>
      <c r="V25" s="11">
        <f>'OddsRatio_working_3-way'!S25*'OddsRatio_working_3-way'!R25/3-2*'OddsRatio_working_3-way'!R25^3/27-'OddsRatio_working_3-way'!T25</f>
        <v>0.170404721437698</v>
      </c>
      <c r="W25" s="11">
        <f>'OddsRatio_working_3-way'!V25^2+4*'OddsRatio_working_3-way'!U25^3/27</f>
        <v>-0.10815435640265997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0.1851972769041971</v>
      </c>
      <c r="Y25" s="11">
        <f>IF('OddsRatio_working_3-way'!W25&gt;=0,IF('OddsRatio_working_3-way'!V25+SQRT('OddsRatio_working_3-way'!W25)&gt;0,0,PI()),ACOS('OddsRatio_working_3-way'!V25/(2*'OddsRatio_working_3-way'!X25)))</f>
        <v>1.0927305034661656</v>
      </c>
      <c r="Z25" s="11">
        <f>'OddsRatio_working_3-way'!X25^(1/3)*COS('OddsRatio_working_3-way'!Y25/3)</f>
        <v>0.5326084095875524</v>
      </c>
      <c r="AA25" s="11">
        <f>'OddsRatio_working_3-way'!X25^(1/3)*COS(('OddsRatio_working_3-way'!Y25+2*PI())/3)</f>
        <v>-0.44215915406553141</v>
      </c>
      <c r="AB25" s="11">
        <f>'OddsRatio_working_3-way'!X25^(1/3)*COS(('OddsRatio_working_3-way'!Y25+4*PI())/3)</f>
        <v>-9.0449255522020863E-2</v>
      </c>
      <c r="AC25" s="11">
        <f>'OddsRatio_working_3-way'!X25^(1/3)*SIN('OddsRatio_working_3-way'!Y25/3)</f>
        <v>0.20305980460075168</v>
      </c>
      <c r="AD25" s="11">
        <f>'OddsRatio_working_3-way'!X25^(1/3)*SIN(('OddsRatio_working_3-way'!Y25+2*PI())/3)</f>
        <v>0.35972251067167188</v>
      </c>
      <c r="AE25" s="11">
        <f>'OddsRatio_working_3-way'!X25^(1/3)*SIN(('OddsRatio_working_3-way'!Y25+4*PI())/3)</f>
        <v>-0.56278231527242362</v>
      </c>
      <c r="AF25" s="11">
        <f>-'OddsRatio_working_3-way'!U25/(3*'OddsRatio_working_3-way'!X25^(1/3))*COS(('OddsRatio_working_3-way'!Y25)/3)</f>
        <v>0.5326084095875524</v>
      </c>
      <c r="AG25" s="11">
        <f>-'OddsRatio_working_3-way'!U25/(3*'OddsRatio_working_3-way'!X25^(1/3))*COS(('OddsRatio_working_3-way'!Y25+2*PI())/3)</f>
        <v>-0.44215915406553141</v>
      </c>
      <c r="AH25" s="11">
        <f>-'OddsRatio_working_3-way'!U25/(3*'OddsRatio_working_3-way'!X25^(1/3))*COS(('OddsRatio_working_3-way'!Y25+4*PI())/3)</f>
        <v>-9.0449255522020863E-2</v>
      </c>
      <c r="AI25" s="11">
        <f>'OddsRatio_working_3-way'!U25/(3*'OddsRatio_working_3-way'!X25^(1/3))*SIN(('OddsRatio_working_3-way'!Y25)/3)</f>
        <v>-0.20305980460075168</v>
      </c>
      <c r="AJ25" s="11">
        <f>'OddsRatio_working_3-way'!U25/(3*'OddsRatio_working_3-way'!X25^(1/3))*SIN(('OddsRatio_working_3-way'!Y25+2*PI())/3)</f>
        <v>-0.35972251067167188</v>
      </c>
      <c r="AK25" s="11">
        <f>'OddsRatio_working_3-way'!U25/(3*'OddsRatio_working_3-way'!X25^(1/3))*SIN(('OddsRatio_working_3-way'!Y25+4*PI())/3)</f>
        <v>0.56278231527242362</v>
      </c>
      <c r="AL25" s="11">
        <f>'OddsRatio_working_3-way'!Z25+'OddsRatio_working_3-way'!AF25</f>
        <v>1.0652168191751048</v>
      </c>
      <c r="AM25" s="11">
        <f>'OddsRatio_working_3-way'!AA25+'OddsRatio_working_3-way'!AG25</f>
        <v>-0.88431830813106282</v>
      </c>
      <c r="AN25" s="11">
        <f>'OddsRatio_working_3-way'!AB25+'OddsRatio_working_3-way'!AH25</f>
        <v>-0.18089851104404173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1.0652168191751048</v>
      </c>
      <c r="AS25" s="11">
        <f>IF(('OddsRatio_working_3-way'!X25=0),IF(Q25&gt;0,-Q25^(1/3),(-Q25)^(1/3)),'OddsRatio_working_3-way'!AM25-'OddsRatio_working_3-way'!R25/3)</f>
        <v>-0.88431830813106282</v>
      </c>
      <c r="AT25" s="11">
        <f>IF(('OddsRatio_working_3-way'!X25=0),IF(Q25&gt;0,-Q25^(1/3),(-Q25)^(1/3)),'OddsRatio_working_3-way'!AN25-'OddsRatio_working_3-way'!R25/3)</f>
        <v>-0.18089851104404173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2.76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2.81</v>
      </c>
      <c r="D26" s="9">
        <f t="shared" si="13"/>
        <v>0.35278599341666728</v>
      </c>
      <c r="E26" s="9">
        <f t="shared" si="14"/>
        <v>0.30079749103525943</v>
      </c>
      <c r="F26" s="9">
        <f t="shared" si="15"/>
        <v>0.3464165155480734</v>
      </c>
      <c r="G26" s="9">
        <f t="shared" si="16"/>
        <v>1.04237480476991</v>
      </c>
      <c r="H26" s="9">
        <f t="shared" si="17"/>
        <v>2.8345796563950412</v>
      </c>
      <c r="I26" s="9">
        <f t="shared" si="18"/>
        <v>3.3244958146368986</v>
      </c>
      <c r="J26" s="9">
        <f t="shared" si="19"/>
        <v>2.8866983966335362</v>
      </c>
      <c r="K26" s="11">
        <f t="shared" si="20"/>
        <v>0.3623188405797102</v>
      </c>
      <c r="L26" s="11">
        <f t="shared" si="21"/>
        <v>0.30959752321981426</v>
      </c>
      <c r="M26" s="11">
        <f t="shared" si="22"/>
        <v>0.35587188612099646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-0.28358168678515649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0.23153149139652934</v>
      </c>
      <c r="Q26" s="11">
        <f>2*'OddsRatio_working_3-way'!K26*'OddsRatio_working_3-way'!L26*'OddsRatio_working_3-way'!M26</f>
        <v>7.9838445309148062E-2</v>
      </c>
      <c r="R26" s="11">
        <f t="shared" si="23"/>
        <v>0</v>
      </c>
      <c r="S26" s="11">
        <f t="shared" si="24"/>
        <v>-0.81645431346890618</v>
      </c>
      <c r="T26" s="11">
        <f t="shared" si="25"/>
        <v>-0.28153597016169185</v>
      </c>
      <c r="U26" s="11">
        <f>'OddsRatio_working_3-way'!S26-'OddsRatio_working_3-way'!R26^2/3</f>
        <v>-0.81645431346890618</v>
      </c>
      <c r="V26" s="11">
        <f>'OddsRatio_working_3-way'!S26*'OddsRatio_working_3-way'!R26/3-2*'OddsRatio_working_3-way'!R26^3/27-'OddsRatio_working_3-way'!T26</f>
        <v>0.28153597016169185</v>
      </c>
      <c r="W26" s="11">
        <f>'OddsRatio_working_3-way'!V26^2+4*'OddsRatio_working_3-way'!U26^3/27</f>
        <v>-1.3666120844051527E-3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0.14197633128385362</v>
      </c>
      <c r="Y26" s="11">
        <f>IF('OddsRatio_working_3-way'!W26&gt;=0,IF('OddsRatio_working_3-way'!V26+SQRT('OddsRatio_working_3-way'!W26)&gt;0,0,PI()),ACOS('OddsRatio_working_3-way'!V26/(2*'OddsRatio_working_3-way'!X26)))</f>
        <v>0.13056032284213459</v>
      </c>
      <c r="Z26" s="11">
        <f>'OddsRatio_working_3-way'!X26^(1/3)*COS('OddsRatio_working_3-way'!Y26/3)</f>
        <v>0.52118740238495509</v>
      </c>
      <c r="AA26" s="11">
        <f>'OddsRatio_working_3-way'!X26^(1/3)*COS(('OddsRatio_working_3-way'!Y26+2*PI())/3)</f>
        <v>-0.28024941444953877</v>
      </c>
      <c r="AB26" s="11">
        <f>'OddsRatio_working_3-way'!X26^(1/3)*COS(('OddsRatio_working_3-way'!Y26+4*PI())/3)</f>
        <v>-0.24093798793541635</v>
      </c>
      <c r="AC26" s="11">
        <f>'OddsRatio_working_3-way'!X26^(1/3)*SIN('OddsRatio_working_3-way'!Y26/3)</f>
        <v>2.2696462680157011E-2</v>
      </c>
      <c r="AD26" s="11">
        <f>'OddsRatio_working_3-way'!X26^(1/3)*SIN(('OddsRatio_working_3-way'!Y26+2*PI())/3)</f>
        <v>0.44001329925771493</v>
      </c>
      <c r="AE26" s="11">
        <f>'OddsRatio_working_3-way'!X26^(1/3)*SIN(('OddsRatio_working_3-way'!Y26+4*PI())/3)</f>
        <v>-0.46270976193787178</v>
      </c>
      <c r="AF26" s="11">
        <f>-'OddsRatio_working_3-way'!U26/(3*'OddsRatio_working_3-way'!X26^(1/3))*COS(('OddsRatio_working_3-way'!Y26)/3)</f>
        <v>0.52118740238495498</v>
      </c>
      <c r="AG26" s="11">
        <f>-'OddsRatio_working_3-way'!U26/(3*'OddsRatio_working_3-way'!X26^(1/3))*COS(('OddsRatio_working_3-way'!Y26+2*PI())/3)</f>
        <v>-0.28024941444953871</v>
      </c>
      <c r="AH26" s="11">
        <f>-'OddsRatio_working_3-way'!U26/(3*'OddsRatio_working_3-way'!X26^(1/3))*COS(('OddsRatio_working_3-way'!Y26+4*PI())/3)</f>
        <v>-0.24093798793541629</v>
      </c>
      <c r="AI26" s="11">
        <f>'OddsRatio_working_3-way'!U26/(3*'OddsRatio_working_3-way'!X26^(1/3))*SIN(('OddsRatio_working_3-way'!Y26)/3)</f>
        <v>-2.2696462680157008E-2</v>
      </c>
      <c r="AJ26" s="11">
        <f>'OddsRatio_working_3-way'!U26/(3*'OddsRatio_working_3-way'!X26^(1/3))*SIN(('OddsRatio_working_3-way'!Y26+2*PI())/3)</f>
        <v>-0.44001329925771487</v>
      </c>
      <c r="AK26" s="11">
        <f>'OddsRatio_working_3-way'!U26/(3*'OddsRatio_working_3-way'!X26^(1/3))*SIN(('OddsRatio_working_3-way'!Y26+4*PI())/3)</f>
        <v>0.46270976193787167</v>
      </c>
      <c r="AL26" s="11">
        <f>'OddsRatio_working_3-way'!Z26+'OddsRatio_working_3-way'!AF26</f>
        <v>1.04237480476991</v>
      </c>
      <c r="AM26" s="11">
        <f>'OddsRatio_working_3-way'!AA26+'OddsRatio_working_3-way'!AG26</f>
        <v>-0.56049882889907754</v>
      </c>
      <c r="AN26" s="11">
        <f>'OddsRatio_working_3-way'!AB26+'OddsRatio_working_3-way'!AH26</f>
        <v>-0.48187597587083264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1.04237480476991</v>
      </c>
      <c r="AS26" s="11">
        <f>IF(('OddsRatio_working_3-way'!X26=0),IF(Q26&gt;0,-Q26^(1/3),(-Q26)^(1/3)),'OddsRatio_working_3-way'!AM26-'OddsRatio_working_3-way'!R26/3)</f>
        <v>-0.56049882889907754</v>
      </c>
      <c r="AT26" s="11">
        <f>IF(('OddsRatio_working_3-way'!X26=0),IF(Q26&gt;0,-Q26^(1/3),(-Q26)^(1/3)),'OddsRatio_working_3-way'!AN26-'OddsRatio_working_3-way'!R26/3)</f>
        <v>-0.48187597587083264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4.12</v>
      </c>
      <c r="D27" s="9">
        <f t="shared" si="13"/>
        <v>0.46265654227114372</v>
      </c>
      <c r="E27" s="9">
        <f t="shared" si="14"/>
        <v>0.30285276804865563</v>
      </c>
      <c r="F27" s="9">
        <f t="shared" si="15"/>
        <v>0.23449068968020084</v>
      </c>
      <c r="G27" s="9">
        <f t="shared" si="16"/>
        <v>1.0463338587729838</v>
      </c>
      <c r="H27" s="9">
        <f t="shared" si="17"/>
        <v>2.1614305832380118</v>
      </c>
      <c r="I27" s="9">
        <f t="shared" si="18"/>
        <v>3.3019344893005642</v>
      </c>
      <c r="J27" s="9">
        <f t="shared" si="19"/>
        <v>4.264561639371709</v>
      </c>
      <c r="K27" s="11">
        <f t="shared" si="20"/>
        <v>0.47393364928909953</v>
      </c>
      <c r="L27" s="11">
        <f t="shared" si="21"/>
        <v>0.3125</v>
      </c>
      <c r="M27" s="11">
        <f t="shared" si="22"/>
        <v>0.24271844660194175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-0.27388648598904897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0.23114330741269035</v>
      </c>
      <c r="Q27" s="11">
        <f>2*'OddsRatio_working_3-way'!K27*'OddsRatio_working_3-way'!L27*'OddsRatio_working_3-way'!M27</f>
        <v>7.1895274467399808E-2</v>
      </c>
      <c r="R27" s="11">
        <f t="shared" si="23"/>
        <v>0</v>
      </c>
      <c r="S27" s="11">
        <f t="shared" si="24"/>
        <v>-0.84393834393834366</v>
      </c>
      <c r="T27" s="11">
        <f t="shared" si="25"/>
        <v>-0.26250026250026243</v>
      </c>
      <c r="U27" s="11">
        <f>'OddsRatio_working_3-way'!S27-'OddsRatio_working_3-way'!R27^2/3</f>
        <v>-0.84393834393834366</v>
      </c>
      <c r="V27" s="11">
        <f>'OddsRatio_working_3-way'!S27*'OddsRatio_working_3-way'!R27/3-2*'OddsRatio_working_3-way'!R27^3/27-'OddsRatio_working_3-way'!T27</f>
        <v>0.26250026250026243</v>
      </c>
      <c r="W27" s="11">
        <f>'OddsRatio_working_3-way'!V27^2+4*'OddsRatio_working_3-way'!U27^3/27</f>
        <v>-2.0142476502564344E-2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0.1492052816719896</v>
      </c>
      <c r="Y27" s="11">
        <f>IF('OddsRatio_working_3-way'!W27&gt;=0,IF('OddsRatio_working_3-way'!V27+SQRT('OddsRatio_working_3-way'!W27)&gt;0,0,PI()),ACOS('OddsRatio_working_3-way'!V27/(2*'OddsRatio_working_3-way'!X27)))</f>
        <v>0.49564647742841439</v>
      </c>
      <c r="Z27" s="11">
        <f>'OddsRatio_working_3-way'!X27^(1/3)*COS('OddsRatio_working_3-way'!Y27/3)</f>
        <v>0.5231669293864919</v>
      </c>
      <c r="AA27" s="11">
        <f>'OddsRatio_working_3-way'!X27^(1/3)*COS(('OddsRatio_working_3-way'!Y27+2*PI())/3)</f>
        <v>-0.33712722010570828</v>
      </c>
      <c r="AB27" s="11">
        <f>'OddsRatio_working_3-way'!X27^(1/3)*COS(('OddsRatio_working_3-way'!Y27+4*PI())/3)</f>
        <v>-0.18603970928078378</v>
      </c>
      <c r="AC27" s="11">
        <f>'OddsRatio_working_3-way'!X27^(1/3)*SIN('OddsRatio_working_3-way'!Y27/3)</f>
        <v>8.7230415045960907E-2</v>
      </c>
      <c r="AD27" s="11">
        <f>'OddsRatio_working_3-way'!X27^(1/3)*SIN(('OddsRatio_working_3-way'!Y27+2*PI())/3)</f>
        <v>0.40946064374562124</v>
      </c>
      <c r="AE27" s="11">
        <f>'OddsRatio_working_3-way'!X27^(1/3)*SIN(('OddsRatio_working_3-way'!Y27+4*PI())/3)</f>
        <v>-0.49669105879158193</v>
      </c>
      <c r="AF27" s="11">
        <f>-'OddsRatio_working_3-way'!U27/(3*'OddsRatio_working_3-way'!X27^(1/3))*COS(('OddsRatio_working_3-way'!Y27)/3)</f>
        <v>0.5231669293864919</v>
      </c>
      <c r="AG27" s="11">
        <f>-'OddsRatio_working_3-way'!U27/(3*'OddsRatio_working_3-way'!X27^(1/3))*COS(('OddsRatio_working_3-way'!Y27+2*PI())/3)</f>
        <v>-0.33712722010570828</v>
      </c>
      <c r="AH27" s="11">
        <f>-'OddsRatio_working_3-way'!U27/(3*'OddsRatio_working_3-way'!X27^(1/3))*COS(('OddsRatio_working_3-way'!Y27+4*PI())/3)</f>
        <v>-0.18603970928078378</v>
      </c>
      <c r="AI27" s="11">
        <f>'OddsRatio_working_3-way'!U27/(3*'OddsRatio_working_3-way'!X27^(1/3))*SIN(('OddsRatio_working_3-way'!Y27)/3)</f>
        <v>-8.7230415045960907E-2</v>
      </c>
      <c r="AJ27" s="11">
        <f>'OddsRatio_working_3-way'!U27/(3*'OddsRatio_working_3-way'!X27^(1/3))*SIN(('OddsRatio_working_3-way'!Y27+2*PI())/3)</f>
        <v>-0.40946064374562124</v>
      </c>
      <c r="AK27" s="11">
        <f>'OddsRatio_working_3-way'!U27/(3*'OddsRatio_working_3-way'!X27^(1/3))*SIN(('OddsRatio_working_3-way'!Y27+4*PI())/3)</f>
        <v>0.49669105879158193</v>
      </c>
      <c r="AL27" s="11">
        <f>'OddsRatio_working_3-way'!Z27+'OddsRatio_working_3-way'!AF27</f>
        <v>1.0463338587729838</v>
      </c>
      <c r="AM27" s="11">
        <f>'OddsRatio_working_3-way'!AA27+'OddsRatio_working_3-way'!AG27</f>
        <v>-0.67425444021141656</v>
      </c>
      <c r="AN27" s="11">
        <f>'OddsRatio_working_3-way'!AB27+'OddsRatio_working_3-way'!AH27</f>
        <v>-0.37207941856156757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1.0463338587729838</v>
      </c>
      <c r="AS27" s="11">
        <f>IF(('OddsRatio_working_3-way'!X27=0),IF(Q27&gt;0,-Q27^(1/3),(-Q27)^(1/3)),'OddsRatio_working_3-way'!AM27-'OddsRatio_working_3-way'!R27/3)</f>
        <v>-0.67425444021141656</v>
      </c>
      <c r="AT27" s="11">
        <f>IF(('OddsRatio_working_3-way'!X27=0),IF(Q27&gt;0,-Q27^(1/3),(-Q27)^(1/3)),'OddsRatio_working_3-way'!AN27-'OddsRatio_working_3-way'!R27/3)</f>
        <v>-0.37207941856156757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5.17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1.75</v>
      </c>
      <c r="D28" s="9">
        <f t="shared" si="13"/>
        <v>0.18543509755697019</v>
      </c>
      <c r="E28" s="9">
        <f t="shared" si="14"/>
        <v>0.25592377998193694</v>
      </c>
      <c r="F28" s="9">
        <f t="shared" si="15"/>
        <v>0.5586411224610931</v>
      </c>
      <c r="G28" s="9">
        <f t="shared" si="16"/>
        <v>1.0534106418673002</v>
      </c>
      <c r="H28" s="9">
        <f t="shared" si="17"/>
        <v>5.3927223765866419</v>
      </c>
      <c r="I28" s="9">
        <f t="shared" si="18"/>
        <v>3.9074133715537487</v>
      </c>
      <c r="J28" s="9">
        <f t="shared" si="19"/>
        <v>1.7900579814004753</v>
      </c>
      <c r="K28" s="11">
        <f t="shared" si="20"/>
        <v>0.19342359767891684</v>
      </c>
      <c r="L28" s="11">
        <f t="shared" si="21"/>
        <v>0.26595744680851063</v>
      </c>
      <c r="M28" s="11">
        <f t="shared" si="22"/>
        <v>0.5714285714285714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-0.253740600730189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0.22575884957052905</v>
      </c>
      <c r="Q28" s="11">
        <f>2*'OddsRatio_working_3-way'!K28*'OddsRatio_working_3-way'!L28*'OddsRatio_working_3-way'!M28</f>
        <v>5.8791367075658608E-2</v>
      </c>
      <c r="R28" s="11">
        <f t="shared" si="23"/>
        <v>0</v>
      </c>
      <c r="S28" s="11">
        <f t="shared" si="24"/>
        <v>-0.88972300420533057</v>
      </c>
      <c r="T28" s="11">
        <f t="shared" si="25"/>
        <v>-0.23169869901180484</v>
      </c>
      <c r="U28" s="11">
        <f>'OddsRatio_working_3-way'!S28-'OddsRatio_working_3-way'!R28^2/3</f>
        <v>-0.88972300420533057</v>
      </c>
      <c r="V28" s="11">
        <f>'OddsRatio_working_3-way'!S28*'OddsRatio_working_3-way'!R28/3-2*'OddsRatio_working_3-way'!R28^3/27-'OddsRatio_working_3-way'!T28</f>
        <v>0.23169869901180484</v>
      </c>
      <c r="W28" s="11">
        <f>'OddsRatio_working_3-way'!V28^2+4*'OddsRatio_working_3-way'!U28^3/27</f>
        <v>-5.0658080243953164E-2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0.16151034592845445</v>
      </c>
      <c r="Y28" s="11">
        <f>IF('OddsRatio_working_3-way'!W28&gt;=0,IF('OddsRatio_working_3-way'!V28+SQRT('OddsRatio_working_3-way'!W28)&gt;0,0,PI()),ACOS('OddsRatio_working_3-way'!V28/(2*'OddsRatio_working_3-way'!X28)))</f>
        <v>0.77089479641350178</v>
      </c>
      <c r="Z28" s="11">
        <f>'OddsRatio_working_3-way'!X28^(1/3)*COS('OddsRatio_working_3-way'!Y28/3)</f>
        <v>0.52670532093365008</v>
      </c>
      <c r="AA28" s="11">
        <f>'OddsRatio_working_3-way'!X28^(1/3)*COS(('OddsRatio_working_3-way'!Y28+2*PI())/3)</f>
        <v>-0.38321457988441199</v>
      </c>
      <c r="AB28" s="11">
        <f>'OddsRatio_working_3-way'!X28^(1/3)*COS(('OddsRatio_working_3-way'!Y28+4*PI())/3)</f>
        <v>-0.14349074104923806</v>
      </c>
      <c r="AC28" s="11">
        <f>'OddsRatio_working_3-way'!X28^(1/3)*SIN('OddsRatio_working_3-way'!Y28/3)</f>
        <v>0.13840462288265817</v>
      </c>
      <c r="AD28" s="11">
        <f>'OddsRatio_working_3-way'!X28^(1/3)*SIN(('OddsRatio_working_3-way'!Y28+2*PI())/3)</f>
        <v>0.38693787679564767</v>
      </c>
      <c r="AE28" s="11">
        <f>'OddsRatio_working_3-way'!X28^(1/3)*SIN(('OddsRatio_working_3-way'!Y28+4*PI())/3)</f>
        <v>-0.52534249967830582</v>
      </c>
      <c r="AF28" s="11">
        <f>-'OddsRatio_working_3-way'!U28/(3*'OddsRatio_working_3-way'!X28^(1/3))*COS(('OddsRatio_working_3-way'!Y28)/3)</f>
        <v>0.52670532093365008</v>
      </c>
      <c r="AG28" s="11">
        <f>-'OddsRatio_working_3-way'!U28/(3*'OddsRatio_working_3-way'!X28^(1/3))*COS(('OddsRatio_working_3-way'!Y28+2*PI())/3)</f>
        <v>-0.38321457988441199</v>
      </c>
      <c r="AH28" s="11">
        <f>-'OddsRatio_working_3-way'!U28/(3*'OddsRatio_working_3-way'!X28^(1/3))*COS(('OddsRatio_working_3-way'!Y28+4*PI())/3)</f>
        <v>-0.14349074104923806</v>
      </c>
      <c r="AI28" s="11">
        <f>'OddsRatio_working_3-way'!U28/(3*'OddsRatio_working_3-way'!X28^(1/3))*SIN(('OddsRatio_working_3-way'!Y28)/3)</f>
        <v>-0.13840462288265817</v>
      </c>
      <c r="AJ28" s="11">
        <f>'OddsRatio_working_3-way'!U28/(3*'OddsRatio_working_3-way'!X28^(1/3))*SIN(('OddsRatio_working_3-way'!Y28+2*PI())/3)</f>
        <v>-0.38693787679564767</v>
      </c>
      <c r="AK28" s="11">
        <f>'OddsRatio_working_3-way'!U28/(3*'OddsRatio_working_3-way'!X28^(1/3))*SIN(('OddsRatio_working_3-way'!Y28+4*PI())/3)</f>
        <v>0.52534249967830582</v>
      </c>
      <c r="AL28" s="11">
        <f>'OddsRatio_working_3-way'!Z28+'OddsRatio_working_3-way'!AF28</f>
        <v>1.0534106418673002</v>
      </c>
      <c r="AM28" s="11">
        <f>'OddsRatio_working_3-way'!AA28+'OddsRatio_working_3-way'!AG28</f>
        <v>-0.76642915976882398</v>
      </c>
      <c r="AN28" s="11">
        <f>'OddsRatio_working_3-way'!AB28+'OddsRatio_working_3-way'!AH28</f>
        <v>-0.28698148209847613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1.0534106418673002</v>
      </c>
      <c r="AS28" s="11">
        <f>IF(('OddsRatio_working_3-way'!X28=0),IF(Q28&gt;0,-Q28^(1/3),(-Q28)^(1/3)),'OddsRatio_working_3-way'!AM28-'OddsRatio_working_3-way'!R28/3)</f>
        <v>-0.76642915976882398</v>
      </c>
      <c r="AT28" s="11">
        <f>IF(('OddsRatio_working_3-way'!X28=0),IF(Q28&gt;0,-Q28^(1/3),(-Q28)^(1/3)),'OddsRatio_working_3-way'!AN28-'OddsRatio_working_3-way'!R28/3)</f>
        <v>-0.28698148209847613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2.2999999999999998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3.11</v>
      </c>
      <c r="D29" s="9">
        <f t="shared" si="13"/>
        <v>0.41463982507838648</v>
      </c>
      <c r="E29" s="9">
        <f t="shared" si="14"/>
        <v>0.28153339494320195</v>
      </c>
      <c r="F29" s="9">
        <f t="shared" si="15"/>
        <v>0.30382677997841168</v>
      </c>
      <c r="G29" s="9">
        <f t="shared" si="16"/>
        <v>1.0859474425711202</v>
      </c>
      <c r="H29" s="9">
        <f t="shared" si="17"/>
        <v>2.4117316753424562</v>
      </c>
      <c r="I29" s="9">
        <f t="shared" si="18"/>
        <v>3.5519764900421329</v>
      </c>
      <c r="J29" s="9">
        <f t="shared" si="19"/>
        <v>3.2913491038250635</v>
      </c>
      <c r="K29" s="11">
        <f t="shared" si="20"/>
        <v>0.43478260869565222</v>
      </c>
      <c r="L29" s="11">
        <f t="shared" si="21"/>
        <v>0.29850746268656714</v>
      </c>
      <c r="M29" s="11">
        <f t="shared" si="22"/>
        <v>0.32154340836012862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-0.26900517682800873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0.24037508528933693</v>
      </c>
      <c r="Q29" s="11">
        <f>2*'OddsRatio_working_3-way'!K29*'OddsRatio_working_3-way'!L29*'OddsRatio_working_3-way'!M29</f>
        <v>8.3463571281019763E-2</v>
      </c>
      <c r="R29" s="11">
        <f t="shared" si="23"/>
        <v>0</v>
      </c>
      <c r="S29" s="11">
        <f t="shared" si="24"/>
        <v>-0.89357048114736937</v>
      </c>
      <c r="T29" s="11">
        <f t="shared" si="25"/>
        <v>-0.31026752817616987</v>
      </c>
      <c r="U29" s="11">
        <f>'OddsRatio_working_3-way'!S29-'OddsRatio_working_3-way'!R29^2/3</f>
        <v>-0.89357048114736937</v>
      </c>
      <c r="V29" s="11">
        <f>'OddsRatio_working_3-way'!S29*'OddsRatio_working_3-way'!R29/3-2*'OddsRatio_working_3-way'!R29^3/27-'OddsRatio_working_3-way'!T29</f>
        <v>0.31026752817616987</v>
      </c>
      <c r="W29" s="11">
        <f>'OddsRatio_working_3-way'!V29^2+4*'OddsRatio_working_3-way'!U29^3/27</f>
        <v>-9.4359302815683194E-3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0.16255911949358506</v>
      </c>
      <c r="Y29" s="11">
        <f>IF('OddsRatio_working_3-way'!W29&gt;=0,IF('OddsRatio_working_3-way'!V29+SQRT('OddsRatio_working_3-way'!W29)&gt;0,0,PI()),ACOS('OddsRatio_working_3-way'!V29/(2*'OddsRatio_working_3-way'!X29)))</f>
        <v>0.30341364630799439</v>
      </c>
      <c r="Z29" s="11">
        <f>'OddsRatio_working_3-way'!X29^(1/3)*COS('OddsRatio_working_3-way'!Y29/3)</f>
        <v>0.54297372128556021</v>
      </c>
      <c r="AA29" s="11">
        <f>'OddsRatio_working_3-way'!X29^(1/3)*COS(('OddsRatio_working_3-way'!Y29+2*PI())/3)</f>
        <v>-0.31920765047096139</v>
      </c>
      <c r="AB29" s="11">
        <f>'OddsRatio_working_3-way'!X29^(1/3)*COS(('OddsRatio_working_3-way'!Y29+4*PI())/3)</f>
        <v>-0.22376607081459896</v>
      </c>
      <c r="AC29" s="11">
        <f>'OddsRatio_working_3-way'!X29^(1/3)*SIN('OddsRatio_working_3-way'!Y29/3)</f>
        <v>5.5103221706483942E-2</v>
      </c>
      <c r="AD29" s="11">
        <f>'OddsRatio_working_3-way'!X29^(1/3)*SIN(('OddsRatio_working_3-way'!Y29+2*PI())/3)</f>
        <v>0.44267742536742455</v>
      </c>
      <c r="AE29" s="11">
        <f>'OddsRatio_working_3-way'!X29^(1/3)*SIN(('OddsRatio_working_3-way'!Y29+4*PI())/3)</f>
        <v>-0.49778064707390851</v>
      </c>
      <c r="AF29" s="11">
        <f>-'OddsRatio_working_3-way'!U29/(3*'OddsRatio_working_3-way'!X29^(1/3))*COS(('OddsRatio_working_3-way'!Y29)/3)</f>
        <v>0.5429737212855601</v>
      </c>
      <c r="AG29" s="11">
        <f>-'OddsRatio_working_3-way'!U29/(3*'OddsRatio_working_3-way'!X29^(1/3))*COS(('OddsRatio_working_3-way'!Y29+2*PI())/3)</f>
        <v>-0.31920765047096128</v>
      </c>
      <c r="AH29" s="11">
        <f>-'OddsRatio_working_3-way'!U29/(3*'OddsRatio_working_3-way'!X29^(1/3))*COS(('OddsRatio_working_3-way'!Y29+4*PI())/3)</f>
        <v>-0.22376607081459893</v>
      </c>
      <c r="AI29" s="11">
        <f>'OddsRatio_working_3-way'!U29/(3*'OddsRatio_working_3-way'!X29^(1/3))*SIN(('OddsRatio_working_3-way'!Y29)/3)</f>
        <v>-5.5103221706483935E-2</v>
      </c>
      <c r="AJ29" s="11">
        <f>'OddsRatio_working_3-way'!U29/(3*'OddsRatio_working_3-way'!X29^(1/3))*SIN(('OddsRatio_working_3-way'!Y29+2*PI())/3)</f>
        <v>-0.44267742536742444</v>
      </c>
      <c r="AK29" s="11">
        <f>'OddsRatio_working_3-way'!U29/(3*'OddsRatio_working_3-way'!X29^(1/3))*SIN(('OddsRatio_working_3-way'!Y29+4*PI())/3)</f>
        <v>0.4977806470739084</v>
      </c>
      <c r="AL29" s="11">
        <f>'OddsRatio_working_3-way'!Z29+'OddsRatio_working_3-way'!AF29</f>
        <v>1.0859474425711202</v>
      </c>
      <c r="AM29" s="11">
        <f>'OddsRatio_working_3-way'!AA29+'OddsRatio_working_3-way'!AG29</f>
        <v>-0.63841530094192267</v>
      </c>
      <c r="AN29" s="11">
        <f>'OddsRatio_working_3-way'!AB29+'OddsRatio_working_3-way'!AH29</f>
        <v>-0.44753214162919785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1.0859474425711202</v>
      </c>
      <c r="AS29" s="11">
        <f>IF(('OddsRatio_working_3-way'!X29=0),IF(Q29&gt;0,-Q29^(1/3),(-Q29)^(1/3)),'OddsRatio_working_3-way'!AM29-'OddsRatio_working_3-way'!R29/3)</f>
        <v>-0.63841530094192267</v>
      </c>
      <c r="AT29" s="11">
        <f>IF(('OddsRatio_working_3-way'!X29=0),IF(Q29&gt;0,-Q29^(1/3),(-Q29)^(1/3)),'OddsRatio_working_3-way'!AN29-'OddsRatio_working_3-way'!R29/3)</f>
        <v>-0.44753214162919785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2.2999999999999998</v>
      </c>
      <c r="B30" s="4">
        <f>IF('True_Odds_Calculator_3-way'!B31="","",'True_Odds_Calculator_3-way'!B31)</f>
        <v>3.74</v>
      </c>
      <c r="C30" s="4">
        <f>IF('True_Odds_Calculator_3-way'!C31="","",'True_Odds_Calculator_3-way'!C31)</f>
        <v>3.01</v>
      </c>
      <c r="D30" s="9">
        <f t="shared" si="13"/>
        <v>0.42199032601539382</v>
      </c>
      <c r="E30" s="9">
        <f t="shared" si="14"/>
        <v>0.25727087861967435</v>
      </c>
      <c r="F30" s="9">
        <f t="shared" si="15"/>
        <v>0.32073879536493183</v>
      </c>
      <c r="G30" s="9">
        <f t="shared" si="16"/>
        <v>1.0536327463719757</v>
      </c>
      <c r="H30" s="9">
        <f t="shared" si="17"/>
        <v>2.3697225702835683</v>
      </c>
      <c r="I30" s="9">
        <f t="shared" si="18"/>
        <v>3.8869537250592137</v>
      </c>
      <c r="J30" s="9">
        <f t="shared" si="19"/>
        <v>3.1178018202076703</v>
      </c>
      <c r="K30" s="11">
        <f t="shared" si="20"/>
        <v>0.43478260869565222</v>
      </c>
      <c r="L30" s="11">
        <f t="shared" si="21"/>
        <v>0.26737967914438499</v>
      </c>
      <c r="M30" s="11">
        <f t="shared" si="22"/>
        <v>0.33222591362126247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-0.27651840219496193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0.23366272697147622</v>
      </c>
      <c r="Q30" s="11">
        <f>2*'OddsRatio_working_3-way'!K30*'OddsRatio_working_3-way'!L30*'OddsRatio_working_3-way'!M30</f>
        <v>7.7243876684785509E-2</v>
      </c>
      <c r="R30" s="11">
        <f t="shared" si="23"/>
        <v>0</v>
      </c>
      <c r="S30" s="11">
        <f t="shared" si="24"/>
        <v>-0.84501691430550829</v>
      </c>
      <c r="T30" s="11">
        <f t="shared" si="25"/>
        <v>-0.2793444344811597</v>
      </c>
      <c r="U30" s="11">
        <f>'OddsRatio_working_3-way'!S30-'OddsRatio_working_3-way'!R30^2/3</f>
        <v>-0.84501691430550829</v>
      </c>
      <c r="V30" s="11">
        <f>'OddsRatio_working_3-way'!S30*'OddsRatio_working_3-way'!R30/3-2*'OddsRatio_working_3-way'!R30^3/27-'OddsRatio_working_3-way'!T30</f>
        <v>0.2793444344811597</v>
      </c>
      <c r="W30" s="11">
        <f>'OddsRatio_working_3-way'!V30^2+4*'OddsRatio_working_3-way'!U30^3/27</f>
        <v>-1.1357406544582421E-2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0.14949140411757908</v>
      </c>
      <c r="Y30" s="11">
        <f>IF('OddsRatio_working_3-way'!W30&gt;=0,IF('OddsRatio_working_3-way'!V30+SQRT('OddsRatio_working_3-way'!W30)&gt;0,0,PI()),ACOS('OddsRatio_working_3-way'!V30/(2*'OddsRatio_working_3-way'!X30)))</f>
        <v>0.36446093709857141</v>
      </c>
      <c r="Z30" s="11">
        <f>'OddsRatio_working_3-way'!X30^(1/3)*COS('OddsRatio_working_3-way'!Y30/3)</f>
        <v>0.52681637318598784</v>
      </c>
      <c r="AA30" s="11">
        <f>'OddsRatio_working_3-way'!X30^(1/3)*COS(('OddsRatio_working_3-way'!Y30+2*PI())/3)</f>
        <v>-0.31910926632892478</v>
      </c>
      <c r="AB30" s="11">
        <f>'OddsRatio_working_3-way'!X30^(1/3)*COS(('OddsRatio_working_3-way'!Y30+4*PI())/3)</f>
        <v>-0.20770710685706328</v>
      </c>
      <c r="AC30" s="11">
        <f>'OddsRatio_working_3-way'!X30^(1/3)*SIN('OddsRatio_working_3-way'!Y30/3)</f>
        <v>6.4318066759384868E-2</v>
      </c>
      <c r="AD30" s="11">
        <f>'OddsRatio_working_3-way'!X30^(1/3)*SIN(('OddsRatio_working_3-way'!Y30+2*PI())/3)</f>
        <v>0.42407732892895628</v>
      </c>
      <c r="AE30" s="11">
        <f>'OddsRatio_working_3-way'!X30^(1/3)*SIN(('OddsRatio_working_3-way'!Y30+4*PI())/3)</f>
        <v>-0.48839539568834106</v>
      </c>
      <c r="AF30" s="11">
        <f>-'OddsRatio_working_3-way'!U30/(3*'OddsRatio_working_3-way'!X30^(1/3))*COS(('OddsRatio_working_3-way'!Y30)/3)</f>
        <v>0.52681637318598784</v>
      </c>
      <c r="AG30" s="11">
        <f>-'OddsRatio_working_3-way'!U30/(3*'OddsRatio_working_3-way'!X30^(1/3))*COS(('OddsRatio_working_3-way'!Y30+2*PI())/3)</f>
        <v>-0.31910926632892478</v>
      </c>
      <c r="AH30" s="11">
        <f>-'OddsRatio_working_3-way'!U30/(3*'OddsRatio_working_3-way'!X30^(1/3))*COS(('OddsRatio_working_3-way'!Y30+4*PI())/3)</f>
        <v>-0.20770710685706328</v>
      </c>
      <c r="AI30" s="11">
        <f>'OddsRatio_working_3-way'!U30/(3*'OddsRatio_working_3-way'!X30^(1/3))*SIN(('OddsRatio_working_3-way'!Y30)/3)</f>
        <v>-6.4318066759384868E-2</v>
      </c>
      <c r="AJ30" s="11">
        <f>'OddsRatio_working_3-way'!U30/(3*'OddsRatio_working_3-way'!X30^(1/3))*SIN(('OddsRatio_working_3-way'!Y30+2*PI())/3)</f>
        <v>-0.42407732892895628</v>
      </c>
      <c r="AK30" s="11">
        <f>'OddsRatio_working_3-way'!U30/(3*'OddsRatio_working_3-way'!X30^(1/3))*SIN(('OddsRatio_working_3-way'!Y30+4*PI())/3)</f>
        <v>0.48839539568834106</v>
      </c>
      <c r="AL30" s="11">
        <f>'OddsRatio_working_3-way'!Z30+'OddsRatio_working_3-way'!AF30</f>
        <v>1.0536327463719757</v>
      </c>
      <c r="AM30" s="11">
        <f>'OddsRatio_working_3-way'!AA30+'OddsRatio_working_3-way'!AG30</f>
        <v>-0.63821853265784956</v>
      </c>
      <c r="AN30" s="11">
        <f>'OddsRatio_working_3-way'!AB30+'OddsRatio_working_3-way'!AH30</f>
        <v>-0.41541421371412657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1.0536327463719757</v>
      </c>
      <c r="AS30" s="11">
        <f>IF(('OddsRatio_working_3-way'!X30=0),IF(Q30&gt;0,-Q30^(1/3),(-Q30)^(1/3)),'OddsRatio_working_3-way'!AM30-'OddsRatio_working_3-way'!R30/3)</f>
        <v>-0.63821853265784956</v>
      </c>
      <c r="AT30" s="11">
        <f>IF(('OddsRatio_working_3-way'!X30=0),IF(Q30&gt;0,-Q30^(1/3),(-Q30)^(1/3)),'OddsRatio_working_3-way'!AN30-'OddsRatio_working_3-way'!R30/3)</f>
        <v>-0.41541421371412657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4.8899999999999997</v>
      </c>
      <c r="C31" s="4">
        <f>IF('True_Odds_Calculator_3-way'!C32="","",'True_Odds_Calculator_3-way'!C32)</f>
        <v>7.3</v>
      </c>
      <c r="D31" s="9">
        <f t="shared" si="13"/>
        <v>0.67327803625476634</v>
      </c>
      <c r="E31" s="9">
        <f t="shared" si="14"/>
        <v>0.19593626374868389</v>
      </c>
      <c r="F31" s="9">
        <f t="shared" si="15"/>
        <v>0.13078569999654976</v>
      </c>
      <c r="G31" s="9">
        <f t="shared" si="16"/>
        <v>1.0549358516543568</v>
      </c>
      <c r="H31" s="9">
        <f t="shared" si="17"/>
        <v>1.4852704917610042</v>
      </c>
      <c r="I31" s="9">
        <f t="shared" si="18"/>
        <v>5.1037004629354481</v>
      </c>
      <c r="J31" s="9">
        <f t="shared" si="19"/>
        <v>7.6460958654224491</v>
      </c>
      <c r="K31" s="11">
        <f t="shared" si="20"/>
        <v>0.68493150684931503</v>
      </c>
      <c r="L31" s="11">
        <f t="shared" si="21"/>
        <v>0.20449897750511248</v>
      </c>
      <c r="M31" s="11">
        <f t="shared" si="22"/>
        <v>0.13698630136986301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-0.21630343058643131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0.20434547855408594</v>
      </c>
      <c r="Q31" s="11">
        <f>2*'OddsRatio_working_3-way'!K31*'OddsRatio_working_3-way'!L31*'OddsRatio_working_3-way'!M31</f>
        <v>3.8374737756635857E-2</v>
      </c>
      <c r="R31" s="11">
        <f t="shared" si="23"/>
        <v>0</v>
      </c>
      <c r="S31" s="11">
        <f t="shared" si="24"/>
        <v>-0.94471677125080467</v>
      </c>
      <c r="T31" s="11">
        <f t="shared" si="25"/>
        <v>-0.17741160023489291</v>
      </c>
      <c r="U31" s="11">
        <f>'OddsRatio_working_3-way'!S31-'OddsRatio_working_3-way'!R31^2/3</f>
        <v>-0.94471677125080467</v>
      </c>
      <c r="V31" s="11">
        <f>'OddsRatio_working_3-way'!S31*'OddsRatio_working_3-way'!R31/3-2*'OddsRatio_working_3-way'!R31^3/27-'OddsRatio_working_3-way'!T31</f>
        <v>0.17741160023489291</v>
      </c>
      <c r="W31" s="11">
        <f>'OddsRatio_working_3-way'!V31^2+4*'OddsRatio_working_3-way'!U31^3/27</f>
        <v>-9.3436244299953203E-2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0.17671383661011003</v>
      </c>
      <c r="Y31" s="11">
        <f>IF('OddsRatio_working_3-way'!W31&gt;=0,IF('OddsRatio_working_3-way'!V31+SQRT('OddsRatio_working_3-way'!W31)&gt;0,0,PI()),ACOS('OddsRatio_working_3-way'!V31/(2*'OddsRatio_working_3-way'!X31)))</f>
        <v>1.0449163499122311</v>
      </c>
      <c r="Z31" s="11">
        <f>'OddsRatio_working_3-way'!X31^(1/3)*COS('OddsRatio_working_3-way'!Y31/3)</f>
        <v>0.52746792582717839</v>
      </c>
      <c r="AA31" s="11">
        <f>'OddsRatio_working_3-way'!X31^(1/3)*COS(('OddsRatio_working_3-way'!Y31+2*PI())/3)</f>
        <v>-0.42960253507354323</v>
      </c>
      <c r="AB31" s="11">
        <f>'OddsRatio_working_3-way'!X31^(1/3)*COS(('OddsRatio_working_3-way'!Y31+4*PI())/3)</f>
        <v>-9.7865390753635234E-2</v>
      </c>
      <c r="AC31" s="11">
        <f>'OddsRatio_working_3-way'!X31^(1/3)*SIN('OddsRatio_working_3-way'!Y31/3)</f>
        <v>0.19152852957329658</v>
      </c>
      <c r="AD31" s="11">
        <f>'OddsRatio_working_3-way'!X31^(1/3)*SIN(('OddsRatio_working_3-way'!Y31+2*PI())/3)</f>
        <v>0.36103635866117412</v>
      </c>
      <c r="AE31" s="11">
        <f>'OddsRatio_working_3-way'!X31^(1/3)*SIN(('OddsRatio_working_3-way'!Y31+4*PI())/3)</f>
        <v>-0.55256488823447081</v>
      </c>
      <c r="AF31" s="11">
        <f>-'OddsRatio_working_3-way'!U31/(3*'OddsRatio_working_3-way'!X31^(1/3))*COS(('OddsRatio_working_3-way'!Y31)/3)</f>
        <v>0.52746792582717839</v>
      </c>
      <c r="AG31" s="11">
        <f>-'OddsRatio_working_3-way'!U31/(3*'OddsRatio_working_3-way'!X31^(1/3))*COS(('OddsRatio_working_3-way'!Y31+2*PI())/3)</f>
        <v>-0.42960253507354323</v>
      </c>
      <c r="AH31" s="11">
        <f>-'OddsRatio_working_3-way'!U31/(3*'OddsRatio_working_3-way'!X31^(1/3))*COS(('OddsRatio_working_3-way'!Y31+4*PI())/3)</f>
        <v>-9.7865390753635234E-2</v>
      </c>
      <c r="AI31" s="11">
        <f>'OddsRatio_working_3-way'!U31/(3*'OddsRatio_working_3-way'!X31^(1/3))*SIN(('OddsRatio_working_3-way'!Y31)/3)</f>
        <v>-0.19152852957329658</v>
      </c>
      <c r="AJ31" s="11">
        <f>'OddsRatio_working_3-way'!U31/(3*'OddsRatio_working_3-way'!X31^(1/3))*SIN(('OddsRatio_working_3-way'!Y31+2*PI())/3)</f>
        <v>-0.36103635866117412</v>
      </c>
      <c r="AK31" s="11">
        <f>'OddsRatio_working_3-way'!U31/(3*'OddsRatio_working_3-way'!X31^(1/3))*SIN(('OddsRatio_working_3-way'!Y31+4*PI())/3)</f>
        <v>0.55256488823447081</v>
      </c>
      <c r="AL31" s="11">
        <f>'OddsRatio_working_3-way'!Z31+'OddsRatio_working_3-way'!AF31</f>
        <v>1.0549358516543568</v>
      </c>
      <c r="AM31" s="11">
        <f>'OddsRatio_working_3-way'!AA31+'OddsRatio_working_3-way'!AG31</f>
        <v>-0.85920507014708647</v>
      </c>
      <c r="AN31" s="11">
        <f>'OddsRatio_working_3-way'!AB31+'OddsRatio_working_3-way'!AH31</f>
        <v>-0.19573078150727047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1.0549358516543568</v>
      </c>
      <c r="AS31" s="11">
        <f>IF(('OddsRatio_working_3-way'!X31=0),IF(Q31&gt;0,-Q31^(1/3),(-Q31)^(1/3)),'OddsRatio_working_3-way'!AM31-'OddsRatio_working_3-way'!R31/3)</f>
        <v>-0.85920507014708647</v>
      </c>
      <c r="AT31" s="11">
        <f>IF(('OddsRatio_working_3-way'!X31=0),IF(Q31&gt;0,-Q31^(1/3),(-Q31)^(1/3)),'OddsRatio_working_3-way'!AN31-'OddsRatio_working_3-way'!R31/3)</f>
        <v>-0.19573078150727047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5.59</v>
      </c>
      <c r="B32" s="4">
        <f>IF('True_Odds_Calculator_3-way'!B33="","",'True_Odds_Calculator_3-way'!B33)</f>
        <v>4.53</v>
      </c>
      <c r="C32" s="4">
        <f>IF('True_Odds_Calculator_3-way'!C33="","",'True_Odds_Calculator_3-way'!C33)</f>
        <v>1.58</v>
      </c>
      <c r="D32" s="9">
        <f t="shared" si="13"/>
        <v>0.17032139425631515</v>
      </c>
      <c r="E32" s="9">
        <f t="shared" si="14"/>
        <v>0.21069037304732433</v>
      </c>
      <c r="F32" s="9">
        <f t="shared" si="15"/>
        <v>0.6189882326963605</v>
      </c>
      <c r="G32" s="9">
        <f t="shared" si="16"/>
        <v>1.0612751672468923</v>
      </c>
      <c r="H32" s="9">
        <f t="shared" si="17"/>
        <v>5.8712530176632356</v>
      </c>
      <c r="I32" s="9">
        <f t="shared" si="18"/>
        <v>4.74630134038153</v>
      </c>
      <c r="J32" s="9">
        <f t="shared" si="19"/>
        <v>1.615539597003198</v>
      </c>
      <c r="K32" s="11">
        <f t="shared" si="20"/>
        <v>0.17889087656529518</v>
      </c>
      <c r="L32" s="11">
        <f t="shared" si="21"/>
        <v>0.22075055187637968</v>
      </c>
      <c r="M32" s="11">
        <f t="shared" si="22"/>
        <v>0.63291139240506322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-0.23488121654793859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0.21744636685361554</v>
      </c>
      <c r="Q32" s="11">
        <f>2*'OddsRatio_working_3-way'!K32*'OddsRatio_working_3-way'!L32*'OddsRatio_working_3-way'!M32</f>
        <v>4.9987670541061041E-2</v>
      </c>
      <c r="R32" s="11">
        <f t="shared" si="23"/>
        <v>0</v>
      </c>
      <c r="S32" s="11">
        <f t="shared" si="24"/>
        <v>-0.92577163065414969</v>
      </c>
      <c r="T32" s="11">
        <f t="shared" si="25"/>
        <v>-0.2128210645181953</v>
      </c>
      <c r="U32" s="11">
        <f>'OddsRatio_working_3-way'!S32-'OddsRatio_working_3-way'!R32^2/3</f>
        <v>-0.92577163065414969</v>
      </c>
      <c r="V32" s="11">
        <f>'OddsRatio_working_3-way'!S32*'OddsRatio_working_3-way'!R32/3-2*'OddsRatio_working_3-way'!R32^3/27-'OddsRatio_working_3-way'!T32</f>
        <v>0.2128210645181953</v>
      </c>
      <c r="W32" s="11">
        <f>'OddsRatio_working_3-way'!V32^2+4*'OddsRatio_working_3-way'!U32^3/27</f>
        <v>-7.2253188151903541E-2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0.17142490604821792</v>
      </c>
      <c r="Y32" s="11">
        <f>IF('OddsRatio_working_3-way'!W32&gt;=0,IF('OddsRatio_working_3-way'!V32+SQRT('OddsRatio_working_3-way'!W32)&gt;0,0,PI()),ACOS('OddsRatio_working_3-way'!V32/(2*'OddsRatio_working_3-way'!X32)))</f>
        <v>0.90110836161665009</v>
      </c>
      <c r="Z32" s="11">
        <f>'OddsRatio_working_3-way'!X32^(1/3)*COS('OddsRatio_working_3-way'!Y32/3)</f>
        <v>0.53063758362344615</v>
      </c>
      <c r="AA32" s="11">
        <f>'OddsRatio_working_3-way'!X32^(1/3)*COS(('OddsRatio_working_3-way'!Y32+2*PI())/3)</f>
        <v>-0.40765896111835298</v>
      </c>
      <c r="AB32" s="11">
        <f>'OddsRatio_working_3-way'!X32^(1/3)*COS(('OddsRatio_working_3-way'!Y32+4*PI())/3)</f>
        <v>-0.1229786225050933</v>
      </c>
      <c r="AC32" s="11">
        <f>'OddsRatio_working_3-way'!X32^(1/3)*SIN('OddsRatio_working_3-way'!Y32/3)</f>
        <v>0.16436027013135932</v>
      </c>
      <c r="AD32" s="11">
        <f>'OddsRatio_working_3-way'!X32^(1/3)*SIN(('OddsRatio_working_3-way'!Y32+2*PI())/3)</f>
        <v>0.37736549255501411</v>
      </c>
      <c r="AE32" s="11">
        <f>'OddsRatio_working_3-way'!X32^(1/3)*SIN(('OddsRatio_working_3-way'!Y32+4*PI())/3)</f>
        <v>-0.5417257626863734</v>
      </c>
      <c r="AF32" s="11">
        <f>-'OddsRatio_working_3-way'!U32/(3*'OddsRatio_working_3-way'!X32^(1/3))*COS(('OddsRatio_working_3-way'!Y32)/3)</f>
        <v>0.53063758362344615</v>
      </c>
      <c r="AG32" s="11">
        <f>-'OddsRatio_working_3-way'!U32/(3*'OddsRatio_working_3-way'!X32^(1/3))*COS(('OddsRatio_working_3-way'!Y32+2*PI())/3)</f>
        <v>-0.40765896111835298</v>
      </c>
      <c r="AH32" s="11">
        <f>-'OddsRatio_working_3-way'!U32/(3*'OddsRatio_working_3-way'!X32^(1/3))*COS(('OddsRatio_working_3-way'!Y32+4*PI())/3)</f>
        <v>-0.1229786225050933</v>
      </c>
      <c r="AI32" s="11">
        <f>'OddsRatio_working_3-way'!U32/(3*'OddsRatio_working_3-way'!X32^(1/3))*SIN(('OddsRatio_working_3-way'!Y32)/3)</f>
        <v>-0.16436027013135932</v>
      </c>
      <c r="AJ32" s="11">
        <f>'OddsRatio_working_3-way'!U32/(3*'OddsRatio_working_3-way'!X32^(1/3))*SIN(('OddsRatio_working_3-way'!Y32+2*PI())/3)</f>
        <v>-0.37736549255501411</v>
      </c>
      <c r="AK32" s="11">
        <f>'OddsRatio_working_3-way'!U32/(3*'OddsRatio_working_3-way'!X32^(1/3))*SIN(('OddsRatio_working_3-way'!Y32+4*PI())/3)</f>
        <v>0.5417257626863734</v>
      </c>
      <c r="AL32" s="11">
        <f>'OddsRatio_working_3-way'!Z32+'OddsRatio_working_3-way'!AF32</f>
        <v>1.0612751672468923</v>
      </c>
      <c r="AM32" s="11">
        <f>'OddsRatio_working_3-way'!AA32+'OddsRatio_working_3-way'!AG32</f>
        <v>-0.81531792223670596</v>
      </c>
      <c r="AN32" s="11">
        <f>'OddsRatio_working_3-way'!AB32+'OddsRatio_working_3-way'!AH32</f>
        <v>-0.24595724501018659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1.0612751672468923</v>
      </c>
      <c r="AS32" s="11">
        <f>IF(('OddsRatio_working_3-way'!X32=0),IF(Q32&gt;0,-Q32^(1/3),(-Q32)^(1/3)),'OddsRatio_working_3-way'!AM32-'OddsRatio_working_3-way'!R32/3)</f>
        <v>-0.81531792223670596</v>
      </c>
      <c r="AT32" s="11">
        <f>IF(('OddsRatio_working_3-way'!X32=0),IF(Q32&gt;0,-Q32^(1/3),(-Q32)^(1/3)),'OddsRatio_working_3-way'!AN32-'OddsRatio_working_3-way'!R32/3)</f>
        <v>-0.24595724501018659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3.91</v>
      </c>
      <c r="D33" s="9">
        <f t="shared" si="13"/>
        <v>0.48621001752578724</v>
      </c>
      <c r="E33" s="9">
        <f t="shared" si="14"/>
        <v>0.26654807395943891</v>
      </c>
      <c r="F33" s="9">
        <f t="shared" si="15"/>
        <v>0.24724190851477382</v>
      </c>
      <c r="G33" s="9">
        <f t="shared" si="16"/>
        <v>1.0462617687999098</v>
      </c>
      <c r="H33" s="9">
        <f t="shared" si="17"/>
        <v>2.0567243864879083</v>
      </c>
      <c r="I33" s="9">
        <f t="shared" si="18"/>
        <v>3.7516684519437637</v>
      </c>
      <c r="J33" s="9">
        <f t="shared" si="19"/>
        <v>4.0446217472077368</v>
      </c>
      <c r="K33" s="11">
        <f t="shared" si="20"/>
        <v>0.49751243781094534</v>
      </c>
      <c r="L33" s="11">
        <f t="shared" si="21"/>
        <v>0.27548209366391185</v>
      </c>
      <c r="M33" s="11">
        <f t="shared" si="22"/>
        <v>0.25575447570332482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-0.27095094584779378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0.22959470085615691</v>
      </c>
      <c r="Q33" s="11">
        <f>2*'OddsRatio_working_3-way'!K33*'OddsRatio_working_3-way'!L33*'OddsRatio_working_3-way'!M33</f>
        <v>7.0105252169818902E-2</v>
      </c>
      <c r="R33" s="11">
        <f t="shared" si="23"/>
        <v>0</v>
      </c>
      <c r="S33" s="11">
        <f t="shared" si="24"/>
        <v>-0.84736630144532266</v>
      </c>
      <c r="T33" s="11">
        <f t="shared" si="25"/>
        <v>-0.25873780196803742</v>
      </c>
      <c r="U33" s="11">
        <f>'OddsRatio_working_3-way'!S33-'OddsRatio_working_3-way'!R33^2/3</f>
        <v>-0.84736630144532266</v>
      </c>
      <c r="V33" s="11">
        <f>'OddsRatio_working_3-way'!S33*'OddsRatio_working_3-way'!R33/3-2*'OddsRatio_working_3-way'!R33^3/27-'OddsRatio_working_3-way'!T33</f>
        <v>0.25873780196803742</v>
      </c>
      <c r="W33" s="11">
        <f>'OddsRatio_working_3-way'!V33^2+4*'OddsRatio_working_3-way'!U33^3/27</f>
        <v>-2.3193139144308705E-2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0.1501152801279404</v>
      </c>
      <c r="Y33" s="11">
        <f>IF('OddsRatio_working_3-way'!W33&gt;=0,IF('OddsRatio_working_3-way'!V33+SQRT('OddsRatio_working_3-way'!W33)&gt;0,0,PI()),ACOS('OddsRatio_working_3-way'!V33/(2*'OddsRatio_working_3-way'!X33)))</f>
        <v>0.53199459734008769</v>
      </c>
      <c r="Z33" s="11">
        <f>'OddsRatio_working_3-way'!X33^(1/3)*COS('OddsRatio_working_3-way'!Y33/3)</f>
        <v>0.52313088439995492</v>
      </c>
      <c r="AA33" s="11">
        <f>'OddsRatio_working_3-way'!X33^(1/3)*COS(('OddsRatio_working_3-way'!Y33+2*PI())/3)</f>
        <v>-0.3427573980916877</v>
      </c>
      <c r="AB33" s="11">
        <f>'OddsRatio_working_3-way'!X33^(1/3)*COS(('OddsRatio_working_3-way'!Y33+4*PI())/3)</f>
        <v>-0.18037348630826738</v>
      </c>
      <c r="AC33" s="11">
        <f>'OddsRatio_working_3-way'!X33^(1/3)*SIN('OddsRatio_working_3-way'!Y33/3)</f>
        <v>9.3752395180222187E-2</v>
      </c>
      <c r="AD33" s="11">
        <f>'OddsRatio_working_3-way'!X33^(1/3)*SIN(('OddsRatio_working_3-way'!Y33+2*PI())/3)</f>
        <v>0.40616843780447037</v>
      </c>
      <c r="AE33" s="11">
        <f>'OddsRatio_working_3-way'!X33^(1/3)*SIN(('OddsRatio_working_3-way'!Y33+4*PI())/3)</f>
        <v>-0.49992083298469259</v>
      </c>
      <c r="AF33" s="11">
        <f>-'OddsRatio_working_3-way'!U33/(3*'OddsRatio_working_3-way'!X33^(1/3))*COS(('OddsRatio_working_3-way'!Y33)/3)</f>
        <v>0.52313088439995481</v>
      </c>
      <c r="AG33" s="11">
        <f>-'OddsRatio_working_3-way'!U33/(3*'OddsRatio_working_3-way'!X33^(1/3))*COS(('OddsRatio_working_3-way'!Y33+2*PI())/3)</f>
        <v>-0.34275739809168765</v>
      </c>
      <c r="AH33" s="11">
        <f>-'OddsRatio_working_3-way'!U33/(3*'OddsRatio_working_3-way'!X33^(1/3))*COS(('OddsRatio_working_3-way'!Y33+4*PI())/3)</f>
        <v>-0.18037348630826736</v>
      </c>
      <c r="AI33" s="11">
        <f>'OddsRatio_working_3-way'!U33/(3*'OddsRatio_working_3-way'!X33^(1/3))*SIN(('OddsRatio_working_3-way'!Y33)/3)</f>
        <v>-9.3752395180222173E-2</v>
      </c>
      <c r="AJ33" s="11">
        <f>'OddsRatio_working_3-way'!U33/(3*'OddsRatio_working_3-way'!X33^(1/3))*SIN(('OddsRatio_working_3-way'!Y33+2*PI())/3)</f>
        <v>-0.40616843780447032</v>
      </c>
      <c r="AK33" s="11">
        <f>'OddsRatio_working_3-way'!U33/(3*'OddsRatio_working_3-way'!X33^(1/3))*SIN(('OddsRatio_working_3-way'!Y33+4*PI())/3)</f>
        <v>0.49992083298469248</v>
      </c>
      <c r="AL33" s="11">
        <f>'OddsRatio_working_3-way'!Z33+'OddsRatio_working_3-way'!AF33</f>
        <v>1.0462617687999098</v>
      </c>
      <c r="AM33" s="11">
        <f>'OddsRatio_working_3-way'!AA33+'OddsRatio_working_3-way'!AG33</f>
        <v>-0.68551479618337541</v>
      </c>
      <c r="AN33" s="11">
        <f>'OddsRatio_working_3-way'!AB33+'OddsRatio_working_3-way'!AH33</f>
        <v>-0.36074697261653477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1.0462617687999098</v>
      </c>
      <c r="AS33" s="11">
        <f>IF(('OddsRatio_working_3-way'!X33=0),IF(Q33&gt;0,-Q33^(1/3),(-Q33)^(1/3)),'OddsRatio_working_3-way'!AM33-'OddsRatio_working_3-way'!R33/3)</f>
        <v>-0.68551479618337541</v>
      </c>
      <c r="AT33" s="11">
        <f>IF(('OddsRatio_working_3-way'!X33=0),IF(Q33&gt;0,-Q33^(1/3),(-Q33)^(1/3)),'OddsRatio_working_3-way'!AN33-'OddsRatio_working_3-way'!R33/3)</f>
        <v>-0.36074697261653477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3.61</v>
      </c>
      <c r="B34" s="4">
        <f>IF('True_Odds_Calculator_3-way'!B35="","",'True_Odds_Calculator_3-way'!B35)</f>
        <v>3.21</v>
      </c>
      <c r="C34" s="4">
        <f>IF('True_Odds_Calculator_3-way'!C35="","",'True_Odds_Calculator_3-way'!C35)</f>
        <v>2.2799999999999998</v>
      </c>
      <c r="D34" s="9">
        <f t="shared" si="13"/>
        <v>0.26881173915088408</v>
      </c>
      <c r="E34" s="9">
        <f t="shared" si="14"/>
        <v>0.3027362083767976</v>
      </c>
      <c r="F34" s="9">
        <f t="shared" si="15"/>
        <v>0.42845205247231816</v>
      </c>
      <c r="G34" s="9">
        <f t="shared" si="16"/>
        <v>1.0421745710620693</v>
      </c>
      <c r="H34" s="9">
        <f t="shared" si="17"/>
        <v>3.7200756304720004</v>
      </c>
      <c r="I34" s="9">
        <f t="shared" si="18"/>
        <v>3.3032058020471737</v>
      </c>
      <c r="J34" s="9">
        <f t="shared" si="19"/>
        <v>2.3339834509594488</v>
      </c>
      <c r="K34" s="11">
        <f t="shared" si="20"/>
        <v>0.2770083102493075</v>
      </c>
      <c r="L34" s="11">
        <f t="shared" si="21"/>
        <v>0.3115264797507788</v>
      </c>
      <c r="M34" s="11">
        <f t="shared" si="22"/>
        <v>0.43859649122807021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-0.27944456631780601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0.230878107411157</v>
      </c>
      <c r="Q34" s="11">
        <f>2*'OddsRatio_working_3-way'!K34*'OddsRatio_working_3-way'!L34*'OddsRatio_working_3-way'!M34</f>
        <v>7.5697740134805569E-2</v>
      </c>
      <c r="R34" s="11">
        <f t="shared" si="23"/>
        <v>0</v>
      </c>
      <c r="S34" s="11">
        <f t="shared" si="24"/>
        <v>-0.82620360257277115</v>
      </c>
      <c r="T34" s="11">
        <f t="shared" si="25"/>
        <v>-0.27088642707303973</v>
      </c>
      <c r="U34" s="11">
        <f>'OddsRatio_working_3-way'!S34-'OddsRatio_working_3-way'!R34^2/3</f>
        <v>-0.82620360257277115</v>
      </c>
      <c r="V34" s="11">
        <f>'OddsRatio_working_3-way'!S34*'OddsRatio_working_3-way'!R34/3-2*'OddsRatio_working_3-way'!R34^3/27-'OddsRatio_working_3-way'!T34</f>
        <v>0.27088642707303973</v>
      </c>
      <c r="W34" s="11">
        <f>'OddsRatio_working_3-way'!V34^2+4*'OddsRatio_working_3-way'!U34^3/27</f>
        <v>-1.0172664839201415E-2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0.14452691895594977</v>
      </c>
      <c r="Y34" s="11">
        <f>IF('OddsRatio_working_3-way'!W34&gt;=0,IF('OddsRatio_working_3-way'!V34+SQRT('OddsRatio_working_3-way'!W34)&gt;0,0,PI()),ACOS('OddsRatio_working_3-way'!V34/(2*'OddsRatio_working_3-way'!X34)))</f>
        <v>0.35642937168447109</v>
      </c>
      <c r="Z34" s="11">
        <f>'OddsRatio_working_3-way'!X34^(1/3)*COS('OddsRatio_working_3-way'!Y34/3)</f>
        <v>0.52108728553103467</v>
      </c>
      <c r="AA34" s="11">
        <f>'OddsRatio_working_3-way'!X34^(1/3)*COS(('OddsRatio_working_3-way'!Y34+2*PI())/3)</f>
        <v>-0.31441321939849537</v>
      </c>
      <c r="AB34" s="11">
        <f>'OddsRatio_working_3-way'!X34^(1/3)*COS(('OddsRatio_working_3-way'!Y34+4*PI())/3)</f>
        <v>-0.20667406613253939</v>
      </c>
      <c r="AC34" s="11">
        <f>'OddsRatio_working_3-way'!X34^(1/3)*SIN('OddsRatio_working_3-way'!Y34/3)</f>
        <v>6.2203229140362068E-2</v>
      </c>
      <c r="AD34" s="11">
        <f>'OddsRatio_working_3-way'!X34^(1/3)*SIN(('OddsRatio_working_3-way'!Y34+2*PI())/3)</f>
        <v>0.4201732122887703</v>
      </c>
      <c r="AE34" s="11">
        <f>'OddsRatio_working_3-way'!X34^(1/3)*SIN(('OddsRatio_working_3-way'!Y34+4*PI())/3)</f>
        <v>-0.48237644142913233</v>
      </c>
      <c r="AF34" s="11">
        <f>-'OddsRatio_working_3-way'!U34/(3*'OddsRatio_working_3-way'!X34^(1/3))*COS(('OddsRatio_working_3-way'!Y34)/3)</f>
        <v>0.52108728553103467</v>
      </c>
      <c r="AG34" s="11">
        <f>-'OddsRatio_working_3-way'!U34/(3*'OddsRatio_working_3-way'!X34^(1/3))*COS(('OddsRatio_working_3-way'!Y34+2*PI())/3)</f>
        <v>-0.31441321939849537</v>
      </c>
      <c r="AH34" s="11">
        <f>-'OddsRatio_working_3-way'!U34/(3*'OddsRatio_working_3-way'!X34^(1/3))*COS(('OddsRatio_working_3-way'!Y34+4*PI())/3)</f>
        <v>-0.20667406613253939</v>
      </c>
      <c r="AI34" s="11">
        <f>'OddsRatio_working_3-way'!U34/(3*'OddsRatio_working_3-way'!X34^(1/3))*SIN(('OddsRatio_working_3-way'!Y34)/3)</f>
        <v>-6.2203229140362068E-2</v>
      </c>
      <c r="AJ34" s="11">
        <f>'OddsRatio_working_3-way'!U34/(3*'OddsRatio_working_3-way'!X34^(1/3))*SIN(('OddsRatio_working_3-way'!Y34+2*PI())/3)</f>
        <v>-0.4201732122887703</v>
      </c>
      <c r="AK34" s="11">
        <f>'OddsRatio_working_3-way'!U34/(3*'OddsRatio_working_3-way'!X34^(1/3))*SIN(('OddsRatio_working_3-way'!Y34+4*PI())/3)</f>
        <v>0.48237644142913233</v>
      </c>
      <c r="AL34" s="11">
        <f>'OddsRatio_working_3-way'!Z34+'OddsRatio_working_3-way'!AF34</f>
        <v>1.0421745710620693</v>
      </c>
      <c r="AM34" s="11">
        <f>'OddsRatio_working_3-way'!AA34+'OddsRatio_working_3-way'!AG34</f>
        <v>-0.62882643879699074</v>
      </c>
      <c r="AN34" s="11">
        <f>'OddsRatio_working_3-way'!AB34+'OddsRatio_working_3-way'!AH34</f>
        <v>-0.41334813226507877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1.0421745710620693</v>
      </c>
      <c r="AS34" s="11">
        <f>IF(('OddsRatio_working_3-way'!X34=0),IF(Q34&gt;0,-Q34^(1/3),(-Q34)^(1/3)),'OddsRatio_working_3-way'!AM34-'OddsRatio_working_3-way'!R34/3)</f>
        <v>-0.62882643879699074</v>
      </c>
      <c r="AT34" s="11">
        <f>IF(('OddsRatio_working_3-way'!X34=0),IF(Q34&gt;0,-Q34^(1/3),(-Q34)^(1/3)),'OddsRatio_working_3-way'!AN34-'OddsRatio_working_3-way'!R34/3)</f>
        <v>-0.41334813226507877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1.81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5.2</v>
      </c>
      <c r="D35" s="9">
        <f t="shared" si="13"/>
        <v>0.5418967728077454</v>
      </c>
      <c r="E35" s="9">
        <f t="shared" si="14"/>
        <v>0.27234699791897238</v>
      </c>
      <c r="F35" s="9">
        <f t="shared" si="15"/>
        <v>0.18575622927328214</v>
      </c>
      <c r="G35" s="9">
        <f t="shared" si="16"/>
        <v>1.0436665581401683</v>
      </c>
      <c r="H35" s="9">
        <f t="shared" si="17"/>
        <v>1.8453699120935361</v>
      </c>
      <c r="I35" s="9">
        <f t="shared" si="18"/>
        <v>3.67178638883883</v>
      </c>
      <c r="J35" s="9">
        <f t="shared" si="19"/>
        <v>5.3833995441887073</v>
      </c>
      <c r="K35" s="11">
        <f t="shared" si="20"/>
        <v>0.5524861878453039</v>
      </c>
      <c r="L35" s="11">
        <f t="shared" si="21"/>
        <v>0.2808988764044944</v>
      </c>
      <c r="M35" s="11">
        <f t="shared" si="22"/>
        <v>0.19230769230769229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-0.25992159184784402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0.22592482940735475</v>
      </c>
      <c r="Q35" s="11">
        <f>2*'OddsRatio_working_3-way'!K35*'OddsRatio_working_3-way'!L35*'OddsRatio_working_3-way'!M35</f>
        <v>5.9689518997980112E-2</v>
      </c>
      <c r="R35" s="11">
        <f t="shared" si="23"/>
        <v>0</v>
      </c>
      <c r="S35" s="11">
        <f t="shared" si="24"/>
        <v>-0.86920377718988928</v>
      </c>
      <c r="T35" s="11">
        <f t="shared" si="25"/>
        <v>-0.22964432686654931</v>
      </c>
      <c r="U35" s="11">
        <f>'OddsRatio_working_3-way'!S35-'OddsRatio_working_3-way'!R35^2/3</f>
        <v>-0.86920377718988928</v>
      </c>
      <c r="V35" s="11">
        <f>'OddsRatio_working_3-way'!S35*'OddsRatio_working_3-way'!R35/3-2*'OddsRatio_working_3-way'!R35^3/27-'OddsRatio_working_3-way'!T35</f>
        <v>0.22964432686654931</v>
      </c>
      <c r="W35" s="11">
        <f>'OddsRatio_working_3-way'!V35^2+4*'OddsRatio_working_3-way'!U35^3/27</f>
        <v>-4.4551878845267512E-2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0.15595543891385935</v>
      </c>
      <c r="Y35" s="11">
        <f>IF('OddsRatio_working_3-way'!W35&gt;=0,IF('OddsRatio_working_3-way'!V35+SQRT('OddsRatio_working_3-way'!W35)&gt;0,0,PI()),ACOS('OddsRatio_working_3-way'!V35/(2*'OddsRatio_working_3-way'!X35)))</f>
        <v>0.74328459357828602</v>
      </c>
      <c r="Z35" s="11">
        <f>'OddsRatio_working_3-way'!X35^(1/3)*COS('OddsRatio_working_3-way'!Y35/3)</f>
        <v>0.52183327907008414</v>
      </c>
      <c r="AA35" s="11">
        <f>'OddsRatio_working_3-way'!X35^(1/3)*COS(('OddsRatio_working_3-way'!Y35+2*PI())/3)</f>
        <v>-0.37523403076968764</v>
      </c>
      <c r="AB35" s="11">
        <f>'OddsRatio_working_3-way'!X35^(1/3)*COS(('OddsRatio_working_3-way'!Y35+4*PI())/3)</f>
        <v>-0.14659924830039661</v>
      </c>
      <c r="AC35" s="11">
        <f>'OddsRatio_working_3-way'!X35^(1/3)*SIN('OddsRatio_working_3-way'!Y35/3)</f>
        <v>0.13200235320475673</v>
      </c>
      <c r="AD35" s="11">
        <f>'OddsRatio_working_3-way'!X35^(1/3)*SIN(('OddsRatio_working_3-way'!Y35+2*PI())/3)</f>
        <v>0.38591969961244893</v>
      </c>
      <c r="AE35" s="11">
        <f>'OddsRatio_working_3-way'!X35^(1/3)*SIN(('OddsRatio_working_3-way'!Y35+4*PI())/3)</f>
        <v>-0.5179220528172056</v>
      </c>
      <c r="AF35" s="11">
        <f>-'OddsRatio_working_3-way'!U35/(3*'OddsRatio_working_3-way'!X35^(1/3))*COS(('OddsRatio_working_3-way'!Y35)/3)</f>
        <v>0.52183327907008425</v>
      </c>
      <c r="AG35" s="11">
        <f>-'OddsRatio_working_3-way'!U35/(3*'OddsRatio_working_3-way'!X35^(1/3))*COS(('OddsRatio_working_3-way'!Y35+2*PI())/3)</f>
        <v>-0.37523403076968775</v>
      </c>
      <c r="AH35" s="11">
        <f>-'OddsRatio_working_3-way'!U35/(3*'OddsRatio_working_3-way'!X35^(1/3))*COS(('OddsRatio_working_3-way'!Y35+4*PI())/3)</f>
        <v>-0.14659924830039664</v>
      </c>
      <c r="AI35" s="11">
        <f>'OddsRatio_working_3-way'!U35/(3*'OddsRatio_working_3-way'!X35^(1/3))*SIN(('OddsRatio_working_3-way'!Y35)/3)</f>
        <v>-0.13200235320475676</v>
      </c>
      <c r="AJ35" s="11">
        <f>'OddsRatio_working_3-way'!U35/(3*'OddsRatio_working_3-way'!X35^(1/3))*SIN(('OddsRatio_working_3-way'!Y35+2*PI())/3)</f>
        <v>-0.38591969961244899</v>
      </c>
      <c r="AK35" s="11">
        <f>'OddsRatio_working_3-way'!U35/(3*'OddsRatio_working_3-way'!X35^(1/3))*SIN(('OddsRatio_working_3-way'!Y35+4*PI())/3)</f>
        <v>0.51792205281720571</v>
      </c>
      <c r="AL35" s="11">
        <f>'OddsRatio_working_3-way'!Z35+'OddsRatio_working_3-way'!AF35</f>
        <v>1.0436665581401683</v>
      </c>
      <c r="AM35" s="11">
        <f>'OddsRatio_working_3-way'!AA35+'OddsRatio_working_3-way'!AG35</f>
        <v>-0.7504680615393754</v>
      </c>
      <c r="AN35" s="11">
        <f>'OddsRatio_working_3-way'!AB35+'OddsRatio_working_3-way'!AH35</f>
        <v>-0.29319849660079322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1.0436665581401683</v>
      </c>
      <c r="AS35" s="11">
        <f>IF(('OddsRatio_working_3-way'!X35=0),IF(Q35&gt;0,-Q35^(1/3),(-Q35)^(1/3)),'OddsRatio_working_3-way'!AM35-'OddsRatio_working_3-way'!R35/3)</f>
        <v>-0.7504680615393754</v>
      </c>
      <c r="AT35" s="11">
        <f>IF(('OddsRatio_working_3-way'!X35=0),IF(Q35&gt;0,-Q35^(1/3),(-Q35)^(1/3)),'OddsRatio_working_3-way'!AN35-'OddsRatio_working_3-way'!R35/3)</f>
        <v>-0.29319849660079322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4.54</v>
      </c>
      <c r="D36" s="9">
        <f t="shared" si="13"/>
        <v>0.51648443988226322</v>
      </c>
      <c r="E36" s="9">
        <f t="shared" si="14"/>
        <v>0.26994329411422591</v>
      </c>
      <c r="F36" s="9">
        <f t="shared" si="15"/>
        <v>0.21357226600351101</v>
      </c>
      <c r="G36" s="9">
        <f t="shared" si="16"/>
        <v>1.0401852790848798</v>
      </c>
      <c r="H36" s="9">
        <f t="shared" si="17"/>
        <v>1.9361667511763918</v>
      </c>
      <c r="I36" s="9">
        <f t="shared" si="18"/>
        <v>3.7044817256206861</v>
      </c>
      <c r="J36" s="9">
        <f t="shared" si="19"/>
        <v>4.6822558879604737</v>
      </c>
      <c r="K36" s="11">
        <f t="shared" si="20"/>
        <v>0.52631578947368418</v>
      </c>
      <c r="L36" s="11">
        <f t="shared" si="21"/>
        <v>0.27777777777777779</v>
      </c>
      <c r="M36" s="11">
        <f t="shared" si="22"/>
        <v>0.22026431718061673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-0.26675168096452584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0.22670479429116105</v>
      </c>
      <c r="Q36" s="11">
        <f>2*'OddsRatio_working_3-way'!K36*'OddsRatio_working_3-way'!L36*'OddsRatio_working_3-way'!M36</f>
        <v>6.4404771105443487E-2</v>
      </c>
      <c r="R36" s="11">
        <f t="shared" si="23"/>
        <v>0</v>
      </c>
      <c r="S36" s="11">
        <f t="shared" si="24"/>
        <v>-0.84987203631271424</v>
      </c>
      <c r="T36" s="11">
        <f t="shared" si="25"/>
        <v>-0.24144091940702109</v>
      </c>
      <c r="U36" s="11">
        <f>'OddsRatio_working_3-way'!S36-'OddsRatio_working_3-way'!R36^2/3</f>
        <v>-0.84987203631271424</v>
      </c>
      <c r="V36" s="11">
        <f>'OddsRatio_working_3-way'!S36*'OddsRatio_working_3-way'!R36/3-2*'OddsRatio_working_3-way'!R36^3/27-'OddsRatio_working_3-way'!T36</f>
        <v>0.24144091940702109</v>
      </c>
      <c r="W36" s="11">
        <f>'OddsRatio_working_3-way'!V36^2+4*'OddsRatio_working_3-way'!U36^3/27</f>
        <v>-3.2646679541256975E-2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0.15078162778117618</v>
      </c>
      <c r="Y36" s="11">
        <f>IF('OddsRatio_working_3-way'!W36&gt;=0,IF('OddsRatio_working_3-way'!V36+SQRT('OddsRatio_working_3-way'!W36)&gt;0,0,PI()),ACOS('OddsRatio_working_3-way'!V36/(2*'OddsRatio_working_3-way'!X36)))</f>
        <v>0.6424485455899247</v>
      </c>
      <c r="Z36" s="11">
        <f>'OddsRatio_working_3-way'!X36^(1/3)*COS('OddsRatio_working_3-way'!Y36/3)</f>
        <v>0.52009263954243989</v>
      </c>
      <c r="AA36" s="11">
        <f>'OddsRatio_working_3-way'!X36^(1/3)*COS(('OddsRatio_working_3-way'!Y36+2*PI())/3)</f>
        <v>-0.35800418723734961</v>
      </c>
      <c r="AB36" s="11">
        <f>'OddsRatio_working_3-way'!X36^(1/3)*COS(('OddsRatio_working_3-way'!Y36+4*PI())/3)</f>
        <v>-0.16208845230509042</v>
      </c>
      <c r="AC36" s="11">
        <f>'OddsRatio_working_3-way'!X36^(1/3)*SIN('OddsRatio_working_3-way'!Y36/3)</f>
        <v>0.11311200230162334</v>
      </c>
      <c r="AD36" s="11">
        <f>'OddsRatio_working_3-way'!X36^(1/3)*SIN(('OddsRatio_working_3-way'!Y36+2*PI())/3)</f>
        <v>0.39385743701424442</v>
      </c>
      <c r="AE36" s="11">
        <f>'OddsRatio_working_3-way'!X36^(1/3)*SIN(('OddsRatio_working_3-way'!Y36+4*PI())/3)</f>
        <v>-0.50696943931586769</v>
      </c>
      <c r="AF36" s="11">
        <f>-'OddsRatio_working_3-way'!U36/(3*'OddsRatio_working_3-way'!X36^(1/3))*COS(('OddsRatio_working_3-way'!Y36)/3)</f>
        <v>0.52009263954243978</v>
      </c>
      <c r="AG36" s="11">
        <f>-'OddsRatio_working_3-way'!U36/(3*'OddsRatio_working_3-way'!X36^(1/3))*COS(('OddsRatio_working_3-way'!Y36+2*PI())/3)</f>
        <v>-0.35800418723734956</v>
      </c>
      <c r="AH36" s="11">
        <f>-'OddsRatio_working_3-way'!U36/(3*'OddsRatio_working_3-way'!X36^(1/3))*COS(('OddsRatio_working_3-way'!Y36+4*PI())/3)</f>
        <v>-0.16208845230509039</v>
      </c>
      <c r="AI36" s="11">
        <f>'OddsRatio_working_3-way'!U36/(3*'OddsRatio_working_3-way'!X36^(1/3))*SIN(('OddsRatio_working_3-way'!Y36)/3)</f>
        <v>-0.11311200230162331</v>
      </c>
      <c r="AJ36" s="11">
        <f>'OddsRatio_working_3-way'!U36/(3*'OddsRatio_working_3-way'!X36^(1/3))*SIN(('OddsRatio_working_3-way'!Y36+2*PI())/3)</f>
        <v>-0.3938574370142443</v>
      </c>
      <c r="AK36" s="11">
        <f>'OddsRatio_working_3-way'!U36/(3*'OddsRatio_working_3-way'!X36^(1/3))*SIN(('OddsRatio_working_3-way'!Y36+4*PI())/3)</f>
        <v>0.50696943931586758</v>
      </c>
      <c r="AL36" s="11">
        <f>'OddsRatio_working_3-way'!Z36+'OddsRatio_working_3-way'!AF36</f>
        <v>1.0401852790848798</v>
      </c>
      <c r="AM36" s="11">
        <f>'OddsRatio_working_3-way'!AA36+'OddsRatio_working_3-way'!AG36</f>
        <v>-0.71600837447469923</v>
      </c>
      <c r="AN36" s="11">
        <f>'OddsRatio_working_3-way'!AB36+'OddsRatio_working_3-way'!AH36</f>
        <v>-0.32417690461018078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1.0401852790848798</v>
      </c>
      <c r="AS36" s="11">
        <f>IF(('OddsRatio_working_3-way'!X36=0),IF(Q36&gt;0,-Q36^(1/3),(-Q36)^(1/3)),'OddsRatio_working_3-way'!AM36-'OddsRatio_working_3-way'!R36/3)</f>
        <v>-0.71600837447469923</v>
      </c>
      <c r="AT36" s="11">
        <f>IF(('OddsRatio_working_3-way'!X36=0),IF(Q36&gt;0,-Q36^(1/3),(-Q36)^(1/3)),'OddsRatio_working_3-way'!AN36-'OddsRatio_working_3-way'!R36/3)</f>
        <v>-0.32417690461018078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4.0199999999999996</v>
      </c>
      <c r="D37" s="9">
        <f t="shared" si="13"/>
        <v>0.48892822720237772</v>
      </c>
      <c r="E37" s="9">
        <f t="shared" si="14"/>
        <v>0.27050069832974283</v>
      </c>
      <c r="F37" s="9">
        <f t="shared" si="15"/>
        <v>0.2405710744678794</v>
      </c>
      <c r="G37" s="9">
        <f t="shared" si="16"/>
        <v>1.0452899717448281</v>
      </c>
      <c r="H37" s="9">
        <f t="shared" si="17"/>
        <v>2.0452899717448281</v>
      </c>
      <c r="I37" s="9">
        <f t="shared" si="18"/>
        <v>3.6968481271016564</v>
      </c>
      <c r="J37" s="9">
        <f t="shared" si="19"/>
        <v>4.1567757146693802</v>
      </c>
      <c r="K37" s="11">
        <f t="shared" si="20"/>
        <v>0.5</v>
      </c>
      <c r="L37" s="11">
        <f t="shared" si="21"/>
        <v>0.27932960893854747</v>
      </c>
      <c r="M37" s="11">
        <f t="shared" si="22"/>
        <v>0.24875621890547267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-0.27069957475193862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0.22930042524806138</v>
      </c>
      <c r="Q37" s="11">
        <f>2*'OddsRatio_working_3-way'!K37*'OddsRatio_working_3-way'!L37*'OddsRatio_working_3-way'!M37</f>
        <v>6.9484977347897395E-2</v>
      </c>
      <c r="R37" s="11">
        <f t="shared" si="23"/>
        <v>0</v>
      </c>
      <c r="S37" s="11">
        <f t="shared" si="24"/>
        <v>-0.84706607115355004</v>
      </c>
      <c r="T37" s="11">
        <f t="shared" si="25"/>
        <v>-0.2566866882283485</v>
      </c>
      <c r="U37" s="11">
        <f>'OddsRatio_working_3-way'!S37-'OddsRatio_working_3-way'!R37^2/3</f>
        <v>-0.84706607115355004</v>
      </c>
      <c r="V37" s="11">
        <f>'OddsRatio_working_3-way'!S37*'OddsRatio_working_3-way'!R37/3-2*'OddsRatio_working_3-way'!R37^3/27-'OddsRatio_working_3-way'!T37</f>
        <v>0.2566866882283485</v>
      </c>
      <c r="W37" s="11">
        <f>'OddsRatio_working_3-way'!V37^2+4*'OddsRatio_working_3-way'!U37^3/27</f>
        <v>-2.4154556562415136E-2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0.15003550619441097</v>
      </c>
      <c r="Y37" s="11">
        <f>IF('OddsRatio_working_3-way'!W37&gt;=0,IF('OddsRatio_working_3-way'!V37+SQRT('OddsRatio_working_3-way'!W37)&gt;0,0,PI()),ACOS('OddsRatio_working_3-way'!V37/(2*'OddsRatio_working_3-way'!X37)))</f>
        <v>0.54443548477690529</v>
      </c>
      <c r="Z37" s="11">
        <f>'OddsRatio_working_3-way'!X37^(1/3)*COS('OddsRatio_working_3-way'!Y37/3)</f>
        <v>0.52264498587241404</v>
      </c>
      <c r="AA37" s="11">
        <f>'OddsRatio_working_3-way'!X37^(1/3)*COS(('OddsRatio_working_3-way'!Y37+2*PI())/3)</f>
        <v>-0.3443777868385563</v>
      </c>
      <c r="AB37" s="11">
        <f>'OddsRatio_working_3-way'!X37^(1/3)*COS(('OddsRatio_working_3-way'!Y37+4*PI())/3)</f>
        <v>-0.17826719903385785</v>
      </c>
      <c r="AC37" s="11">
        <f>'OddsRatio_working_3-way'!X37^(1/3)*SIN('OddsRatio_working_3-way'!Y37/3)</f>
        <v>9.5903992584289902E-2</v>
      </c>
      <c r="AD37" s="11">
        <f>'OddsRatio_working_3-way'!X37^(1/3)*SIN(('OddsRatio_working_3-way'!Y37+2*PI())/3)</f>
        <v>0.40467183863392475</v>
      </c>
      <c r="AE37" s="11">
        <f>'OddsRatio_working_3-way'!X37^(1/3)*SIN(('OddsRatio_working_3-way'!Y37+4*PI())/3)</f>
        <v>-0.50057583121821436</v>
      </c>
      <c r="AF37" s="11">
        <f>-'OddsRatio_working_3-way'!U37/(3*'OddsRatio_working_3-way'!X37^(1/3))*COS(('OddsRatio_working_3-way'!Y37)/3)</f>
        <v>0.52264498587241404</v>
      </c>
      <c r="AG37" s="11">
        <f>-'OddsRatio_working_3-way'!U37/(3*'OddsRatio_working_3-way'!X37^(1/3))*COS(('OddsRatio_working_3-way'!Y37+2*PI())/3)</f>
        <v>-0.3443777868385563</v>
      </c>
      <c r="AH37" s="11">
        <f>-'OddsRatio_working_3-way'!U37/(3*'OddsRatio_working_3-way'!X37^(1/3))*COS(('OddsRatio_working_3-way'!Y37+4*PI())/3)</f>
        <v>-0.17826719903385785</v>
      </c>
      <c r="AI37" s="11">
        <f>'OddsRatio_working_3-way'!U37/(3*'OddsRatio_working_3-way'!X37^(1/3))*SIN(('OddsRatio_working_3-way'!Y37)/3)</f>
        <v>-9.5903992584289902E-2</v>
      </c>
      <c r="AJ37" s="11">
        <f>'OddsRatio_working_3-way'!U37/(3*'OddsRatio_working_3-way'!X37^(1/3))*SIN(('OddsRatio_working_3-way'!Y37+2*PI())/3)</f>
        <v>-0.40467183863392475</v>
      </c>
      <c r="AK37" s="11">
        <f>'OddsRatio_working_3-way'!U37/(3*'OddsRatio_working_3-way'!X37^(1/3))*SIN(('OddsRatio_working_3-way'!Y37+4*PI())/3)</f>
        <v>0.50057583121821436</v>
      </c>
      <c r="AL37" s="11">
        <f>'OddsRatio_working_3-way'!Z37+'OddsRatio_working_3-way'!AF37</f>
        <v>1.0452899717448281</v>
      </c>
      <c r="AM37" s="11">
        <f>'OddsRatio_working_3-way'!AA37+'OddsRatio_working_3-way'!AG37</f>
        <v>-0.6887555736771126</v>
      </c>
      <c r="AN37" s="11">
        <f>'OddsRatio_working_3-way'!AB37+'OddsRatio_working_3-way'!AH37</f>
        <v>-0.3565343980677157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1.0452899717448281</v>
      </c>
      <c r="AS37" s="11">
        <f>IF(('OddsRatio_working_3-way'!X37=0),IF(Q37&gt;0,-Q37^(1/3),(-Q37)^(1/3)),'OddsRatio_working_3-way'!AM37-'OddsRatio_working_3-way'!R37/3)</f>
        <v>-0.6887555736771126</v>
      </c>
      <c r="AT37" s="11">
        <f>IF(('OddsRatio_working_3-way'!X37=0),IF(Q37&gt;0,-Q37^(1/3),(-Q37)^(1/3)),'OddsRatio_working_3-way'!AN37-'OddsRatio_working_3-way'!R37/3)</f>
        <v>-0.3565343980677157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2.8</v>
      </c>
      <c r="B38" s="4">
        <f>IF('True_Odds_Calculator_3-way'!B39="","",'True_Odds_Calculator_3-way'!B39)</f>
        <v>3.38</v>
      </c>
      <c r="C38" s="4">
        <f>IF('True_Odds_Calculator_3-way'!C39="","",'True_Odds_Calculator_3-way'!C39)</f>
        <v>2.67</v>
      </c>
      <c r="D38" s="9">
        <f t="shared" si="13"/>
        <v>0.34773368271352167</v>
      </c>
      <c r="E38" s="9">
        <f t="shared" si="14"/>
        <v>0.28734172187768342</v>
      </c>
      <c r="F38" s="9">
        <f t="shared" si="15"/>
        <v>0.36492459540879496</v>
      </c>
      <c r="G38" s="9">
        <f t="shared" si="16"/>
        <v>1.0420911009900706</v>
      </c>
      <c r="H38" s="9">
        <f t="shared" si="17"/>
        <v>2.8757639817821272</v>
      </c>
      <c r="I38" s="9">
        <f t="shared" si="18"/>
        <v>3.4801768203563674</v>
      </c>
      <c r="J38" s="9">
        <f t="shared" si="19"/>
        <v>2.7402921386534178</v>
      </c>
      <c r="K38" s="11">
        <f t="shared" si="20"/>
        <v>0.35714285714285715</v>
      </c>
      <c r="L38" s="11">
        <f t="shared" si="21"/>
        <v>0.29585798816568049</v>
      </c>
      <c r="M38" s="11">
        <f t="shared" si="22"/>
        <v>0.37453183520599254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-0.28312612193338216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0.23151006297073717</v>
      </c>
      <c r="Q38" s="11">
        <f>2*'OddsRatio_working_3-way'!K38*'OddsRatio_working_3-way'!L38*'OddsRatio_working_3-way'!M38</f>
        <v>7.9148739477175087E-2</v>
      </c>
      <c r="R38" s="11">
        <f t="shared" si="23"/>
        <v>0</v>
      </c>
      <c r="S38" s="11">
        <f t="shared" si="24"/>
        <v>-0.81769234639963762</v>
      </c>
      <c r="T38" s="11">
        <f t="shared" si="25"/>
        <v>-0.27955293894004701</v>
      </c>
      <c r="U38" s="11">
        <f>'OddsRatio_working_3-way'!S38-'OddsRatio_working_3-way'!R38^2/3</f>
        <v>-0.81769234639963762</v>
      </c>
      <c r="V38" s="11">
        <f>'OddsRatio_working_3-way'!S38*'OddsRatio_working_3-way'!R38/3-2*'OddsRatio_working_3-way'!R38^3/27-'OddsRatio_working_3-way'!T38</f>
        <v>0.27955293894004701</v>
      </c>
      <c r="W38" s="11">
        <f>'OddsRatio_working_3-way'!V38^2+4*'OddsRatio_working_3-way'!U38^3/27</f>
        <v>-2.8466119626822523E-3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0.14229938302106224</v>
      </c>
      <c r="Y38" s="11">
        <f>IF('OddsRatio_working_3-way'!W38&gt;=0,IF('OddsRatio_working_3-way'!V38+SQRT('OddsRatio_working_3-way'!W38)&gt;0,0,PI()),ACOS('OddsRatio_working_3-way'!V38/(2*'OddsRatio_working_3-way'!X38)))</f>
        <v>0.18858555583913117</v>
      </c>
      <c r="Z38" s="11">
        <f>'OddsRatio_working_3-way'!X38^(1/3)*COS('OddsRatio_working_3-way'!Y38/3)</f>
        <v>0.52104555049503531</v>
      </c>
      <c r="AA38" s="11">
        <f>'OddsRatio_working_3-way'!X38^(1/3)*COS(('OddsRatio_working_3-way'!Y38+2*PI())/3)</f>
        <v>-0.28892589711648842</v>
      </c>
      <c r="AB38" s="11">
        <f>'OddsRatio_working_3-way'!X38^(1/3)*COS(('OddsRatio_working_3-way'!Y38+4*PI())/3)</f>
        <v>-0.23211965337854701</v>
      </c>
      <c r="AC38" s="11">
        <f>'OddsRatio_working_3-way'!X38^(1/3)*SIN('OddsRatio_working_3-way'!Y38/3)</f>
        <v>3.2797100113752004E-2</v>
      </c>
      <c r="AD38" s="11">
        <f>'OddsRatio_working_3-way'!X38^(1/3)*SIN(('OddsRatio_working_3-way'!Y38+2*PI())/3)</f>
        <v>0.43484013320067205</v>
      </c>
      <c r="AE38" s="11">
        <f>'OddsRatio_working_3-way'!X38^(1/3)*SIN(('OddsRatio_working_3-way'!Y38+4*PI())/3)</f>
        <v>-0.46763723331442403</v>
      </c>
      <c r="AF38" s="11">
        <f>-'OddsRatio_working_3-way'!U38/(3*'OddsRatio_working_3-way'!X38^(1/3))*COS(('OddsRatio_working_3-way'!Y38)/3)</f>
        <v>0.52104555049503543</v>
      </c>
      <c r="AG38" s="11">
        <f>-'OddsRatio_working_3-way'!U38/(3*'OddsRatio_working_3-way'!X38^(1/3))*COS(('OddsRatio_working_3-way'!Y38+2*PI())/3)</f>
        <v>-0.28892589711648847</v>
      </c>
      <c r="AH38" s="11">
        <f>-'OddsRatio_working_3-way'!U38/(3*'OddsRatio_working_3-way'!X38^(1/3))*COS(('OddsRatio_working_3-way'!Y38+4*PI())/3)</f>
        <v>-0.23211965337854706</v>
      </c>
      <c r="AI38" s="11">
        <f>'OddsRatio_working_3-way'!U38/(3*'OddsRatio_working_3-way'!X38^(1/3))*SIN(('OddsRatio_working_3-way'!Y38)/3)</f>
        <v>-3.2797100113752017E-2</v>
      </c>
      <c r="AJ38" s="11">
        <f>'OddsRatio_working_3-way'!U38/(3*'OddsRatio_working_3-way'!X38^(1/3))*SIN(('OddsRatio_working_3-way'!Y38+2*PI())/3)</f>
        <v>-0.43484013320067216</v>
      </c>
      <c r="AK38" s="11">
        <f>'OddsRatio_working_3-way'!U38/(3*'OddsRatio_working_3-way'!X38^(1/3))*SIN(('OddsRatio_working_3-way'!Y38+4*PI())/3)</f>
        <v>0.46763723331442414</v>
      </c>
      <c r="AL38" s="11">
        <f>'OddsRatio_working_3-way'!Z38+'OddsRatio_working_3-way'!AF38</f>
        <v>1.0420911009900706</v>
      </c>
      <c r="AM38" s="11">
        <f>'OddsRatio_working_3-way'!AA38+'OddsRatio_working_3-way'!AG38</f>
        <v>-0.57785179423297683</v>
      </c>
      <c r="AN38" s="11">
        <f>'OddsRatio_working_3-way'!AB38+'OddsRatio_working_3-way'!AH38</f>
        <v>-0.46423930675709407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1.0420911009900706</v>
      </c>
      <c r="AS38" s="11">
        <f>IF(('OddsRatio_working_3-way'!X38=0),IF(Q38&gt;0,-Q38^(1/3),(-Q38)^(1/3)),'OddsRatio_working_3-way'!AM38-'OddsRatio_working_3-way'!R38/3)</f>
        <v>-0.57785179423297683</v>
      </c>
      <c r="AT38" s="11">
        <f>IF(('OddsRatio_working_3-way'!X38=0),IF(Q38&gt;0,-Q38^(1/3),(-Q38)^(1/3)),'OddsRatio_working_3-way'!AN38-'OddsRatio_working_3-way'!R38/3)</f>
        <v>-0.46423930675709407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2.2599999999999998</v>
      </c>
      <c r="B39" s="4">
        <f>IF('True_Odds_Calculator_3-way'!B40="","",'True_Odds_Calculator_3-way'!B40)</f>
        <v>3.25</v>
      </c>
      <c r="C39" s="4">
        <f>IF('True_Odds_Calculator_3-way'!C40="","",'True_Odds_Calculator_3-way'!C40)</f>
        <v>3.59</v>
      </c>
      <c r="D39" s="9">
        <f t="shared" si="13"/>
        <v>0.43170973104905414</v>
      </c>
      <c r="E39" s="9">
        <f t="shared" si="14"/>
        <v>0.29844840484628166</v>
      </c>
      <c r="F39" s="9">
        <f t="shared" si="15"/>
        <v>0.26984186410466421</v>
      </c>
      <c r="G39" s="9">
        <f t="shared" si="16"/>
        <v>1.0447390701176766</v>
      </c>
      <c r="H39" s="9">
        <f t="shared" si="17"/>
        <v>2.3163712283482729</v>
      </c>
      <c r="I39" s="9">
        <f t="shared" si="18"/>
        <v>3.350662907764772</v>
      </c>
      <c r="J39" s="9">
        <f t="shared" si="19"/>
        <v>3.7058741916047824</v>
      </c>
      <c r="K39" s="11">
        <f t="shared" si="20"/>
        <v>0.44247787610619471</v>
      </c>
      <c r="L39" s="11">
        <f t="shared" si="21"/>
        <v>0.30769230769230771</v>
      </c>
      <c r="M39" s="11">
        <f t="shared" si="22"/>
        <v>0.2785515320334262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-0.27846241071276201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0.23133619406452005</v>
      </c>
      <c r="Q39" s="11">
        <f>2*'OddsRatio_working_3-way'!K39*'OddsRatio_working_3-way'!L39*'OddsRatio_working_3-way'!M39</f>
        <v>7.5847932480170521E-2</v>
      </c>
      <c r="R39" s="11">
        <f t="shared" si="23"/>
        <v>0</v>
      </c>
      <c r="S39" s="11">
        <f t="shared" si="24"/>
        <v>-0.83076273552464019</v>
      </c>
      <c r="T39" s="11">
        <f t="shared" si="25"/>
        <v>-0.27238122476217719</v>
      </c>
      <c r="U39" s="11">
        <f>'OddsRatio_working_3-way'!S39-'OddsRatio_working_3-way'!R39^2/3</f>
        <v>-0.83076273552464019</v>
      </c>
      <c r="V39" s="11">
        <f>'OddsRatio_working_3-way'!S39*'OddsRatio_working_3-way'!R39/3-2*'OddsRatio_working_3-way'!R39^3/27-'OddsRatio_working_3-way'!T39</f>
        <v>0.27238122476217719</v>
      </c>
      <c r="W39" s="11">
        <f>'OddsRatio_working_3-way'!V39^2+4*'OddsRatio_working_3-way'!U39^3/27</f>
        <v>-1.0751400922767954E-2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0.14572485419937092</v>
      </c>
      <c r="Y39" s="11">
        <f>IF('OddsRatio_working_3-way'!W39&gt;=0,IF('OddsRatio_working_3-way'!V39+SQRT('OddsRatio_working_3-way'!W39)&gt;0,0,PI()),ACOS('OddsRatio_working_3-way'!V39/(2*'OddsRatio_working_3-way'!X39)))</f>
        <v>0.36373747493954411</v>
      </c>
      <c r="Z39" s="11">
        <f>'OddsRatio_working_3-way'!X39^(1/3)*COS('OddsRatio_working_3-way'!Y39/3)</f>
        <v>0.52236953505883832</v>
      </c>
      <c r="AA39" s="11">
        <f>'OddsRatio_working_3-way'!X39^(1/3)*COS(('OddsRatio_working_3-way'!Y39+2*PI())/3)</f>
        <v>-0.31630495904731809</v>
      </c>
      <c r="AB39" s="11">
        <f>'OddsRatio_working_3-way'!X39^(1/3)*COS(('OddsRatio_working_3-way'!Y39+4*PI())/3)</f>
        <v>-0.20606457601152037</v>
      </c>
      <c r="AC39" s="11">
        <f>'OddsRatio_working_3-way'!X39^(1/3)*SIN('OddsRatio_working_3-way'!Y39/3)</f>
        <v>6.3647314821285453E-2</v>
      </c>
      <c r="AD39" s="11">
        <f>'OddsRatio_working_3-way'!X39^(1/3)*SIN(('OddsRatio_working_3-way'!Y39+2*PI())/3)</f>
        <v>0.42056163011337733</v>
      </c>
      <c r="AE39" s="11">
        <f>'OddsRatio_working_3-way'!X39^(1/3)*SIN(('OddsRatio_working_3-way'!Y39+4*PI())/3)</f>
        <v>-0.4842089449346626</v>
      </c>
      <c r="AF39" s="11">
        <f>-'OddsRatio_working_3-way'!U39/(3*'OddsRatio_working_3-way'!X39^(1/3))*COS(('OddsRatio_working_3-way'!Y39)/3)</f>
        <v>0.52236953505883832</v>
      </c>
      <c r="AG39" s="11">
        <f>-'OddsRatio_working_3-way'!U39/(3*'OddsRatio_working_3-way'!X39^(1/3))*COS(('OddsRatio_working_3-way'!Y39+2*PI())/3)</f>
        <v>-0.31630495904731809</v>
      </c>
      <c r="AH39" s="11">
        <f>-'OddsRatio_working_3-way'!U39/(3*'OddsRatio_working_3-way'!X39^(1/3))*COS(('OddsRatio_working_3-way'!Y39+4*PI())/3)</f>
        <v>-0.20606457601152037</v>
      </c>
      <c r="AI39" s="11">
        <f>'OddsRatio_working_3-way'!U39/(3*'OddsRatio_working_3-way'!X39^(1/3))*SIN(('OddsRatio_working_3-way'!Y39)/3)</f>
        <v>-6.3647314821285453E-2</v>
      </c>
      <c r="AJ39" s="11">
        <f>'OddsRatio_working_3-way'!U39/(3*'OddsRatio_working_3-way'!X39^(1/3))*SIN(('OddsRatio_working_3-way'!Y39+2*PI())/3)</f>
        <v>-0.42056163011337733</v>
      </c>
      <c r="AK39" s="11">
        <f>'OddsRatio_working_3-way'!U39/(3*'OddsRatio_working_3-way'!X39^(1/3))*SIN(('OddsRatio_working_3-way'!Y39+4*PI())/3)</f>
        <v>0.4842089449346626</v>
      </c>
      <c r="AL39" s="11">
        <f>'OddsRatio_working_3-way'!Z39+'OddsRatio_working_3-way'!AF39</f>
        <v>1.0447390701176766</v>
      </c>
      <c r="AM39" s="11">
        <f>'OddsRatio_working_3-way'!AA39+'OddsRatio_working_3-way'!AG39</f>
        <v>-0.63260991809463618</v>
      </c>
      <c r="AN39" s="11">
        <f>'OddsRatio_working_3-way'!AB39+'OddsRatio_working_3-way'!AH39</f>
        <v>-0.41212915202304073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1.0447390701176766</v>
      </c>
      <c r="AS39" s="11">
        <f>IF(('OddsRatio_working_3-way'!X39=0),IF(Q39&gt;0,-Q39^(1/3),(-Q39)^(1/3)),'OddsRatio_working_3-way'!AM39-'OddsRatio_working_3-way'!R39/3)</f>
        <v>-0.63260991809463618</v>
      </c>
      <c r="AT39" s="11">
        <f>IF(('OddsRatio_working_3-way'!X39=0),IF(Q39&gt;0,-Q39^(1/3),(-Q39)^(1/3)),'OddsRatio_working_3-way'!AN39-'OddsRatio_working_3-way'!R39/3)</f>
        <v>-0.41212915202304073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2.54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2.89</v>
      </c>
      <c r="D40" s="9">
        <f t="shared" si="13"/>
        <v>0.38374055052345024</v>
      </c>
      <c r="E40" s="9">
        <f t="shared" si="14"/>
        <v>0.27966234174932242</v>
      </c>
      <c r="F40" s="9">
        <f t="shared" si="15"/>
        <v>0.33659710772722745</v>
      </c>
      <c r="G40" s="9">
        <f t="shared" si="16"/>
        <v>1.0428099744481321</v>
      </c>
      <c r="H40" s="9">
        <f t="shared" si="17"/>
        <v>2.6059273606501234</v>
      </c>
      <c r="I40" s="9">
        <f t="shared" si="18"/>
        <v>3.5757406368868856</v>
      </c>
      <c r="J40" s="9">
        <f t="shared" si="19"/>
        <v>2.9709108517069698</v>
      </c>
      <c r="K40" s="11">
        <f t="shared" si="20"/>
        <v>0.39370078740157477</v>
      </c>
      <c r="L40" s="11">
        <f t="shared" si="21"/>
        <v>0.28818443804034583</v>
      </c>
      <c r="M40" s="11">
        <f t="shared" si="22"/>
        <v>0.34602076124567471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-0.28223992243682661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0.23162795744735309</v>
      </c>
      <c r="Q40" s="11">
        <f>2*'OddsRatio_working_3-way'!K40*'OddsRatio_working_3-way'!L40*'OddsRatio_working_3-way'!M40</f>
        <v>7.8517951677068834E-2</v>
      </c>
      <c r="R40" s="11">
        <f t="shared" si="23"/>
        <v>0</v>
      </c>
      <c r="S40" s="11">
        <f t="shared" si="24"/>
        <v>-0.82067751240683562</v>
      </c>
      <c r="T40" s="11">
        <f t="shared" si="25"/>
        <v>-0.27819576691757136</v>
      </c>
      <c r="U40" s="11">
        <f>'OddsRatio_working_3-way'!S40-'OddsRatio_working_3-way'!R40^2/3</f>
        <v>-0.82067751240683562</v>
      </c>
      <c r="V40" s="11">
        <f>'OddsRatio_working_3-way'!S40*'OddsRatio_working_3-way'!R40/3-2*'OddsRatio_working_3-way'!R40^3/27-'OddsRatio_working_3-way'!T40</f>
        <v>0.27819576691757136</v>
      </c>
      <c r="W40" s="11">
        <f>'OddsRatio_working_3-way'!V40^2+4*'OddsRatio_working_3-way'!U40^3/27</f>
        <v>-4.4939015705952184E-3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0.14307933664705999</v>
      </c>
      <c r="Y40" s="11">
        <f>IF('OddsRatio_working_3-way'!W40&gt;=0,IF('OddsRatio_working_3-way'!V40+SQRT('OddsRatio_working_3-way'!W40)&gt;0,0,PI()),ACOS('OddsRatio_working_3-way'!V40/(2*'OddsRatio_working_3-way'!X40)))</f>
        <v>0.23646104911680754</v>
      </c>
      <c r="Z40" s="11">
        <f>'OddsRatio_working_3-way'!X40^(1/3)*COS('OddsRatio_working_3-way'!Y40/3)</f>
        <v>0.52140498722406603</v>
      </c>
      <c r="AA40" s="11">
        <f>'OddsRatio_working_3-way'!X40^(1/3)*COS(('OddsRatio_working_3-way'!Y40+2*PI())/3)</f>
        <v>-0.29636770880993296</v>
      </c>
      <c r="AB40" s="11">
        <f>'OddsRatio_working_3-way'!X40^(1/3)*COS(('OddsRatio_working_3-way'!Y40+4*PI())/3)</f>
        <v>-0.22503727841413321</v>
      </c>
      <c r="AC40" s="11">
        <f>'OddsRatio_working_3-way'!X40^(1/3)*SIN('OddsRatio_working_3-way'!Y40/3)</f>
        <v>4.1182643190427012E-2</v>
      </c>
      <c r="AD40" s="11">
        <f>'OddsRatio_working_3-way'!X40^(1/3)*SIN(('OddsRatio_working_3-way'!Y40+2*PI())/3)</f>
        <v>0.43095864300072845</v>
      </c>
      <c r="AE40" s="11">
        <f>'OddsRatio_working_3-way'!X40^(1/3)*SIN(('OddsRatio_working_3-way'!Y40+4*PI())/3)</f>
        <v>-0.47214128619115531</v>
      </c>
      <c r="AF40" s="11">
        <f>-'OddsRatio_working_3-way'!U40/(3*'OddsRatio_working_3-way'!X40^(1/3))*COS(('OddsRatio_working_3-way'!Y40)/3)</f>
        <v>0.52140498722406603</v>
      </c>
      <c r="AG40" s="11">
        <f>-'OddsRatio_working_3-way'!U40/(3*'OddsRatio_working_3-way'!X40^(1/3))*COS(('OddsRatio_working_3-way'!Y40+2*PI())/3)</f>
        <v>-0.29636770880993296</v>
      </c>
      <c r="AH40" s="11">
        <f>-'OddsRatio_working_3-way'!U40/(3*'OddsRatio_working_3-way'!X40^(1/3))*COS(('OddsRatio_working_3-way'!Y40+4*PI())/3)</f>
        <v>-0.22503727841413321</v>
      </c>
      <c r="AI40" s="11">
        <f>'OddsRatio_working_3-way'!U40/(3*'OddsRatio_working_3-way'!X40^(1/3))*SIN(('OddsRatio_working_3-way'!Y40)/3)</f>
        <v>-4.1182643190427012E-2</v>
      </c>
      <c r="AJ40" s="11">
        <f>'OddsRatio_working_3-way'!U40/(3*'OddsRatio_working_3-way'!X40^(1/3))*SIN(('OddsRatio_working_3-way'!Y40+2*PI())/3)</f>
        <v>-0.43095864300072845</v>
      </c>
      <c r="AK40" s="11">
        <f>'OddsRatio_working_3-way'!U40/(3*'OddsRatio_working_3-way'!X40^(1/3))*SIN(('OddsRatio_working_3-way'!Y40+4*PI())/3)</f>
        <v>0.47214128619115531</v>
      </c>
      <c r="AL40" s="11">
        <f>'OddsRatio_working_3-way'!Z40+'OddsRatio_working_3-way'!AF40</f>
        <v>1.0428099744481321</v>
      </c>
      <c r="AM40" s="11">
        <f>'OddsRatio_working_3-way'!AA40+'OddsRatio_working_3-way'!AG40</f>
        <v>-0.59273541761986592</v>
      </c>
      <c r="AN40" s="11">
        <f>'OddsRatio_working_3-way'!AB40+'OddsRatio_working_3-way'!AH40</f>
        <v>-0.45007455682826641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1.0428099744481321</v>
      </c>
      <c r="AS40" s="11">
        <f>IF(('OddsRatio_working_3-way'!X40=0),IF(Q40&gt;0,-Q40^(1/3),(-Q40)^(1/3)),'OddsRatio_working_3-way'!AM40-'OddsRatio_working_3-way'!R40/3)</f>
        <v>-0.59273541761986592</v>
      </c>
      <c r="AT40" s="11">
        <f>IF(('OddsRatio_working_3-way'!X40=0),IF(Q40&gt;0,-Q40^(1/3),(-Q40)^(1/3)),'OddsRatio_working_3-way'!AN40-'OddsRatio_working_3-way'!R40/3)</f>
        <v>-0.45007455682826641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1.97</v>
      </c>
      <c r="B41" s="4">
        <f>IF('True_Odds_Calculator_3-way'!B42="","",'True_Odds_Calculator_3-way'!B42)</f>
        <v>3.79</v>
      </c>
      <c r="C41" s="4">
        <f>IF('True_Odds_Calculator_3-way'!C42="","",'True_Odds_Calculator_3-way'!C42)</f>
        <v>3.4</v>
      </c>
      <c r="D41" s="9">
        <f t="shared" si="13"/>
        <v>0.48210686498316663</v>
      </c>
      <c r="E41" s="9">
        <f t="shared" si="14"/>
        <v>0.24451118543781478</v>
      </c>
      <c r="F41" s="9">
        <f t="shared" si="15"/>
        <v>0.27338194957901879</v>
      </c>
      <c r="G41" s="9">
        <f t="shared" si="16"/>
        <v>1.1074524908281576</v>
      </c>
      <c r="H41" s="9">
        <f t="shared" si="17"/>
        <v>2.0742289161033129</v>
      </c>
      <c r="I41" s="9">
        <f t="shared" si="18"/>
        <v>4.0897924494105595</v>
      </c>
      <c r="J41" s="9">
        <f t="shared" si="19"/>
        <v>3.6578859779875783</v>
      </c>
      <c r="K41" s="11">
        <f t="shared" si="20"/>
        <v>0.50761421319796951</v>
      </c>
      <c r="L41" s="11">
        <f t="shared" si="21"/>
        <v>0.26385224274406333</v>
      </c>
      <c r="M41" s="11">
        <f t="shared" si="22"/>
        <v>0.29411764705882354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-0.25586025364165743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0.2426589751124858</v>
      </c>
      <c r="Q41" s="11">
        <f>2*'OddsRatio_working_3-way'!K41*'OddsRatio_working_3-way'!L41*'OddsRatio_working_3-way'!M41</f>
        <v>7.8785381530027856E-2</v>
      </c>
      <c r="R41" s="11">
        <f t="shared" si="23"/>
        <v>0</v>
      </c>
      <c r="S41" s="11">
        <f t="shared" si="24"/>
        <v>-0.94840434048947453</v>
      </c>
      <c r="T41" s="11">
        <f t="shared" si="25"/>
        <v>-0.30792348717190732</v>
      </c>
      <c r="U41" s="11">
        <f>'OddsRatio_working_3-way'!S41-'OddsRatio_working_3-way'!R41^2/3</f>
        <v>-0.94840434048947453</v>
      </c>
      <c r="V41" s="11">
        <f>'OddsRatio_working_3-way'!S41*'OddsRatio_working_3-way'!R41/3-2*'OddsRatio_working_3-way'!R41^3/27-'OddsRatio_working_3-way'!T41</f>
        <v>0.30792348717190732</v>
      </c>
      <c r="W41" s="11">
        <f>'OddsRatio_working_3-way'!V41^2+4*'OddsRatio_working_3-way'!U41^3/27</f>
        <v>-3.1562682237659137E-2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0.17774951208777404</v>
      </c>
      <c r="Y41" s="11">
        <f>IF('OddsRatio_working_3-way'!W41&gt;=0,IF('OddsRatio_working_3-way'!V41+SQRT('OddsRatio_working_3-way'!W41)&gt;0,0,PI()),ACOS('OddsRatio_working_3-way'!V41/(2*'OddsRatio_working_3-way'!X41)))</f>
        <v>0.52330445945839754</v>
      </c>
      <c r="Z41" s="11">
        <f>'OddsRatio_working_3-way'!X41^(1/3)*COS('OddsRatio_working_3-way'!Y41/3)</f>
        <v>0.55372624541407889</v>
      </c>
      <c r="AA41" s="11">
        <f>'OddsRatio_working_3-way'!X41^(1/3)*COS(('OddsRatio_working_3-way'!Y41+2*PI())/3)</f>
        <v>-0.36137063111362516</v>
      </c>
      <c r="AB41" s="11">
        <f>'OddsRatio_working_3-way'!X41^(1/3)*COS(('OddsRatio_working_3-way'!Y41+4*PI())/3)</f>
        <v>-0.19235561430045381</v>
      </c>
      <c r="AC41" s="11">
        <f>'OddsRatio_working_3-way'!X41^(1/3)*SIN('OddsRatio_working_3-way'!Y41/3)</f>
        <v>9.7580865454173521E-2</v>
      </c>
      <c r="AD41" s="11">
        <f>'OddsRatio_working_3-way'!X41^(1/3)*SIN(('OddsRatio_working_3-way'!Y41+2*PI())/3)</f>
        <v>0.43075056254368199</v>
      </c>
      <c r="AE41" s="11">
        <f>'OddsRatio_working_3-way'!X41^(1/3)*SIN(('OddsRatio_working_3-way'!Y41+4*PI())/3)</f>
        <v>-0.5283314279978556</v>
      </c>
      <c r="AF41" s="11">
        <f>-'OddsRatio_working_3-way'!U41/(3*'OddsRatio_working_3-way'!X41^(1/3))*COS(('OddsRatio_working_3-way'!Y41)/3)</f>
        <v>0.55372624541407878</v>
      </c>
      <c r="AG41" s="11">
        <f>-'OddsRatio_working_3-way'!U41/(3*'OddsRatio_working_3-way'!X41^(1/3))*COS(('OddsRatio_working_3-way'!Y41+2*PI())/3)</f>
        <v>-0.36137063111362505</v>
      </c>
      <c r="AH41" s="11">
        <f>-'OddsRatio_working_3-way'!U41/(3*'OddsRatio_working_3-way'!X41^(1/3))*COS(('OddsRatio_working_3-way'!Y41+4*PI())/3)</f>
        <v>-0.19235561430045378</v>
      </c>
      <c r="AI41" s="11">
        <f>'OddsRatio_working_3-way'!U41/(3*'OddsRatio_working_3-way'!X41^(1/3))*SIN(('OddsRatio_working_3-way'!Y41)/3)</f>
        <v>-9.7580865454173507E-2</v>
      </c>
      <c r="AJ41" s="11">
        <f>'OddsRatio_working_3-way'!U41/(3*'OddsRatio_working_3-way'!X41^(1/3))*SIN(('OddsRatio_working_3-way'!Y41+2*PI())/3)</f>
        <v>-0.43075056254368188</v>
      </c>
      <c r="AK41" s="11">
        <f>'OddsRatio_working_3-way'!U41/(3*'OddsRatio_working_3-way'!X41^(1/3))*SIN(('OddsRatio_working_3-way'!Y41+4*PI())/3)</f>
        <v>0.52833142799785549</v>
      </c>
      <c r="AL41" s="11">
        <f>'OddsRatio_working_3-way'!Z41+'OddsRatio_working_3-way'!AF41</f>
        <v>1.1074524908281576</v>
      </c>
      <c r="AM41" s="11">
        <f>'OddsRatio_working_3-way'!AA41+'OddsRatio_working_3-way'!AG41</f>
        <v>-0.72274126222725021</v>
      </c>
      <c r="AN41" s="11">
        <f>'OddsRatio_working_3-way'!AB41+'OddsRatio_working_3-way'!AH41</f>
        <v>-0.38471122860090756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1.1074524908281576</v>
      </c>
      <c r="AS41" s="11">
        <f>IF(('OddsRatio_working_3-way'!X41=0),IF(Q41&gt;0,-Q41^(1/3),(-Q41)^(1/3)),'OddsRatio_working_3-way'!AM41-'OddsRatio_working_3-way'!R41/3)</f>
        <v>-0.72274126222725021</v>
      </c>
      <c r="AT41" s="11">
        <f>IF(('OddsRatio_working_3-way'!X41=0),IF(Q41&gt;0,-Q41^(1/3),(-Q41)^(1/3)),'OddsRatio_working_3-way'!AN41-'OddsRatio_working_3-way'!R41/3)</f>
        <v>-0.38471122860090756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3.89</v>
      </c>
      <c r="C42" s="4">
        <f>IF('True_Odds_Calculator_3-way'!C43="","",'True_Odds_Calculator_3-way'!C43)</f>
        <v>7.16</v>
      </c>
      <c r="D42" s="9">
        <f t="shared" si="13"/>
        <v>0.61780710933288208</v>
      </c>
      <c r="E42" s="9">
        <f t="shared" si="14"/>
        <v>0.24812482247893686</v>
      </c>
      <c r="F42" s="9">
        <f t="shared" si="15"/>
        <v>0.13406806818818084</v>
      </c>
      <c r="G42" s="9">
        <f t="shared" si="16"/>
        <v>1.0485223472941738</v>
      </c>
      <c r="H42" s="9">
        <f t="shared" si="17"/>
        <v>1.6186281849035631</v>
      </c>
      <c r="I42" s="9">
        <f t="shared" si="18"/>
        <v>4.0302295836801632</v>
      </c>
      <c r="J42" s="9">
        <f t="shared" si="19"/>
        <v>7.458897659332111</v>
      </c>
      <c r="K42" s="11">
        <f t="shared" si="20"/>
        <v>0.62893081761006286</v>
      </c>
      <c r="L42" s="11">
        <f t="shared" si="21"/>
        <v>0.25706940874035988</v>
      </c>
      <c r="M42" s="11">
        <f t="shared" si="22"/>
        <v>0.13966480446927373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-0.23717604273163595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0.21767937706484919</v>
      </c>
      <c r="Q42" s="11">
        <f>2*'OddsRatio_working_3-way'!K42*'OddsRatio_working_3-way'!L42*'OddsRatio_working_3-way'!M42</f>
        <v>4.516169648648323E-2</v>
      </c>
      <c r="R42" s="11">
        <f t="shared" si="23"/>
        <v>0</v>
      </c>
      <c r="S42" s="11">
        <f t="shared" si="24"/>
        <v>-0.91779664825233975</v>
      </c>
      <c r="T42" s="11">
        <f t="shared" si="25"/>
        <v>-0.19041424237600407</v>
      </c>
      <c r="U42" s="11">
        <f>'OddsRatio_working_3-way'!S42-'OddsRatio_working_3-way'!R42^2/3</f>
        <v>-0.91779664825233975</v>
      </c>
      <c r="V42" s="11">
        <f>'OddsRatio_working_3-way'!S42*'OddsRatio_working_3-way'!R42/3-2*'OddsRatio_working_3-way'!R42^3/27-'OddsRatio_working_3-way'!T42</f>
        <v>0.19041424237600407</v>
      </c>
      <c r="W42" s="11">
        <f>'OddsRatio_working_3-way'!V42^2+4*'OddsRatio_working_3-way'!U42^3/27</f>
        <v>-7.8276732993739717E-2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0.16921459503642655</v>
      </c>
      <c r="Y42" s="11">
        <f>IF('OddsRatio_working_3-way'!W42&gt;=0,IF('OddsRatio_working_3-way'!V42+SQRT('OddsRatio_working_3-way'!W42)&gt;0,0,PI()),ACOS('OddsRatio_working_3-way'!V42/(2*'OddsRatio_working_3-way'!X42)))</f>
        <v>0.9732189893755947</v>
      </c>
      <c r="Z42" s="11">
        <f>'OddsRatio_working_3-way'!X42^(1/3)*COS('OddsRatio_working_3-way'!Y42/3)</f>
        <v>0.52426117364708691</v>
      </c>
      <c r="AA42" s="11">
        <f>'OddsRatio_working_3-way'!X42^(1/3)*COS(('OddsRatio_working_3-way'!Y42+2*PI())/3)</f>
        <v>-0.41481270240267482</v>
      </c>
      <c r="AB42" s="11">
        <f>'OddsRatio_working_3-way'!X42^(1/3)*COS(('OddsRatio_working_3-way'!Y42+4*PI())/3)</f>
        <v>-0.10944847124441237</v>
      </c>
      <c r="AC42" s="11">
        <f>'OddsRatio_working_3-way'!X42^(1/3)*SIN('OddsRatio_working_3-way'!Y42/3)</f>
        <v>0.17630212106010615</v>
      </c>
      <c r="AD42" s="11">
        <f>'OddsRatio_working_3-way'!X42^(1/3)*SIN(('OddsRatio_working_3-way'!Y42+2*PI())/3)</f>
        <v>0.36587243406616904</v>
      </c>
      <c r="AE42" s="11">
        <f>'OddsRatio_working_3-way'!X42^(1/3)*SIN(('OddsRatio_working_3-way'!Y42+4*PI())/3)</f>
        <v>-0.5421745551262751</v>
      </c>
      <c r="AF42" s="11">
        <f>-'OddsRatio_working_3-way'!U42/(3*'OddsRatio_working_3-way'!X42^(1/3))*COS(('OddsRatio_working_3-way'!Y42)/3)</f>
        <v>0.52426117364708691</v>
      </c>
      <c r="AG42" s="11">
        <f>-'OddsRatio_working_3-way'!U42/(3*'OddsRatio_working_3-way'!X42^(1/3))*COS(('OddsRatio_working_3-way'!Y42+2*PI())/3)</f>
        <v>-0.41481270240267482</v>
      </c>
      <c r="AH42" s="11">
        <f>-'OddsRatio_working_3-way'!U42/(3*'OddsRatio_working_3-way'!X42^(1/3))*COS(('OddsRatio_working_3-way'!Y42+4*PI())/3)</f>
        <v>-0.10944847124441237</v>
      </c>
      <c r="AI42" s="11">
        <f>'OddsRatio_working_3-way'!U42/(3*'OddsRatio_working_3-way'!X42^(1/3))*SIN(('OddsRatio_working_3-way'!Y42)/3)</f>
        <v>-0.17630212106010615</v>
      </c>
      <c r="AJ42" s="11">
        <f>'OddsRatio_working_3-way'!U42/(3*'OddsRatio_working_3-way'!X42^(1/3))*SIN(('OddsRatio_working_3-way'!Y42+2*PI())/3)</f>
        <v>-0.36587243406616904</v>
      </c>
      <c r="AK42" s="11">
        <f>'OddsRatio_working_3-way'!U42/(3*'OddsRatio_working_3-way'!X42^(1/3))*SIN(('OddsRatio_working_3-way'!Y42+4*PI())/3)</f>
        <v>0.5421745551262751</v>
      </c>
      <c r="AL42" s="11">
        <f>'OddsRatio_working_3-way'!Z42+'OddsRatio_working_3-way'!AF42</f>
        <v>1.0485223472941738</v>
      </c>
      <c r="AM42" s="11">
        <f>'OddsRatio_working_3-way'!AA42+'OddsRatio_working_3-way'!AG42</f>
        <v>-0.82962540480534963</v>
      </c>
      <c r="AN42" s="11">
        <f>'OddsRatio_working_3-way'!AB42+'OddsRatio_working_3-way'!AH42</f>
        <v>-0.21889694248882474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1.0485223472941738</v>
      </c>
      <c r="AS42" s="11">
        <f>IF(('OddsRatio_working_3-way'!X42=0),IF(Q42&gt;0,-Q42^(1/3),(-Q42)^(1/3)),'OddsRatio_working_3-way'!AM42-'OddsRatio_working_3-way'!R42/3)</f>
        <v>-0.82962540480534963</v>
      </c>
      <c r="AT42" s="11">
        <f>IF(('OddsRatio_working_3-way'!X42=0),IF(Q42&gt;0,-Q42^(1/3),(-Q42)^(1/3)),'OddsRatio_working_3-way'!AN42-'OddsRatio_working_3-way'!R42/3)</f>
        <v>-0.21889694248882474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3.76</v>
      </c>
      <c r="B43" s="4">
        <f>IF('True_Odds_Calculator_3-way'!B44="","",'True_Odds_Calculator_3-way'!B44)</f>
        <v>3.21</v>
      </c>
      <c r="C43" s="4">
        <f>IF('True_Odds_Calculator_3-way'!C44="","",'True_Odds_Calculator_3-way'!C44)</f>
        <v>2.2200000000000002</v>
      </c>
      <c r="D43" s="9">
        <f t="shared" si="13"/>
        <v>0.25768974746825402</v>
      </c>
      <c r="E43" s="9">
        <f t="shared" si="14"/>
        <v>0.30242582959351771</v>
      </c>
      <c r="F43" s="9">
        <f t="shared" si="15"/>
        <v>0.4398844229382281</v>
      </c>
      <c r="G43" s="9">
        <f t="shared" si="16"/>
        <v>1.0437085397852996</v>
      </c>
      <c r="H43" s="9">
        <f t="shared" si="17"/>
        <v>3.8806355698074273</v>
      </c>
      <c r="I43" s="9">
        <f t="shared" si="18"/>
        <v>3.3065958729255125</v>
      </c>
      <c r="J43" s="9">
        <f t="shared" si="19"/>
        <v>2.2733244185380657</v>
      </c>
      <c r="K43" s="11">
        <f t="shared" si="20"/>
        <v>0.26595744680851063</v>
      </c>
      <c r="L43" s="11">
        <f t="shared" si="21"/>
        <v>0.3115264797507788</v>
      </c>
      <c r="M43" s="11">
        <f t="shared" si="22"/>
        <v>0.4504504504504504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-0.27772522970375413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0.23101745611190821</v>
      </c>
      <c r="Q43" s="11">
        <f>2*'OddsRatio_working_3-way'!K43*'OddsRatio_working_3-way'!L43*'OddsRatio_working_3-way'!M43</f>
        <v>7.4642150601585869E-2</v>
      </c>
      <c r="R43" s="11">
        <f t="shared" si="23"/>
        <v>0</v>
      </c>
      <c r="S43" s="11">
        <f t="shared" si="24"/>
        <v>-0.83182019998086421</v>
      </c>
      <c r="T43" s="11">
        <f t="shared" si="25"/>
        <v>-0.26876258480803372</v>
      </c>
      <c r="U43" s="11">
        <f>'OddsRatio_working_3-way'!S43-'OddsRatio_working_3-way'!R43^2/3</f>
        <v>-0.83182019998086421</v>
      </c>
      <c r="V43" s="11">
        <f>'OddsRatio_working_3-way'!S43*'OddsRatio_working_3-way'!R43/3-2*'OddsRatio_working_3-way'!R43^3/27-'OddsRatio_working_3-way'!T43</f>
        <v>0.26876258480803372</v>
      </c>
      <c r="W43" s="11">
        <f>'OddsRatio_working_3-way'!V43^2+4*'OddsRatio_working_3-way'!U43^3/27</f>
        <v>-1.3034386047253155E-2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0.14600317893795042</v>
      </c>
      <c r="Y43" s="11">
        <f>IF('OddsRatio_working_3-way'!W43&gt;=0,IF('OddsRatio_working_3-way'!V43+SQRT('OddsRatio_working_3-way'!W43)&gt;0,0,PI()),ACOS('OddsRatio_working_3-way'!V43/(2*'OddsRatio_working_3-way'!X43)))</f>
        <v>0.40169458180653472</v>
      </c>
      <c r="Z43" s="11">
        <f>'OddsRatio_working_3-way'!X43^(1/3)*COS('OddsRatio_working_3-way'!Y43/3)</f>
        <v>0.52185426989264982</v>
      </c>
      <c r="AA43" s="11">
        <f>'OddsRatio_working_3-way'!X43^(1/3)*COS(('OddsRatio_working_3-way'!Y43+2*PI())/3)</f>
        <v>-0.32180521590592065</v>
      </c>
      <c r="AB43" s="11">
        <f>'OddsRatio_working_3-way'!X43^(1/3)*COS(('OddsRatio_working_3-way'!Y43+4*PI())/3)</f>
        <v>-0.20004905398672929</v>
      </c>
      <c r="AC43" s="11">
        <f>'OddsRatio_working_3-way'!X43^(1/3)*SIN('OddsRatio_working_3-way'!Y43/3)</f>
        <v>7.0295952859541017E-2</v>
      </c>
      <c r="AD43" s="11">
        <f>'OddsRatio_working_3-way'!X43^(1/3)*SIN(('OddsRatio_working_3-way'!Y43+2*PI())/3)</f>
        <v>0.41679107837064511</v>
      </c>
      <c r="AE43" s="11">
        <f>'OddsRatio_working_3-way'!X43^(1/3)*SIN(('OddsRatio_working_3-way'!Y43+4*PI())/3)</f>
        <v>-0.48708703123018587</v>
      </c>
      <c r="AF43" s="11">
        <f>-'OddsRatio_working_3-way'!U43/(3*'OddsRatio_working_3-way'!X43^(1/3))*COS(('OddsRatio_working_3-way'!Y43)/3)</f>
        <v>0.52185426989264982</v>
      </c>
      <c r="AG43" s="11">
        <f>-'OddsRatio_working_3-way'!U43/(3*'OddsRatio_working_3-way'!X43^(1/3))*COS(('OddsRatio_working_3-way'!Y43+2*PI())/3)</f>
        <v>-0.32180521590592065</v>
      </c>
      <c r="AH43" s="11">
        <f>-'OddsRatio_working_3-way'!U43/(3*'OddsRatio_working_3-way'!X43^(1/3))*COS(('OddsRatio_working_3-way'!Y43+4*PI())/3)</f>
        <v>-0.20004905398672929</v>
      </c>
      <c r="AI43" s="11">
        <f>'OddsRatio_working_3-way'!U43/(3*'OddsRatio_working_3-way'!X43^(1/3))*SIN(('OddsRatio_working_3-way'!Y43)/3)</f>
        <v>-7.0295952859541017E-2</v>
      </c>
      <c r="AJ43" s="11">
        <f>'OddsRatio_working_3-way'!U43/(3*'OddsRatio_working_3-way'!X43^(1/3))*SIN(('OddsRatio_working_3-way'!Y43+2*PI())/3)</f>
        <v>-0.41679107837064511</v>
      </c>
      <c r="AK43" s="11">
        <f>'OddsRatio_working_3-way'!U43/(3*'OddsRatio_working_3-way'!X43^(1/3))*SIN(('OddsRatio_working_3-way'!Y43+4*PI())/3)</f>
        <v>0.48708703123018587</v>
      </c>
      <c r="AL43" s="11">
        <f>'OddsRatio_working_3-way'!Z43+'OddsRatio_working_3-way'!AF43</f>
        <v>1.0437085397852996</v>
      </c>
      <c r="AM43" s="11">
        <f>'OddsRatio_working_3-way'!AA43+'OddsRatio_working_3-way'!AG43</f>
        <v>-0.6436104318118413</v>
      </c>
      <c r="AN43" s="11">
        <f>'OddsRatio_working_3-way'!AB43+'OddsRatio_working_3-way'!AH43</f>
        <v>-0.40009810797345857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1.0437085397852996</v>
      </c>
      <c r="AS43" s="11">
        <f>IF(('OddsRatio_working_3-way'!X43=0),IF(Q43&gt;0,-Q43^(1/3),(-Q43)^(1/3)),'OddsRatio_working_3-way'!AM43-'OddsRatio_working_3-way'!R43/3)</f>
        <v>-0.6436104318118413</v>
      </c>
      <c r="AT43" s="11">
        <f>IF(('OddsRatio_working_3-way'!X43=0),IF(Q43&gt;0,-Q43^(1/3),(-Q43)^(1/3)),'OddsRatio_working_3-way'!AN43-'OddsRatio_working_3-way'!R43/3)</f>
        <v>-0.40009810797345857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2.56</v>
      </c>
      <c r="B44" s="4">
        <f>IF('True_Odds_Calculator_3-way'!B45="","",'True_Odds_Calculator_3-way'!B45)</f>
        <v>3.44</v>
      </c>
      <c r="C44" s="4">
        <f>IF('True_Odds_Calculator_3-way'!C45="","",'True_Odds_Calculator_3-way'!C45)</f>
        <v>2.89</v>
      </c>
      <c r="D44" s="9">
        <f t="shared" si="13"/>
        <v>0.38089984866628462</v>
      </c>
      <c r="E44" s="9">
        <f t="shared" si="14"/>
        <v>0.28230780495106333</v>
      </c>
      <c r="F44" s="9">
        <f t="shared" si="15"/>
        <v>0.33679234638265182</v>
      </c>
      <c r="G44" s="9">
        <f t="shared" si="16"/>
        <v>1.0418987373120849</v>
      </c>
      <c r="H44" s="9">
        <f t="shared" si="17"/>
        <v>2.625362030206853</v>
      </c>
      <c r="I44" s="9">
        <f t="shared" si="18"/>
        <v>3.5422329190414876</v>
      </c>
      <c r="J44" s="9">
        <f t="shared" si="19"/>
        <v>2.9691886135198411</v>
      </c>
      <c r="K44" s="11">
        <f t="shared" si="20"/>
        <v>0.390625</v>
      </c>
      <c r="L44" s="11">
        <f t="shared" si="21"/>
        <v>0.29069767441860467</v>
      </c>
      <c r="M44" s="11">
        <f t="shared" si="22"/>
        <v>0.34602076124567471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-0.2826701687857085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0.23142967429789973</v>
      </c>
      <c r="Q44" s="11">
        <f>2*'OddsRatio_working_3-way'!K44*'OddsRatio_working_3-way'!L44*'OddsRatio_working_3-way'!M44</f>
        <v>7.8583930152088199E-2</v>
      </c>
      <c r="R44" s="11">
        <f t="shared" si="23"/>
        <v>0</v>
      </c>
      <c r="S44" s="11">
        <f t="shared" si="24"/>
        <v>-0.81872691162308664</v>
      </c>
      <c r="T44" s="11">
        <f t="shared" si="25"/>
        <v>-0.27800574248661686</v>
      </c>
      <c r="U44" s="11">
        <f>'OddsRatio_working_3-way'!S44-'OddsRatio_working_3-way'!R44^2/3</f>
        <v>-0.81872691162308664</v>
      </c>
      <c r="V44" s="11">
        <f>'OddsRatio_working_3-way'!S44*'OddsRatio_working_3-way'!R44/3-2*'OddsRatio_working_3-way'!R44^3/27-'OddsRatio_working_3-way'!T44</f>
        <v>0.27800574248661686</v>
      </c>
      <c r="W44" s="11">
        <f>'OddsRatio_working_3-way'!V44^2+4*'OddsRatio_working_3-way'!U44^3/27</f>
        <v>-4.0170902729989855E-3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0.14256952964127198</v>
      </c>
      <c r="Y44" s="11">
        <f>IF('OddsRatio_working_3-way'!W44&gt;=0,IF('OddsRatio_working_3-way'!V44+SQRT('OddsRatio_working_3-way'!W44)&gt;0,0,PI()),ACOS('OddsRatio_working_3-way'!V44/(2*'OddsRatio_working_3-way'!X44)))</f>
        <v>0.22415166720691726</v>
      </c>
      <c r="Z44" s="11">
        <f>'OddsRatio_working_3-way'!X44^(1/3)*COS('OddsRatio_working_3-way'!Y44/3)</f>
        <v>0.52094936865604247</v>
      </c>
      <c r="AA44" s="11">
        <f>'OddsRatio_working_3-way'!X44^(1/3)*COS(('OddsRatio_working_3-way'!Y44+2*PI())/3)</f>
        <v>-0.29424663094684611</v>
      </c>
      <c r="AB44" s="11">
        <f>'OddsRatio_working_3-way'!X44^(1/3)*COS(('OddsRatio_working_3-way'!Y44+4*PI())/3)</f>
        <v>-0.22670273770919655</v>
      </c>
      <c r="AC44" s="11">
        <f>'OddsRatio_working_3-way'!X44^(1/3)*SIN('OddsRatio_working_3-way'!Y44/3)</f>
        <v>3.8996484942872327E-2</v>
      </c>
      <c r="AD44" s="11">
        <f>'OddsRatio_working_3-way'!X44^(1/3)*SIN(('OddsRatio_working_3-way'!Y44+2*PI())/3)</f>
        <v>0.43165714487016144</v>
      </c>
      <c r="AE44" s="11">
        <f>'OddsRatio_working_3-way'!X44^(1/3)*SIN(('OddsRatio_working_3-way'!Y44+4*PI())/3)</f>
        <v>-0.47065362981303377</v>
      </c>
      <c r="AF44" s="11">
        <f>-'OddsRatio_working_3-way'!U44/(3*'OddsRatio_working_3-way'!X44^(1/3))*COS(('OddsRatio_working_3-way'!Y44)/3)</f>
        <v>0.52094936865604236</v>
      </c>
      <c r="AG44" s="11">
        <f>-'OddsRatio_working_3-way'!U44/(3*'OddsRatio_working_3-way'!X44^(1/3))*COS(('OddsRatio_working_3-way'!Y44+2*PI())/3)</f>
        <v>-0.294246630946846</v>
      </c>
      <c r="AH44" s="11">
        <f>-'OddsRatio_working_3-way'!U44/(3*'OddsRatio_working_3-way'!X44^(1/3))*COS(('OddsRatio_working_3-way'!Y44+4*PI())/3)</f>
        <v>-0.22670273770919649</v>
      </c>
      <c r="AI44" s="11">
        <f>'OddsRatio_working_3-way'!U44/(3*'OddsRatio_working_3-way'!X44^(1/3))*SIN(('OddsRatio_working_3-way'!Y44)/3)</f>
        <v>-3.899648494287232E-2</v>
      </c>
      <c r="AJ44" s="11">
        <f>'OddsRatio_working_3-way'!U44/(3*'OddsRatio_working_3-way'!X44^(1/3))*SIN(('OddsRatio_working_3-way'!Y44+2*PI())/3)</f>
        <v>-0.43165714487016132</v>
      </c>
      <c r="AK44" s="11">
        <f>'OddsRatio_working_3-way'!U44/(3*'OddsRatio_working_3-way'!X44^(1/3))*SIN(('OddsRatio_working_3-way'!Y44+4*PI())/3)</f>
        <v>0.47065362981303366</v>
      </c>
      <c r="AL44" s="11">
        <f>'OddsRatio_working_3-way'!Z44+'OddsRatio_working_3-way'!AF44</f>
        <v>1.0418987373120849</v>
      </c>
      <c r="AM44" s="11">
        <f>'OddsRatio_working_3-way'!AA44+'OddsRatio_working_3-way'!AG44</f>
        <v>-0.58849326189369211</v>
      </c>
      <c r="AN44" s="11">
        <f>'OddsRatio_working_3-way'!AB44+'OddsRatio_working_3-way'!AH44</f>
        <v>-0.45340547541839304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1.0418987373120849</v>
      </c>
      <c r="AS44" s="11">
        <f>IF(('OddsRatio_working_3-way'!X44=0),IF(Q44&gt;0,-Q44^(1/3),(-Q44)^(1/3)),'OddsRatio_working_3-way'!AM44-'OddsRatio_working_3-way'!R44/3)</f>
        <v>-0.58849326189369211</v>
      </c>
      <c r="AT44" s="11">
        <f>IF(('OddsRatio_working_3-way'!X44=0),IF(Q44&gt;0,-Q44^(1/3),(-Q44)^(1/3)),'OddsRatio_working_3-way'!AN44-'OddsRatio_working_3-way'!R44/3)</f>
        <v>-0.45340547541839304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3.39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2.2200000000000002</v>
      </c>
      <c r="D45" s="9">
        <f t="shared" si="13"/>
        <v>0.2864291877632375</v>
      </c>
      <c r="E45" s="9">
        <f t="shared" si="14"/>
        <v>0.27337017661872653</v>
      </c>
      <c r="F45" s="9">
        <f t="shared" si="15"/>
        <v>0.4402006356180358</v>
      </c>
      <c r="G45" s="9">
        <f t="shared" si="16"/>
        <v>1.0423700033367316</v>
      </c>
      <c r="H45" s="9">
        <f t="shared" si="17"/>
        <v>3.491264307974788</v>
      </c>
      <c r="I45" s="9">
        <f t="shared" si="18"/>
        <v>3.6580435085086656</v>
      </c>
      <c r="J45" s="9">
        <f t="shared" si="19"/>
        <v>2.2716914040708129</v>
      </c>
      <c r="K45" s="11">
        <f t="shared" si="20"/>
        <v>0.29498525073746312</v>
      </c>
      <c r="L45" s="11">
        <f t="shared" si="21"/>
        <v>0.28169014084507044</v>
      </c>
      <c r="M45" s="11">
        <f t="shared" si="22"/>
        <v>0.4504504504504504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-0.27830235819765914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0.23056834723293657</v>
      </c>
      <c r="Q45" s="11">
        <f>2*'OddsRatio_working_3-way'!K45*'OddsRatio_working_3-way'!L45*'OddsRatio_working_3-way'!M45</f>
        <v>7.4859852997706658E-2</v>
      </c>
      <c r="R45" s="11">
        <f t="shared" si="23"/>
        <v>0</v>
      </c>
      <c r="S45" s="11">
        <f t="shared" si="24"/>
        <v>-0.82848147146916962</v>
      </c>
      <c r="T45" s="11">
        <f t="shared" si="25"/>
        <v>-0.26898749073674333</v>
      </c>
      <c r="U45" s="11">
        <f>'OddsRatio_working_3-way'!S45-'OddsRatio_working_3-way'!R45^2/3</f>
        <v>-0.82848147146916962</v>
      </c>
      <c r="V45" s="11">
        <f>'OddsRatio_working_3-way'!S45*'OddsRatio_working_3-way'!R45/3-2*'OddsRatio_working_3-way'!R45^3/27-'OddsRatio_working_3-way'!T45</f>
        <v>0.26898749073674333</v>
      </c>
      <c r="W45" s="11">
        <f>'OddsRatio_working_3-way'!V45^2+4*'OddsRatio_working_3-way'!U45^3/27</f>
        <v>-1.1890825434064847E-2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0.14512502851585804</v>
      </c>
      <c r="Y45" s="11">
        <f>IF('OddsRatio_working_3-way'!W45&gt;=0,IF('OddsRatio_working_3-way'!V45+SQRT('OddsRatio_working_3-way'!W45)&gt;0,0,PI()),ACOS('OddsRatio_working_3-way'!V45/(2*'OddsRatio_working_3-way'!X45)))</f>
        <v>0.38514498621567261</v>
      </c>
      <c r="Z45" s="11">
        <f>'OddsRatio_working_3-way'!X45^(1/3)*COS('OddsRatio_working_3-way'!Y45/3)</f>
        <v>0.52118500166836579</v>
      </c>
      <c r="AA45" s="11">
        <f>'OddsRatio_working_3-way'!X45^(1/3)*COS(('OddsRatio_working_3-way'!Y45+2*PI())/3)</f>
        <v>-0.3188592443012036</v>
      </c>
      <c r="AB45" s="11">
        <f>'OddsRatio_working_3-way'!X45^(1/3)*COS(('OddsRatio_working_3-way'!Y45+4*PI())/3)</f>
        <v>-0.20232575736716207</v>
      </c>
      <c r="AC45" s="11">
        <f>'OddsRatio_working_3-way'!X45^(1/3)*SIN('OddsRatio_working_3-way'!Y45/3)</f>
        <v>6.7280640050974505E-2</v>
      </c>
      <c r="AD45" s="11">
        <f>'OddsRatio_working_3-way'!X45^(1/3)*SIN(('OddsRatio_working_3-way'!Y45+2*PI())/3)</f>
        <v>0.41771913149075252</v>
      </c>
      <c r="AE45" s="11">
        <f>'OddsRatio_working_3-way'!X45^(1/3)*SIN(('OddsRatio_working_3-way'!Y45+4*PI())/3)</f>
        <v>-0.48499977154172708</v>
      </c>
      <c r="AF45" s="11">
        <f>-'OddsRatio_working_3-way'!U45/(3*'OddsRatio_working_3-way'!X45^(1/3))*COS(('OddsRatio_working_3-way'!Y45)/3)</f>
        <v>0.52118500166836579</v>
      </c>
      <c r="AG45" s="11">
        <f>-'OddsRatio_working_3-way'!U45/(3*'OddsRatio_working_3-way'!X45^(1/3))*COS(('OddsRatio_working_3-way'!Y45+2*PI())/3)</f>
        <v>-0.3188592443012036</v>
      </c>
      <c r="AH45" s="11">
        <f>-'OddsRatio_working_3-way'!U45/(3*'OddsRatio_working_3-way'!X45^(1/3))*COS(('OddsRatio_working_3-way'!Y45+4*PI())/3)</f>
        <v>-0.20232575736716207</v>
      </c>
      <c r="AI45" s="11">
        <f>'OddsRatio_working_3-way'!U45/(3*'OddsRatio_working_3-way'!X45^(1/3))*SIN(('OddsRatio_working_3-way'!Y45)/3)</f>
        <v>-6.7280640050974505E-2</v>
      </c>
      <c r="AJ45" s="11">
        <f>'OddsRatio_working_3-way'!U45/(3*'OddsRatio_working_3-way'!X45^(1/3))*SIN(('OddsRatio_working_3-way'!Y45+2*PI())/3)</f>
        <v>-0.41771913149075252</v>
      </c>
      <c r="AK45" s="11">
        <f>'OddsRatio_working_3-way'!U45/(3*'OddsRatio_working_3-way'!X45^(1/3))*SIN(('OddsRatio_working_3-way'!Y45+4*PI())/3)</f>
        <v>0.48499977154172708</v>
      </c>
      <c r="AL45" s="11">
        <f>'OddsRatio_working_3-way'!Z45+'OddsRatio_working_3-way'!AF45</f>
        <v>1.0423700033367316</v>
      </c>
      <c r="AM45" s="11">
        <f>'OddsRatio_working_3-way'!AA45+'OddsRatio_working_3-way'!AG45</f>
        <v>-0.63771848860240721</v>
      </c>
      <c r="AN45" s="11">
        <f>'OddsRatio_working_3-way'!AB45+'OddsRatio_working_3-way'!AH45</f>
        <v>-0.40465151473432415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1.0423700033367316</v>
      </c>
      <c r="AS45" s="11">
        <f>IF(('OddsRatio_working_3-way'!X45=0),IF(Q45&gt;0,-Q45^(1/3),(-Q45)^(1/3)),'OddsRatio_working_3-way'!AM45-'OddsRatio_working_3-way'!R45/3)</f>
        <v>-0.63771848860240721</v>
      </c>
      <c r="AT45" s="11">
        <f>IF(('OddsRatio_working_3-way'!X45=0),IF(Q45&gt;0,-Q45^(1/3),(-Q45)^(1/3)),'OddsRatio_working_3-way'!AN45-'OddsRatio_working_3-way'!R45/3)</f>
        <v>-0.40465151473432415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2.65</v>
      </c>
      <c r="B46" s="4">
        <f>IF('True_Odds_Calculator_3-way'!B47="","",'True_Odds_Calculator_3-way'!B47)</f>
        <v>3.64</v>
      </c>
      <c r="C46" s="4">
        <f>IF('True_Odds_Calculator_3-way'!C47="","",'True_Odds_Calculator_3-way'!C47)</f>
        <v>2.5499999999999998</v>
      </c>
      <c r="D46" s="9">
        <f t="shared" si="13"/>
        <v>0.36187802843176708</v>
      </c>
      <c r="E46" s="9">
        <f t="shared" si="14"/>
        <v>0.261685621571</v>
      </c>
      <c r="F46" s="9">
        <f t="shared" si="15"/>
        <v>0.3764363499972328</v>
      </c>
      <c r="G46" s="9">
        <f t="shared" si="16"/>
        <v>1.0687042551469879</v>
      </c>
      <c r="H46" s="9">
        <f t="shared" si="17"/>
        <v>2.7633620209925298</v>
      </c>
      <c r="I46" s="9">
        <f t="shared" si="18"/>
        <v>3.8213792335880483</v>
      </c>
      <c r="J46" s="9">
        <f t="shared" si="19"/>
        <v>2.6564915954778305</v>
      </c>
      <c r="K46" s="11">
        <f t="shared" si="20"/>
        <v>0.37735849056603776</v>
      </c>
      <c r="L46" s="11">
        <f t="shared" si="21"/>
        <v>0.27472527472527469</v>
      </c>
      <c r="M46" s="11">
        <f t="shared" si="22"/>
        <v>0.39215686274509809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-0.2744935419741189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0.23742443276294556</v>
      </c>
      <c r="Q46" s="11">
        <f>2*'OddsRatio_working_3-way'!K46*'OddsRatio_working_3-way'!L46*'OddsRatio_working_3-way'!M46</f>
        <v>8.1309737247584085E-2</v>
      </c>
      <c r="R46" s="11">
        <f t="shared" si="23"/>
        <v>0</v>
      </c>
      <c r="S46" s="11">
        <f t="shared" si="24"/>
        <v>-0.864954530643681</v>
      </c>
      <c r="T46" s="11">
        <f t="shared" si="25"/>
        <v>-0.29621730501495919</v>
      </c>
      <c r="U46" s="11">
        <f>'OddsRatio_working_3-way'!S46-'OddsRatio_working_3-way'!R46^2/3</f>
        <v>-0.864954530643681</v>
      </c>
      <c r="V46" s="11">
        <f>'OddsRatio_working_3-way'!S46*'OddsRatio_working_3-way'!R46/3-2*'OddsRatio_working_3-way'!R46^3/27-'OddsRatio_working_3-way'!T46</f>
        <v>0.29621730501495919</v>
      </c>
      <c r="W46" s="11">
        <f>'OddsRatio_working_3-way'!V46^2+4*'OddsRatio_working_3-way'!U46^3/27</f>
        <v>-8.1238365707969468E-3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0.15481321678164489</v>
      </c>
      <c r="Y46" s="11">
        <f>IF('OddsRatio_working_3-way'!W46&gt;=0,IF('OddsRatio_working_3-way'!V46+SQRT('OddsRatio_working_3-way'!W46)&gt;0,0,PI()),ACOS('OddsRatio_working_3-way'!V46/(2*'OddsRatio_working_3-way'!X46)))</f>
        <v>0.29537667897662834</v>
      </c>
      <c r="Z46" s="11">
        <f>'OddsRatio_working_3-way'!X46^(1/3)*COS('OddsRatio_working_3-way'!Y46/3)</f>
        <v>0.53435212757349404</v>
      </c>
      <c r="AA46" s="11">
        <f>'OddsRatio_working_3-way'!X46^(1/3)*COS(('OddsRatio_working_3-way'!Y46+2*PI())/3)</f>
        <v>-0.31288695394632049</v>
      </c>
      <c r="AB46" s="11">
        <f>'OddsRatio_working_3-way'!X46^(1/3)*COS(('OddsRatio_working_3-way'!Y46+4*PI())/3)</f>
        <v>-0.22146517362717366</v>
      </c>
      <c r="AC46" s="11">
        <f>'OddsRatio_working_3-way'!X46^(1/3)*SIN('OddsRatio_working_3-way'!Y46/3)</f>
        <v>5.2782389477054201E-2</v>
      </c>
      <c r="AD46" s="11">
        <f>'OddsRatio_working_3-way'!X46^(1/3)*SIN(('OddsRatio_working_3-way'!Y46+2*PI())/3)</f>
        <v>0.43637132230638181</v>
      </c>
      <c r="AE46" s="11">
        <f>'OddsRatio_working_3-way'!X46^(1/3)*SIN(('OddsRatio_working_3-way'!Y46+4*PI())/3)</f>
        <v>-0.48915371178343614</v>
      </c>
      <c r="AF46" s="11">
        <f>-'OddsRatio_working_3-way'!U46/(3*'OddsRatio_working_3-way'!X46^(1/3))*COS(('OddsRatio_working_3-way'!Y46)/3)</f>
        <v>0.53435212757349393</v>
      </c>
      <c r="AG46" s="11">
        <f>-'OddsRatio_working_3-way'!U46/(3*'OddsRatio_working_3-way'!X46^(1/3))*COS(('OddsRatio_working_3-way'!Y46+2*PI())/3)</f>
        <v>-0.31288695394632043</v>
      </c>
      <c r="AH46" s="11">
        <f>-'OddsRatio_working_3-way'!U46/(3*'OddsRatio_working_3-way'!X46^(1/3))*COS(('OddsRatio_working_3-way'!Y46+4*PI())/3)</f>
        <v>-0.22146517362717361</v>
      </c>
      <c r="AI46" s="11">
        <f>'OddsRatio_working_3-way'!U46/(3*'OddsRatio_working_3-way'!X46^(1/3))*SIN(('OddsRatio_working_3-way'!Y46)/3)</f>
        <v>-5.2782389477054194E-2</v>
      </c>
      <c r="AJ46" s="11">
        <f>'OddsRatio_working_3-way'!U46/(3*'OddsRatio_working_3-way'!X46^(1/3))*SIN(('OddsRatio_working_3-way'!Y46+2*PI())/3)</f>
        <v>-0.43637132230638176</v>
      </c>
      <c r="AK46" s="11">
        <f>'OddsRatio_working_3-way'!U46/(3*'OddsRatio_working_3-way'!X46^(1/3))*SIN(('OddsRatio_working_3-way'!Y46+4*PI())/3)</f>
        <v>0.48915371178343603</v>
      </c>
      <c r="AL46" s="11">
        <f>'OddsRatio_working_3-way'!Z46+'OddsRatio_working_3-way'!AF46</f>
        <v>1.0687042551469879</v>
      </c>
      <c r="AM46" s="11">
        <f>'OddsRatio_working_3-way'!AA46+'OddsRatio_working_3-way'!AG46</f>
        <v>-0.62577390789264098</v>
      </c>
      <c r="AN46" s="11">
        <f>'OddsRatio_working_3-way'!AB46+'OddsRatio_working_3-way'!AH46</f>
        <v>-0.44293034725434727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1.0687042551469879</v>
      </c>
      <c r="AS46" s="11">
        <f>IF(('OddsRatio_working_3-way'!X46=0),IF(Q46&gt;0,-Q46^(1/3),(-Q46)^(1/3)),'OddsRatio_working_3-way'!AM46-'OddsRatio_working_3-way'!R46/3)</f>
        <v>-0.62577390789264098</v>
      </c>
      <c r="AT46" s="11">
        <f>IF(('OddsRatio_working_3-way'!X46=0),IF(Q46&gt;0,-Q46^(1/3),(-Q46)^(1/3)),'OddsRatio_working_3-way'!AN46-'OddsRatio_working_3-way'!R46/3)</f>
        <v>-0.44293034725434727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4.68</v>
      </c>
      <c r="B47" s="4">
        <f>IF('True_Odds_Calculator_3-way'!B48="","",'True_Odds_Calculator_3-way'!B48)</f>
        <v>4.05</v>
      </c>
      <c r="C47" s="4">
        <f>IF('True_Odds_Calculator_3-way'!C48="","",'True_Odds_Calculator_3-way'!C48)</f>
        <v>1.7</v>
      </c>
      <c r="D47" s="9">
        <f t="shared" si="13"/>
        <v>0.20009893765319789</v>
      </c>
      <c r="E47" s="9">
        <f t="shared" si="14"/>
        <v>0.23184812320622381</v>
      </c>
      <c r="F47" s="9">
        <f t="shared" si="15"/>
        <v>0.56805293914057853</v>
      </c>
      <c r="G47" s="9">
        <f t="shared" si="16"/>
        <v>1.0862847232737673</v>
      </c>
      <c r="H47" s="9">
        <f t="shared" si="17"/>
        <v>4.997527781647463</v>
      </c>
      <c r="I47" s="9">
        <f t="shared" si="18"/>
        <v>4.3131684059849906</v>
      </c>
      <c r="J47" s="9">
        <f t="shared" si="19"/>
        <v>1.7603993062916372</v>
      </c>
      <c r="K47" s="11">
        <f t="shared" si="20"/>
        <v>0.21367521367521369</v>
      </c>
      <c r="L47" s="11">
        <f t="shared" si="21"/>
        <v>0.24691358024691359</v>
      </c>
      <c r="M47" s="11">
        <f t="shared" si="22"/>
        <v>0.58823529411764708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-0.24383491921618294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0.23058922841057922</v>
      </c>
      <c r="Q47" s="11">
        <f>2*'OddsRatio_working_3-way'!K47*'OddsRatio_working_3-way'!L47*'OddsRatio_working_3-way'!M47</f>
        <v>6.2069778845377989E-2</v>
      </c>
      <c r="R47" s="11">
        <f t="shared" si="23"/>
        <v>0</v>
      </c>
      <c r="S47" s="11">
        <f t="shared" si="24"/>
        <v>-0.94567762956929002</v>
      </c>
      <c r="T47" s="11">
        <f t="shared" si="25"/>
        <v>-0.25455656246818037</v>
      </c>
      <c r="U47" s="11">
        <f>'OddsRatio_working_3-way'!S47-'OddsRatio_working_3-way'!R47^2/3</f>
        <v>-0.94567762956929002</v>
      </c>
      <c r="V47" s="11">
        <f>'OddsRatio_working_3-way'!S47*'OddsRatio_working_3-way'!R47/3-2*'OddsRatio_working_3-way'!R47^3/27-'OddsRatio_working_3-way'!T47</f>
        <v>0.25455656246818037</v>
      </c>
      <c r="W47" s="11">
        <f>'OddsRatio_working_3-way'!V47^2+4*'OddsRatio_working_3-way'!U47^3/27</f>
        <v>-6.049360058290161E-2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0.17698350493656057</v>
      </c>
      <c r="Y47" s="11">
        <f>IF('OddsRatio_working_3-way'!W47&gt;=0,IF('OddsRatio_working_3-way'!V47+SQRT('OddsRatio_working_3-way'!W47)&gt;0,0,PI()),ACOS('OddsRatio_working_3-way'!V47/(2*'OddsRatio_working_3-way'!X47)))</f>
        <v>0.76821323318041068</v>
      </c>
      <c r="Z47" s="11">
        <f>'OddsRatio_working_3-way'!X47^(1/3)*COS('OddsRatio_working_3-way'!Y47/3)</f>
        <v>0.54314236163688379</v>
      </c>
      <c r="AA47" s="11">
        <f>'OddsRatio_working_3-way'!X47^(1/3)*COS(('OddsRatio_working_3-way'!Y47+2*PI())/3)</f>
        <v>-0.39472429137174431</v>
      </c>
      <c r="AB47" s="11">
        <f>'OddsRatio_working_3-way'!X47^(1/3)*COS(('OddsRatio_working_3-way'!Y47+4*PI())/3)</f>
        <v>-0.14841807026513942</v>
      </c>
      <c r="AC47" s="11">
        <f>'OddsRatio_working_3-way'!X47^(1/3)*SIN('OddsRatio_working_3-way'!Y47/3)</f>
        <v>0.14220496305897787</v>
      </c>
      <c r="AD47" s="11">
        <f>'OddsRatio_working_3-way'!X47^(1/3)*SIN(('OddsRatio_working_3-way'!Y47+2*PI())/3)</f>
        <v>0.39927260151952709</v>
      </c>
      <c r="AE47" s="11">
        <f>'OddsRatio_working_3-way'!X47^(1/3)*SIN(('OddsRatio_working_3-way'!Y47+4*PI())/3)</f>
        <v>-0.54147756457850482</v>
      </c>
      <c r="AF47" s="11">
        <f>-'OddsRatio_working_3-way'!U47/(3*'OddsRatio_working_3-way'!X47^(1/3))*COS(('OddsRatio_working_3-way'!Y47)/3)</f>
        <v>0.54314236163688356</v>
      </c>
      <c r="AG47" s="11">
        <f>-'OddsRatio_working_3-way'!U47/(3*'OddsRatio_working_3-way'!X47^(1/3))*COS(('OddsRatio_working_3-way'!Y47+2*PI())/3)</f>
        <v>-0.39472429137174414</v>
      </c>
      <c r="AH47" s="11">
        <f>-'OddsRatio_working_3-way'!U47/(3*'OddsRatio_working_3-way'!X47^(1/3))*COS(('OddsRatio_working_3-way'!Y47+4*PI())/3)</f>
        <v>-0.14841807026513937</v>
      </c>
      <c r="AI47" s="11">
        <f>'OddsRatio_working_3-way'!U47/(3*'OddsRatio_working_3-way'!X47^(1/3))*SIN(('OddsRatio_working_3-way'!Y47)/3)</f>
        <v>-0.14220496305897781</v>
      </c>
      <c r="AJ47" s="11">
        <f>'OddsRatio_working_3-way'!U47/(3*'OddsRatio_working_3-way'!X47^(1/3))*SIN(('OddsRatio_working_3-way'!Y47+2*PI())/3)</f>
        <v>-0.39927260151952693</v>
      </c>
      <c r="AK47" s="11">
        <f>'OddsRatio_working_3-way'!U47/(3*'OddsRatio_working_3-way'!X47^(1/3))*SIN(('OddsRatio_working_3-way'!Y47+4*PI())/3)</f>
        <v>0.5414775645785046</v>
      </c>
      <c r="AL47" s="11">
        <f>'OddsRatio_working_3-way'!Z47+'OddsRatio_working_3-way'!AF47</f>
        <v>1.0862847232737673</v>
      </c>
      <c r="AM47" s="11">
        <f>'OddsRatio_working_3-way'!AA47+'OddsRatio_working_3-way'!AG47</f>
        <v>-0.7894485827434885</v>
      </c>
      <c r="AN47" s="11">
        <f>'OddsRatio_working_3-way'!AB47+'OddsRatio_working_3-way'!AH47</f>
        <v>-0.29683614053027879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1.0862847232737673</v>
      </c>
      <c r="AS47" s="11">
        <f>IF(('OddsRatio_working_3-way'!X47=0),IF(Q47&gt;0,-Q47^(1/3),(-Q47)^(1/3)),'OddsRatio_working_3-way'!AM47-'OddsRatio_working_3-way'!R47/3)</f>
        <v>-0.7894485827434885</v>
      </c>
      <c r="AT47" s="11">
        <f>IF(('OddsRatio_working_3-way'!X47=0),IF(Q47&gt;0,-Q47^(1/3),(-Q47)^(1/3)),'OddsRatio_working_3-way'!AN47-'OddsRatio_working_3-way'!R47/3)</f>
        <v>-0.29683614053027879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2.13</v>
      </c>
      <c r="B48" s="4">
        <f>IF('True_Odds_Calculator_3-way'!B49="","",'True_Odds_Calculator_3-way'!B49)</f>
        <v>3.84</v>
      </c>
      <c r="C48" s="4">
        <f>IF('True_Odds_Calculator_3-way'!C49="","",'True_Odds_Calculator_3-way'!C49)</f>
        <v>3.16</v>
      </c>
      <c r="D48" s="9">
        <f t="shared" si="13"/>
        <v>0.45179798294132745</v>
      </c>
      <c r="E48" s="9">
        <f t="shared" si="14"/>
        <v>0.24694081275268212</v>
      </c>
      <c r="F48" s="9">
        <f t="shared" si="15"/>
        <v>0.30126120430599046</v>
      </c>
      <c r="G48" s="9">
        <f t="shared" si="16"/>
        <v>1.0737863972126416</v>
      </c>
      <c r="H48" s="9">
        <f t="shared" si="17"/>
        <v>2.2133786288502852</v>
      </c>
      <c r="I48" s="9">
        <f t="shared" si="18"/>
        <v>4.0495533680839015</v>
      </c>
      <c r="J48" s="9">
        <f t="shared" si="19"/>
        <v>3.3193786179793063</v>
      </c>
      <c r="K48" s="11">
        <f t="shared" si="20"/>
        <v>0.46948356807511737</v>
      </c>
      <c r="L48" s="11">
        <f t="shared" si="21"/>
        <v>0.26041666666666669</v>
      </c>
      <c r="M48" s="11">
        <f t="shared" si="22"/>
        <v>0.31645569620253161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-0.26819620253164567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0.2371715348348884</v>
      </c>
      <c r="Q48" s="11">
        <f>2*'OddsRatio_working_3-way'!K48*'OddsRatio_working_3-way'!L48*'OddsRatio_working_3-way'!M48</f>
        <v>7.7380598641072884E-2</v>
      </c>
      <c r="R48" s="11">
        <f t="shared" si="23"/>
        <v>0</v>
      </c>
      <c r="S48" s="11">
        <f t="shared" si="24"/>
        <v>-0.88432100304217942</v>
      </c>
      <c r="T48" s="11">
        <f t="shared" si="25"/>
        <v>-0.28852235009532767</v>
      </c>
      <c r="U48" s="11">
        <f>'OddsRatio_working_3-way'!S48-'OddsRatio_working_3-way'!R48^2/3</f>
        <v>-0.88432100304217942</v>
      </c>
      <c r="V48" s="11">
        <f>'OddsRatio_working_3-way'!S48*'OddsRatio_working_3-way'!R48/3-2*'OddsRatio_working_3-way'!R48^3/27-'OddsRatio_working_3-way'!T48</f>
        <v>0.28852235009532767</v>
      </c>
      <c r="W48" s="11">
        <f>'OddsRatio_working_3-way'!V48^2+4*'OddsRatio_working_3-way'!U48^3/27</f>
        <v>-1.9208175949243497E-2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0.16004165274528873</v>
      </c>
      <c r="Y48" s="11">
        <f>IF('OddsRatio_working_3-way'!W48&gt;=0,IF('OddsRatio_working_3-way'!V48+SQRT('OddsRatio_working_3-way'!W48)&gt;0,0,PI()),ACOS('OddsRatio_working_3-way'!V48/(2*'OddsRatio_working_3-way'!X48)))</f>
        <v>0.44780961499883909</v>
      </c>
      <c r="Z48" s="11">
        <f>'OddsRatio_working_3-way'!X48^(1/3)*COS('OddsRatio_working_3-way'!Y48/3)</f>
        <v>0.53689319860632079</v>
      </c>
      <c r="AA48" s="11">
        <f>'OddsRatio_working_3-way'!X48^(1/3)*COS(('OddsRatio_working_3-way'!Y48+2*PI())/3)</f>
        <v>-0.33837170729914534</v>
      </c>
      <c r="AB48" s="11">
        <f>'OddsRatio_working_3-way'!X48^(1/3)*COS(('OddsRatio_working_3-way'!Y48+4*PI())/3)</f>
        <v>-0.19852149130717558</v>
      </c>
      <c r="AC48" s="11">
        <f>'OddsRatio_working_3-way'!X48^(1/3)*SIN('OddsRatio_working_3-way'!Y48/3)</f>
        <v>8.0742559849191112E-2</v>
      </c>
      <c r="AD48" s="11">
        <f>'OddsRatio_working_3-way'!X48^(1/3)*SIN(('OddsRatio_working_3-way'!Y48+2*PI())/3)</f>
        <v>0.42459186918756225</v>
      </c>
      <c r="AE48" s="11">
        <f>'OddsRatio_working_3-way'!X48^(1/3)*SIN(('OddsRatio_working_3-way'!Y48+4*PI())/3)</f>
        <v>-0.5053344290367533</v>
      </c>
      <c r="AF48" s="11">
        <f>-'OddsRatio_working_3-way'!U48/(3*'OddsRatio_working_3-way'!X48^(1/3))*COS(('OddsRatio_working_3-way'!Y48)/3)</f>
        <v>0.53689319860632079</v>
      </c>
      <c r="AG48" s="11">
        <f>-'OddsRatio_working_3-way'!U48/(3*'OddsRatio_working_3-way'!X48^(1/3))*COS(('OddsRatio_working_3-way'!Y48+2*PI())/3)</f>
        <v>-0.33837170729914534</v>
      </c>
      <c r="AH48" s="11">
        <f>-'OddsRatio_working_3-way'!U48/(3*'OddsRatio_working_3-way'!X48^(1/3))*COS(('OddsRatio_working_3-way'!Y48+4*PI())/3)</f>
        <v>-0.19852149130717558</v>
      </c>
      <c r="AI48" s="11">
        <f>'OddsRatio_working_3-way'!U48/(3*'OddsRatio_working_3-way'!X48^(1/3))*SIN(('OddsRatio_working_3-way'!Y48)/3)</f>
        <v>-8.0742559849191112E-2</v>
      </c>
      <c r="AJ48" s="11">
        <f>'OddsRatio_working_3-way'!U48/(3*'OddsRatio_working_3-way'!X48^(1/3))*SIN(('OddsRatio_working_3-way'!Y48+2*PI())/3)</f>
        <v>-0.42459186918756225</v>
      </c>
      <c r="AK48" s="11">
        <f>'OddsRatio_working_3-way'!U48/(3*'OddsRatio_working_3-way'!X48^(1/3))*SIN(('OddsRatio_working_3-way'!Y48+4*PI())/3)</f>
        <v>0.5053344290367533</v>
      </c>
      <c r="AL48" s="11">
        <f>'OddsRatio_working_3-way'!Z48+'OddsRatio_working_3-way'!AF48</f>
        <v>1.0737863972126416</v>
      </c>
      <c r="AM48" s="11">
        <f>'OddsRatio_working_3-way'!AA48+'OddsRatio_working_3-way'!AG48</f>
        <v>-0.67674341459829068</v>
      </c>
      <c r="AN48" s="11">
        <f>'OddsRatio_working_3-way'!AB48+'OddsRatio_working_3-way'!AH48</f>
        <v>-0.39704298261435117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1.0737863972126416</v>
      </c>
      <c r="AS48" s="11">
        <f>IF(('OddsRatio_working_3-way'!X48=0),IF(Q48&gt;0,-Q48^(1/3),(-Q48)^(1/3)),'OddsRatio_working_3-way'!AM48-'OddsRatio_working_3-way'!R48/3)</f>
        <v>-0.67674341459829068</v>
      </c>
      <c r="AT48" s="11">
        <f>IF(('OddsRatio_working_3-way'!X48=0),IF(Q48&gt;0,-Q48^(1/3),(-Q48)^(1/3)),'OddsRatio_working_3-way'!AN48-'OddsRatio_working_3-way'!R48/3)</f>
        <v>-0.39704298261435117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2.21</v>
      </c>
      <c r="B49" s="4">
        <f>IF('True_Odds_Calculator_3-way'!B50="","",'True_Odds_Calculator_3-way'!B50)</f>
        <v>3.88</v>
      </c>
      <c r="C49" s="4">
        <f>IF('True_Odds_Calculator_3-way'!C50="","",'True_Odds_Calculator_3-way'!C50)</f>
        <v>2.99</v>
      </c>
      <c r="D49" s="9">
        <f t="shared" si="13"/>
        <v>0.43565442015008637</v>
      </c>
      <c r="E49" s="9">
        <f t="shared" si="14"/>
        <v>0.24490236943063987</v>
      </c>
      <c r="F49" s="9">
        <f t="shared" si="15"/>
        <v>0.31944321041927404</v>
      </c>
      <c r="G49" s="9">
        <f t="shared" si="16"/>
        <v>1.0705763194148399</v>
      </c>
      <c r="H49" s="9">
        <f t="shared" si="17"/>
        <v>2.2953973464919559</v>
      </c>
      <c r="I49" s="9">
        <f t="shared" si="18"/>
        <v>4.0832597999147389</v>
      </c>
      <c r="J49" s="9">
        <f t="shared" si="19"/>
        <v>3.1304468756355313</v>
      </c>
      <c r="K49" s="11">
        <f t="shared" si="20"/>
        <v>0.45248868778280543</v>
      </c>
      <c r="L49" s="11">
        <f t="shared" si="21"/>
        <v>0.25773195876288663</v>
      </c>
      <c r="M49" s="11">
        <f t="shared" si="22"/>
        <v>0.33444816053511706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-0.27048036690852562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0.23714195270484584</v>
      </c>
      <c r="Q49" s="11">
        <f>2*'OddsRatio_working_3-way'!K49*'OddsRatio_working_3-way'!L49*'OddsRatio_working_3-way'!M49</f>
        <v>7.8007221284488754E-2</v>
      </c>
      <c r="R49" s="11">
        <f t="shared" si="23"/>
        <v>0</v>
      </c>
      <c r="S49" s="11">
        <f t="shared" si="24"/>
        <v>-0.87674368167744099</v>
      </c>
      <c r="T49" s="11">
        <f t="shared" si="25"/>
        <v>-0.28840252686757928</v>
      </c>
      <c r="U49" s="11">
        <f>'OddsRatio_working_3-way'!S49-'OddsRatio_working_3-way'!R49^2/3</f>
        <v>-0.87674368167744099</v>
      </c>
      <c r="V49" s="11">
        <f>'OddsRatio_working_3-way'!S49*'OddsRatio_working_3-way'!R49/3-2*'OddsRatio_working_3-way'!R49^3/27-'OddsRatio_working_3-way'!T49</f>
        <v>0.28840252686757928</v>
      </c>
      <c r="W49" s="11">
        <f>'OddsRatio_working_3-way'!V49^2+4*'OddsRatio_working_3-way'!U49^3/27</f>
        <v>-1.6666186981152492E-2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0.157989085449563</v>
      </c>
      <c r="Y49" s="11">
        <f>IF('OddsRatio_working_3-way'!W49&gt;=0,IF('OddsRatio_working_3-way'!V49+SQRT('OddsRatio_working_3-way'!W49)&gt;0,0,PI()),ACOS('OddsRatio_working_3-way'!V49/(2*'OddsRatio_working_3-way'!X49)))</f>
        <v>0.42088118102933225</v>
      </c>
      <c r="Z49" s="11">
        <f>'OddsRatio_working_3-way'!X49^(1/3)*COS('OddsRatio_working_3-way'!Y49/3)</f>
        <v>0.53528815970742005</v>
      </c>
      <c r="AA49" s="11">
        <f>'OddsRatio_working_3-way'!X49^(1/3)*COS(('OddsRatio_working_3-way'!Y49+2*PI())/3)</f>
        <v>-0.3331105596517176</v>
      </c>
      <c r="AB49" s="11">
        <f>'OddsRatio_working_3-way'!X49^(1/3)*COS(('OddsRatio_working_3-way'!Y49+4*PI())/3)</f>
        <v>-0.20217760005570254</v>
      </c>
      <c r="AC49" s="11">
        <f>'OddsRatio_working_3-way'!X49^(1/3)*SIN('OddsRatio_working_3-way'!Y49/3)</f>
        <v>7.5594179468553846E-2</v>
      </c>
      <c r="AD49" s="11">
        <f>'OddsRatio_working_3-way'!X49^(1/3)*SIN(('OddsRatio_working_3-way'!Y49+2*PI())/3)</f>
        <v>0.42577605491737069</v>
      </c>
      <c r="AE49" s="11">
        <f>'OddsRatio_working_3-way'!X49^(1/3)*SIN(('OddsRatio_working_3-way'!Y49+4*PI())/3)</f>
        <v>-0.50137023438592443</v>
      </c>
      <c r="AF49" s="11">
        <f>-'OddsRatio_working_3-way'!U49/(3*'OddsRatio_working_3-way'!X49^(1/3))*COS(('OddsRatio_working_3-way'!Y49)/3)</f>
        <v>0.53528815970741983</v>
      </c>
      <c r="AG49" s="11">
        <f>-'OddsRatio_working_3-way'!U49/(3*'OddsRatio_working_3-way'!X49^(1/3))*COS(('OddsRatio_working_3-way'!Y49+2*PI())/3)</f>
        <v>-0.33311055965171749</v>
      </c>
      <c r="AH49" s="11">
        <f>-'OddsRatio_working_3-way'!U49/(3*'OddsRatio_working_3-way'!X49^(1/3))*COS(('OddsRatio_working_3-way'!Y49+4*PI())/3)</f>
        <v>-0.20217760005570246</v>
      </c>
      <c r="AI49" s="11">
        <f>'OddsRatio_working_3-way'!U49/(3*'OddsRatio_working_3-way'!X49^(1/3))*SIN(('OddsRatio_working_3-way'!Y49)/3)</f>
        <v>-7.5594179468553818E-2</v>
      </c>
      <c r="AJ49" s="11">
        <f>'OddsRatio_working_3-way'!U49/(3*'OddsRatio_working_3-way'!X49^(1/3))*SIN(('OddsRatio_working_3-way'!Y49+2*PI())/3)</f>
        <v>-0.42577605491737053</v>
      </c>
      <c r="AK49" s="11">
        <f>'OddsRatio_working_3-way'!U49/(3*'OddsRatio_working_3-way'!X49^(1/3))*SIN(('OddsRatio_working_3-way'!Y49+4*PI())/3)</f>
        <v>0.50137023438592421</v>
      </c>
      <c r="AL49" s="11">
        <f>'OddsRatio_working_3-way'!Z49+'OddsRatio_working_3-way'!AF49</f>
        <v>1.0705763194148399</v>
      </c>
      <c r="AM49" s="11">
        <f>'OddsRatio_working_3-way'!AA49+'OddsRatio_working_3-way'!AG49</f>
        <v>-0.66622111930343508</v>
      </c>
      <c r="AN49" s="11">
        <f>'OddsRatio_working_3-way'!AB49+'OddsRatio_working_3-way'!AH49</f>
        <v>-0.40435520011140502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1.0705763194148399</v>
      </c>
      <c r="AS49" s="11">
        <f>IF(('OddsRatio_working_3-way'!X49=0),IF(Q49&gt;0,-Q49^(1/3),(-Q49)^(1/3)),'OddsRatio_working_3-way'!AM49-'OddsRatio_working_3-way'!R49/3)</f>
        <v>-0.66622111930343508</v>
      </c>
      <c r="AT49" s="11">
        <f>IF(('OddsRatio_working_3-way'!X49=0),IF(Q49&gt;0,-Q49^(1/3),(-Q49)^(1/3)),'OddsRatio_working_3-way'!AN49-'OddsRatio_working_3-way'!R49/3)</f>
        <v>-0.40435520011140502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6.58</v>
      </c>
      <c r="C50" s="4">
        <f>IF('True_Odds_Calculator_3-way'!C51="","",'True_Odds_Calculator_3-way'!C51)</f>
        <v>12.89</v>
      </c>
      <c r="D50" s="9">
        <f t="shared" si="13"/>
        <v>0.78647467917305403</v>
      </c>
      <c r="E50" s="9">
        <f t="shared" si="14"/>
        <v>0.14164692163913045</v>
      </c>
      <c r="F50" s="9">
        <f t="shared" si="15"/>
        <v>7.187839918781562E-2</v>
      </c>
      <c r="G50" s="9">
        <f t="shared" si="16"/>
        <v>1.0859870074976059</v>
      </c>
      <c r="H50" s="9">
        <f t="shared" si="17"/>
        <v>1.2714967518744011</v>
      </c>
      <c r="I50" s="9">
        <f t="shared" si="18"/>
        <v>7.0598075018366409</v>
      </c>
      <c r="J50" s="9">
        <f t="shared" si="19"/>
        <v>13.912385519146534</v>
      </c>
      <c r="K50" s="11">
        <f t="shared" si="20"/>
        <v>0.8</v>
      </c>
      <c r="L50" s="11">
        <f t="shared" si="21"/>
        <v>0.1519756838905775</v>
      </c>
      <c r="M50" s="11">
        <f t="shared" si="22"/>
        <v>7.7579519006982151E-2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-0.15644699951188568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0.16713788167826429</v>
      </c>
      <c r="Q50" s="11">
        <f>2*'OddsRatio_working_3-way'!K50*'OddsRatio_working_3-way'!L50*'OddsRatio_working_3-way'!M50</f>
        <v>1.8864320731181071E-2</v>
      </c>
      <c r="R50" s="11">
        <f t="shared" si="23"/>
        <v>0</v>
      </c>
      <c r="S50" s="11">
        <f t="shared" si="24"/>
        <v>-1.068335488694153</v>
      </c>
      <c r="T50" s="11">
        <f t="shared" si="25"/>
        <v>-0.12057962626344841</v>
      </c>
      <c r="U50" s="11">
        <f>'OddsRatio_working_3-way'!S50-'OddsRatio_working_3-way'!R50^2/3</f>
        <v>-1.068335488694153</v>
      </c>
      <c r="V50" s="11">
        <f>'OddsRatio_working_3-way'!S50*'OddsRatio_working_3-way'!R50/3-2*'OddsRatio_working_3-way'!R50^3/27-'OddsRatio_working_3-way'!T50</f>
        <v>0.12057962626344841</v>
      </c>
      <c r="W50" s="11">
        <f>'OddsRatio_working_3-way'!V50^2+4*'OddsRatio_working_3-way'!U50^3/27</f>
        <v>-0.1661027451413277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0.21251011235418926</v>
      </c>
      <c r="Y50" s="11">
        <f>IF('OddsRatio_working_3-way'!W50&gt;=0,IF('OddsRatio_working_3-way'!V50+SQRT('OddsRatio_working_3-way'!W50)&gt;0,0,PI()),ACOS('OddsRatio_working_3-way'!V50/(2*'OddsRatio_working_3-way'!X50)))</f>
        <v>1.2831424657021757</v>
      </c>
      <c r="Z50" s="11">
        <f>'OddsRatio_working_3-way'!X50^(1/3)*COS('OddsRatio_working_3-way'!Y50/3)</f>
        <v>0.54299350374880284</v>
      </c>
      <c r="AA50" s="11">
        <f>'OddsRatio_working_3-way'!X50^(1/3)*COS(('OddsRatio_working_3-way'!Y50+2*PI())/3)</f>
        <v>-0.48586189208728037</v>
      </c>
      <c r="AB50" s="11">
        <f>'OddsRatio_working_3-way'!X50^(1/3)*COS(('OddsRatio_working_3-way'!Y50+4*PI())/3)</f>
        <v>-5.7131611661522745E-2</v>
      </c>
      <c r="AC50" s="11">
        <f>'OddsRatio_working_3-way'!X50^(1/3)*SIN('OddsRatio_working_3-way'!Y50/3)</f>
        <v>0.24752754281355518</v>
      </c>
      <c r="AD50" s="11">
        <f>'OddsRatio_working_3-way'!X50^(1/3)*SIN(('OddsRatio_working_3-way'!Y50+2*PI())/3)</f>
        <v>0.3464823969296067</v>
      </c>
      <c r="AE50" s="11">
        <f>'OddsRatio_working_3-way'!X50^(1/3)*SIN(('OddsRatio_working_3-way'!Y50+4*PI())/3)</f>
        <v>-0.59400993974316174</v>
      </c>
      <c r="AF50" s="11">
        <f>-'OddsRatio_working_3-way'!U50/(3*'OddsRatio_working_3-way'!X50^(1/3))*COS(('OddsRatio_working_3-way'!Y50)/3)</f>
        <v>0.54299350374880295</v>
      </c>
      <c r="AG50" s="11">
        <f>-'OddsRatio_working_3-way'!U50/(3*'OddsRatio_working_3-way'!X50^(1/3))*COS(('OddsRatio_working_3-way'!Y50+2*PI())/3)</f>
        <v>-0.48586189208728048</v>
      </c>
      <c r="AH50" s="11">
        <f>-'OddsRatio_working_3-way'!U50/(3*'OddsRatio_working_3-way'!X50^(1/3))*COS(('OddsRatio_working_3-way'!Y50+4*PI())/3)</f>
        <v>-5.7131611661522759E-2</v>
      </c>
      <c r="AI50" s="11">
        <f>'OddsRatio_working_3-way'!U50/(3*'OddsRatio_working_3-way'!X50^(1/3))*SIN(('OddsRatio_working_3-way'!Y50)/3)</f>
        <v>-0.24752754281355524</v>
      </c>
      <c r="AJ50" s="11">
        <f>'OddsRatio_working_3-way'!U50/(3*'OddsRatio_working_3-way'!X50^(1/3))*SIN(('OddsRatio_working_3-way'!Y50+2*PI())/3)</f>
        <v>-0.34648239692960675</v>
      </c>
      <c r="AK50" s="11">
        <f>'OddsRatio_working_3-way'!U50/(3*'OddsRatio_working_3-way'!X50^(1/3))*SIN(('OddsRatio_working_3-way'!Y50+4*PI())/3)</f>
        <v>0.59400993974316185</v>
      </c>
      <c r="AL50" s="11">
        <f>'OddsRatio_working_3-way'!Z50+'OddsRatio_working_3-way'!AF50</f>
        <v>1.0859870074976059</v>
      </c>
      <c r="AM50" s="11">
        <f>'OddsRatio_working_3-way'!AA50+'OddsRatio_working_3-way'!AG50</f>
        <v>-0.97172378417456085</v>
      </c>
      <c r="AN50" s="11">
        <f>'OddsRatio_working_3-way'!AB50+'OddsRatio_working_3-way'!AH50</f>
        <v>-0.1142632233230455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1.0859870074976059</v>
      </c>
      <c r="AS50" s="11">
        <f>IF(('OddsRatio_working_3-way'!X50=0),IF(Q50&gt;0,-Q50^(1/3),(-Q50)^(1/3)),'OddsRatio_working_3-way'!AM50-'OddsRatio_working_3-way'!R50/3)</f>
        <v>-0.97172378417456085</v>
      </c>
      <c r="AT50" s="11">
        <f>IF(('OddsRatio_working_3-way'!X50=0),IF(Q50&gt;0,-Q50^(1/3),(-Q50)^(1/3)),'OddsRatio_working_3-way'!AN50-'OddsRatio_working_3-way'!R50/3)</f>
        <v>-0.1142632233230455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2.92</v>
      </c>
      <c r="B51" s="4">
        <f>IF('True_Odds_Calculator_3-way'!B52="","",'True_Odds_Calculator_3-way'!B52)</f>
        <v>3.4</v>
      </c>
      <c r="C51" s="4">
        <f>IF('True_Odds_Calculator_3-way'!C52="","",'True_Odds_Calculator_3-way'!C52)</f>
        <v>2.6</v>
      </c>
      <c r="D51" s="9">
        <f t="shared" si="13"/>
        <v>0.33533544378017094</v>
      </c>
      <c r="E51" s="9">
        <f t="shared" si="14"/>
        <v>0.28755374774637305</v>
      </c>
      <c r="F51" s="9">
        <f t="shared" si="15"/>
        <v>0.37711080847345602</v>
      </c>
      <c r="G51" s="9">
        <f t="shared" si="16"/>
        <v>1.0323378061742621</v>
      </c>
      <c r="H51" s="9">
        <f t="shared" si="17"/>
        <v>2.9820885878545833</v>
      </c>
      <c r="I51" s="9">
        <f t="shared" si="18"/>
        <v>3.4776107348182288</v>
      </c>
      <c r="J51" s="9">
        <f t="shared" si="19"/>
        <v>2.6517404898788195</v>
      </c>
      <c r="K51" s="11">
        <f t="shared" si="20"/>
        <v>0.34246575342465752</v>
      </c>
      <c r="L51" s="11">
        <f t="shared" si="21"/>
        <v>0.29411764705882354</v>
      </c>
      <c r="M51" s="11">
        <f t="shared" si="22"/>
        <v>0.38461538461538458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-0.28562573606892716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0.22934358147895614</v>
      </c>
      <c r="Q51" s="11">
        <f>2*'OddsRatio_working_3-way'!K51*'OddsRatio_working_3-way'!L51*'OddsRatio_working_3-way'!M51</f>
        <v>7.7480939688836542E-2</v>
      </c>
      <c r="R51" s="11">
        <f t="shared" si="23"/>
        <v>0</v>
      </c>
      <c r="S51" s="11">
        <f t="shared" si="24"/>
        <v>-0.8029513888888884</v>
      </c>
      <c r="T51" s="11">
        <f t="shared" si="25"/>
        <v>-0.27126736111111099</v>
      </c>
      <c r="U51" s="11">
        <f>'OddsRatio_working_3-way'!S51-'OddsRatio_working_3-way'!R51^2/3</f>
        <v>-0.8029513888888884</v>
      </c>
      <c r="V51" s="11">
        <f>'OddsRatio_working_3-way'!S51*'OddsRatio_working_3-way'!R51/3-2*'OddsRatio_working_3-way'!R51^3/27-'OddsRatio_working_3-way'!T51</f>
        <v>0.27126736111111099</v>
      </c>
      <c r="W51" s="11">
        <f>'OddsRatio_working_3-way'!V51^2+4*'OddsRatio_working_3-way'!U51^3/27</f>
        <v>-3.1084777656829043E-3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0.13846882227587262</v>
      </c>
      <c r="Y51" s="11">
        <f>IF('OddsRatio_working_3-way'!W51&gt;=0,IF('OddsRatio_working_3-way'!V51+SQRT('OddsRatio_working_3-way'!W51)&gt;0,0,PI()),ACOS('OddsRatio_working_3-way'!V51/(2*'OddsRatio_working_3-way'!X51)))</f>
        <v>0.20270767641022092</v>
      </c>
      <c r="Z51" s="11">
        <f>'OddsRatio_working_3-way'!X51^(1/3)*COS('OddsRatio_working_3-way'!Y51/3)</f>
        <v>0.51616890308713104</v>
      </c>
      <c r="AA51" s="11">
        <f>'OddsRatio_working_3-way'!X51^(1/3)*COS(('OddsRatio_working_3-way'!Y51+2*PI())/3)</f>
        <v>-0.28833498602798557</v>
      </c>
      <c r="AB51" s="11">
        <f>'OddsRatio_working_3-way'!X51^(1/3)*COS(('OddsRatio_working_3-way'!Y51+4*PI())/3)</f>
        <v>-0.22783391705914563</v>
      </c>
      <c r="AC51" s="11">
        <f>'OddsRatio_working_3-way'!X51^(1/3)*SIN('OddsRatio_working_3-way'!Y51/3)</f>
        <v>3.4930308455420098E-2</v>
      </c>
      <c r="AD51" s="11">
        <f>'OddsRatio_working_3-way'!X51^(1/3)*SIN(('OddsRatio_working_3-way'!Y51+2*PI())/3)</f>
        <v>0.42955022848929347</v>
      </c>
      <c r="AE51" s="11">
        <f>'OddsRatio_working_3-way'!X51^(1/3)*SIN(('OddsRatio_working_3-way'!Y51+4*PI())/3)</f>
        <v>-0.46448053694471336</v>
      </c>
      <c r="AF51" s="11">
        <f>-'OddsRatio_working_3-way'!U51/(3*'OddsRatio_working_3-way'!X51^(1/3))*COS(('OddsRatio_working_3-way'!Y51)/3)</f>
        <v>0.51616890308713093</v>
      </c>
      <c r="AG51" s="11">
        <f>-'OddsRatio_working_3-way'!U51/(3*'OddsRatio_working_3-way'!X51^(1/3))*COS(('OddsRatio_working_3-way'!Y51+2*PI())/3)</f>
        <v>-0.28833498602798552</v>
      </c>
      <c r="AH51" s="11">
        <f>-'OddsRatio_working_3-way'!U51/(3*'OddsRatio_working_3-way'!X51^(1/3))*COS(('OddsRatio_working_3-way'!Y51+4*PI())/3)</f>
        <v>-0.2278339170591456</v>
      </c>
      <c r="AI51" s="11">
        <f>'OddsRatio_working_3-way'!U51/(3*'OddsRatio_working_3-way'!X51^(1/3))*SIN(('OddsRatio_working_3-way'!Y51)/3)</f>
        <v>-3.4930308455420091E-2</v>
      </c>
      <c r="AJ51" s="11">
        <f>'OddsRatio_working_3-way'!U51/(3*'OddsRatio_working_3-way'!X51^(1/3))*SIN(('OddsRatio_working_3-way'!Y51+2*PI())/3)</f>
        <v>-0.42955022848929342</v>
      </c>
      <c r="AK51" s="11">
        <f>'OddsRatio_working_3-way'!U51/(3*'OddsRatio_working_3-way'!X51^(1/3))*SIN(('OddsRatio_working_3-way'!Y51+4*PI())/3)</f>
        <v>0.46448053694471325</v>
      </c>
      <c r="AL51" s="11">
        <f>'OddsRatio_working_3-way'!Z51+'OddsRatio_working_3-way'!AF51</f>
        <v>1.0323378061742621</v>
      </c>
      <c r="AM51" s="11">
        <f>'OddsRatio_working_3-way'!AA51+'OddsRatio_working_3-way'!AG51</f>
        <v>-0.57666997205597115</v>
      </c>
      <c r="AN51" s="11">
        <f>'OddsRatio_working_3-way'!AB51+'OddsRatio_working_3-way'!AH51</f>
        <v>-0.45566783411829126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1.0323378061742621</v>
      </c>
      <c r="AS51" s="11">
        <f>IF(('OddsRatio_working_3-way'!X51=0),IF(Q51&gt;0,-Q51^(1/3),(-Q51)^(1/3)),'OddsRatio_working_3-way'!AM51-'OddsRatio_working_3-way'!R51/3)</f>
        <v>-0.57666997205597115</v>
      </c>
      <c r="AT51" s="11">
        <f>IF(('OddsRatio_working_3-way'!X51=0),IF(Q51&gt;0,-Q51^(1/3),(-Q51)^(1/3)),'OddsRatio_working_3-way'!AN51-'OddsRatio_working_3-way'!R51/3)</f>
        <v>-0.45566783411829126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2.72</v>
      </c>
      <c r="B52" s="4">
        <f>IF('True_Odds_Calculator_3-way'!B53="","",'True_Odds_Calculator_3-way'!B53)</f>
        <v>3.99</v>
      </c>
      <c r="C52" s="4">
        <f>IF('True_Odds_Calculator_3-way'!C53="","",'True_Odds_Calculator_3-way'!C53)</f>
        <v>2.48</v>
      </c>
      <c r="D52" s="9">
        <f t="shared" si="13"/>
        <v>0.36007965368171169</v>
      </c>
      <c r="E52" s="9">
        <f t="shared" si="14"/>
        <v>0.24453637937289346</v>
      </c>
      <c r="F52" s="9">
        <f t="shared" si="15"/>
        <v>0.39538396694539479</v>
      </c>
      <c r="G52" s="9">
        <f t="shared" si="16"/>
        <v>1.0332344779042013</v>
      </c>
      <c r="H52" s="9">
        <f t="shared" si="17"/>
        <v>2.7771633019952264</v>
      </c>
      <c r="I52" s="9">
        <f t="shared" si="18"/>
        <v>4.0893710889335617</v>
      </c>
      <c r="J52" s="9">
        <f t="shared" si="19"/>
        <v>2.5291870272982182</v>
      </c>
      <c r="K52" s="11">
        <f t="shared" si="20"/>
        <v>0.36764705882352938</v>
      </c>
      <c r="L52" s="11">
        <f t="shared" si="21"/>
        <v>0.25062656641604009</v>
      </c>
      <c r="M52" s="11">
        <f t="shared" si="22"/>
        <v>0.40322580645161293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-0.28279248881216323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0.22998375920826736</v>
      </c>
      <c r="Q52" s="11">
        <f>2*'OddsRatio_working_3-way'!K52*'OddsRatio_working_3-way'!L52*'OddsRatio_working_3-way'!M52</f>
        <v>7.4308161295078293E-2</v>
      </c>
      <c r="R52" s="11">
        <f t="shared" si="23"/>
        <v>0</v>
      </c>
      <c r="S52" s="11">
        <f t="shared" si="24"/>
        <v>-0.81325978697060597</v>
      </c>
      <c r="T52" s="11">
        <f t="shared" si="25"/>
        <v>-0.26276568238145587</v>
      </c>
      <c r="U52" s="11">
        <f>'OddsRatio_working_3-way'!S52-'OddsRatio_working_3-way'!R52^2/3</f>
        <v>-0.81325978697060597</v>
      </c>
      <c r="V52" s="11">
        <f>'OddsRatio_working_3-way'!S52*'OddsRatio_working_3-way'!R52/3-2*'OddsRatio_working_3-way'!R52^3/27-'OddsRatio_working_3-way'!T52</f>
        <v>0.26276568238145587</v>
      </c>
      <c r="W52" s="11">
        <f>'OddsRatio_working_3-way'!V52^2+4*'OddsRatio_working_3-way'!U52^3/27</f>
        <v>-1.0640580610961334E-2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0.14114388443035131</v>
      </c>
      <c r="Y52" s="11">
        <f>IF('OddsRatio_working_3-way'!W52&gt;=0,IF('OddsRatio_working_3-way'!V52+SQRT('OddsRatio_working_3-way'!W52)&gt;0,0,PI()),ACOS('OddsRatio_working_3-way'!V52/(2*'OddsRatio_working_3-way'!X52)))</f>
        <v>0.37408242024219485</v>
      </c>
      <c r="Z52" s="11">
        <f>'OddsRatio_working_3-way'!X52^(1/3)*COS('OddsRatio_working_3-way'!Y52/3)</f>
        <v>0.51661723895210065</v>
      </c>
      <c r="AA52" s="11">
        <f>'OddsRatio_working_3-way'!X52^(1/3)*COS(('OddsRatio_working_3-way'!Y52+2*PI())/3)</f>
        <v>-0.31438818844535132</v>
      </c>
      <c r="AB52" s="11">
        <f>'OddsRatio_working_3-way'!X52^(1/3)*COS(('OddsRatio_working_3-way'!Y52+4*PI())/3)</f>
        <v>-0.20222905050674941</v>
      </c>
      <c r="AC52" s="11">
        <f>'OddsRatio_working_3-way'!X52^(1/3)*SIN('OddsRatio_working_3-way'!Y52/3)</f>
        <v>6.4755108480928289E-2</v>
      </c>
      <c r="AD52" s="11">
        <f>'OddsRatio_working_3-way'!X52^(1/3)*SIN(('OddsRatio_working_3-way'!Y52+2*PI())/3)</f>
        <v>0.41502609872503066</v>
      </c>
      <c r="AE52" s="11">
        <f>'OddsRatio_working_3-way'!X52^(1/3)*SIN(('OddsRatio_working_3-way'!Y52+4*PI())/3)</f>
        <v>-0.47978120720595885</v>
      </c>
      <c r="AF52" s="11">
        <f>-'OddsRatio_working_3-way'!U52/(3*'OddsRatio_working_3-way'!X52^(1/3))*COS(('OddsRatio_working_3-way'!Y52)/3)</f>
        <v>0.51661723895210077</v>
      </c>
      <c r="AG52" s="11">
        <f>-'OddsRatio_working_3-way'!U52/(3*'OddsRatio_working_3-way'!X52^(1/3))*COS(('OddsRatio_working_3-way'!Y52+2*PI())/3)</f>
        <v>-0.31438818844535138</v>
      </c>
      <c r="AH52" s="11">
        <f>-'OddsRatio_working_3-way'!U52/(3*'OddsRatio_working_3-way'!X52^(1/3))*COS(('OddsRatio_working_3-way'!Y52+4*PI())/3)</f>
        <v>-0.20222905050674947</v>
      </c>
      <c r="AI52" s="11">
        <f>'OddsRatio_working_3-way'!U52/(3*'OddsRatio_working_3-way'!X52^(1/3))*SIN(('OddsRatio_working_3-way'!Y52)/3)</f>
        <v>-6.4755108480928303E-2</v>
      </c>
      <c r="AJ52" s="11">
        <f>'OddsRatio_working_3-way'!U52/(3*'OddsRatio_working_3-way'!X52^(1/3))*SIN(('OddsRatio_working_3-way'!Y52+2*PI())/3)</f>
        <v>-0.41502609872503077</v>
      </c>
      <c r="AK52" s="11">
        <f>'OddsRatio_working_3-way'!U52/(3*'OddsRatio_working_3-way'!X52^(1/3))*SIN(('OddsRatio_working_3-way'!Y52+4*PI())/3)</f>
        <v>0.47978120720595896</v>
      </c>
      <c r="AL52" s="11">
        <f>'OddsRatio_working_3-way'!Z52+'OddsRatio_working_3-way'!AF52</f>
        <v>1.0332344779042013</v>
      </c>
      <c r="AM52" s="11">
        <f>'OddsRatio_working_3-way'!AA52+'OddsRatio_working_3-way'!AG52</f>
        <v>-0.62877637689070265</v>
      </c>
      <c r="AN52" s="11">
        <f>'OddsRatio_working_3-way'!AB52+'OddsRatio_working_3-way'!AH52</f>
        <v>-0.40445810101349888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1.0332344779042013</v>
      </c>
      <c r="AS52" s="11">
        <f>IF(('OddsRatio_working_3-way'!X52=0),IF(Q52&gt;0,-Q52^(1/3),(-Q52)^(1/3)),'OddsRatio_working_3-way'!AM52-'OddsRatio_working_3-way'!R52/3)</f>
        <v>-0.62877637689070265</v>
      </c>
      <c r="AT52" s="11">
        <f>IF(('OddsRatio_working_3-way'!X52=0),IF(Q52&gt;0,-Q52^(1/3),(-Q52)^(1/3)),'OddsRatio_working_3-way'!AN52-'OddsRatio_working_3-way'!R52/3)</f>
        <v>-0.40445810101349888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2.21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3.42</v>
      </c>
      <c r="D53" s="9">
        <f t="shared" si="13"/>
        <v>0.44417747363902399</v>
      </c>
      <c r="E53" s="9">
        <f t="shared" si="14"/>
        <v>0.27032886232595116</v>
      </c>
      <c r="F53" s="9">
        <f t="shared" si="15"/>
        <v>0.2854936640350248</v>
      </c>
      <c r="G53" s="9">
        <f t="shared" si="16"/>
        <v>1.0341754975529716</v>
      </c>
      <c r="H53" s="9">
        <f t="shared" si="17"/>
        <v>2.2513523520390955</v>
      </c>
      <c r="I53" s="9">
        <f t="shared" si="18"/>
        <v>3.6991980486132556</v>
      </c>
      <c r="J53" s="9">
        <f t="shared" si="19"/>
        <v>3.5027047040781909</v>
      </c>
      <c r="K53" s="11">
        <f t="shared" si="20"/>
        <v>0.45248868778280543</v>
      </c>
      <c r="L53" s="11">
        <f t="shared" si="21"/>
        <v>0.2770083102493075</v>
      </c>
      <c r="M53" s="11">
        <f t="shared" si="22"/>
        <v>0.29239766081871343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-0.28010164667883597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0.22869623137197731</v>
      </c>
      <c r="Q53" s="11">
        <f>2*'OddsRatio_working_3-way'!K53*'OddsRatio_working_3-way'!L53*'OddsRatio_working_3-way'!M53</f>
        <v>7.3300074157685025E-2</v>
      </c>
      <c r="R53" s="11">
        <f t="shared" si="23"/>
        <v>0</v>
      </c>
      <c r="S53" s="11">
        <f t="shared" si="24"/>
        <v>-0.81647585468927997</v>
      </c>
      <c r="T53" s="11">
        <f t="shared" si="25"/>
        <v>-0.26169097906707689</v>
      </c>
      <c r="U53" s="11">
        <f>'OddsRatio_working_3-way'!S53-'OddsRatio_working_3-way'!R53^2/3</f>
        <v>-0.81647585468927997</v>
      </c>
      <c r="V53" s="11">
        <f>'OddsRatio_working_3-way'!S53*'OddsRatio_working_3-way'!R53/3-2*'OddsRatio_working_3-way'!R53^3/27-'OddsRatio_working_3-way'!T53</f>
        <v>0.26169097906707689</v>
      </c>
      <c r="W53" s="11">
        <f>'OddsRatio_working_3-way'!V53^2+4*'OddsRatio_working_3-way'!U53^3/27</f>
        <v>-1.2153328145605186E-2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0.14198195014744872</v>
      </c>
      <c r="Y53" s="11">
        <f>IF('OddsRatio_working_3-way'!W53&gt;=0,IF('OddsRatio_working_3-way'!V53+SQRT('OddsRatio_working_3-way'!W53)&gt;0,0,PI()),ACOS('OddsRatio_working_3-way'!V53/(2*'OddsRatio_working_3-way'!X53)))</f>
        <v>0.3987056886766791</v>
      </c>
      <c r="Z53" s="11">
        <f>'OddsRatio_working_3-way'!X53^(1/3)*COS('OddsRatio_working_3-way'!Y53/3)</f>
        <v>0.51708774877648578</v>
      </c>
      <c r="AA53" s="11">
        <f>'OddsRatio_working_3-way'!X53^(1/3)*COS(('OddsRatio_working_3-way'!Y53+2*PI())/3)</f>
        <v>-0.31841171818831204</v>
      </c>
      <c r="AB53" s="11">
        <f>'OddsRatio_working_3-way'!X53^(1/3)*COS(('OddsRatio_working_3-way'!Y53+4*PI())/3)</f>
        <v>-0.19867603058817385</v>
      </c>
      <c r="AC53" s="11">
        <f>'OddsRatio_working_3-way'!X53^(1/3)*SIN('OddsRatio_working_3-way'!Y53/3)</f>
        <v>6.9129431467544758E-2</v>
      </c>
      <c r="AD53" s="11">
        <f>'OddsRatio_working_3-way'!X53^(1/3)*SIN(('OddsRatio_working_3-way'!Y53+2*PI())/3)</f>
        <v>0.41324641069237006</v>
      </c>
      <c r="AE53" s="11">
        <f>'OddsRatio_working_3-way'!X53^(1/3)*SIN(('OddsRatio_working_3-way'!Y53+4*PI())/3)</f>
        <v>-0.48237584215991475</v>
      </c>
      <c r="AF53" s="11">
        <f>-'OddsRatio_working_3-way'!U53/(3*'OddsRatio_working_3-way'!X53^(1/3))*COS(('OddsRatio_working_3-way'!Y53)/3)</f>
        <v>0.51708774877648578</v>
      </c>
      <c r="AG53" s="11">
        <f>-'OddsRatio_working_3-way'!U53/(3*'OddsRatio_working_3-way'!X53^(1/3))*COS(('OddsRatio_working_3-way'!Y53+2*PI())/3)</f>
        <v>-0.31841171818831204</v>
      </c>
      <c r="AH53" s="11">
        <f>-'OddsRatio_working_3-way'!U53/(3*'OddsRatio_working_3-way'!X53^(1/3))*COS(('OddsRatio_working_3-way'!Y53+4*PI())/3)</f>
        <v>-0.19867603058817385</v>
      </c>
      <c r="AI53" s="11">
        <f>'OddsRatio_working_3-way'!U53/(3*'OddsRatio_working_3-way'!X53^(1/3))*SIN(('OddsRatio_working_3-way'!Y53)/3)</f>
        <v>-6.9129431467544758E-2</v>
      </c>
      <c r="AJ53" s="11">
        <f>'OddsRatio_working_3-way'!U53/(3*'OddsRatio_working_3-way'!X53^(1/3))*SIN(('OddsRatio_working_3-way'!Y53+2*PI())/3)</f>
        <v>-0.41324641069237006</v>
      </c>
      <c r="AK53" s="11">
        <f>'OddsRatio_working_3-way'!U53/(3*'OddsRatio_working_3-way'!X53^(1/3))*SIN(('OddsRatio_working_3-way'!Y53+4*PI())/3)</f>
        <v>0.48237584215991475</v>
      </c>
      <c r="AL53" s="11">
        <f>'OddsRatio_working_3-way'!Z53+'OddsRatio_working_3-way'!AF53</f>
        <v>1.0341754975529716</v>
      </c>
      <c r="AM53" s="11">
        <f>'OddsRatio_working_3-way'!AA53+'OddsRatio_working_3-way'!AG53</f>
        <v>-0.63682343637662409</v>
      </c>
      <c r="AN53" s="11">
        <f>'OddsRatio_working_3-way'!AB53+'OddsRatio_working_3-way'!AH53</f>
        <v>-0.39735206117634769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1.0341754975529716</v>
      </c>
      <c r="AS53" s="11">
        <f>IF(('OddsRatio_working_3-way'!X53=0),IF(Q53&gt;0,-Q53^(1/3),(-Q53)^(1/3)),'OddsRatio_working_3-way'!AM53-'OddsRatio_working_3-way'!R53/3)</f>
        <v>-0.63682343637662409</v>
      </c>
      <c r="AT53" s="11">
        <f>IF(('OddsRatio_working_3-way'!X53=0),IF(Q53&gt;0,-Q53^(1/3),(-Q53)^(1/3)),'OddsRatio_working_3-way'!AN53-'OddsRatio_working_3-way'!R53/3)</f>
        <v>-0.39735206117634769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1.23</v>
      </c>
      <c r="B54" s="4">
        <f>IF('True_Odds_Calculator_3-way'!B55="","",'True_Odds_Calculator_3-way'!B55)</f>
        <v>6.96</v>
      </c>
      <c r="C54" s="4">
        <f>IF('True_Odds_Calculator_3-way'!C55="","",'True_Odds_Calculator_3-way'!C55)</f>
        <v>14.09</v>
      </c>
      <c r="D54" s="9">
        <f t="shared" si="13"/>
        <v>0.80029005764542827</v>
      </c>
      <c r="E54" s="9">
        <f t="shared" si="14"/>
        <v>0.13393118528169606</v>
      </c>
      <c r="F54" s="9">
        <f t="shared" si="15"/>
        <v>6.5778757072875782E-2</v>
      </c>
      <c r="G54" s="9">
        <f t="shared" si="16"/>
        <v>1.084986735619919</v>
      </c>
      <c r="H54" s="9">
        <f t="shared" si="17"/>
        <v>1.2495469491925815</v>
      </c>
      <c r="I54" s="9">
        <f t="shared" si="18"/>
        <v>7.4665209442947171</v>
      </c>
      <c r="J54" s="9">
        <f t="shared" si="19"/>
        <v>15.20247636926474</v>
      </c>
      <c r="K54" s="11">
        <f t="shared" si="20"/>
        <v>0.81300813008130079</v>
      </c>
      <c r="L54" s="11">
        <f t="shared" si="21"/>
        <v>0.14367816091954022</v>
      </c>
      <c r="M54" s="11">
        <f t="shared" si="22"/>
        <v>7.0972320794889993E-2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-0.14876076332286303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0.1598386067803802</v>
      </c>
      <c r="Q54" s="11">
        <f>2*'OddsRatio_working_3-way'!K54*'OddsRatio_working_3-way'!L54*'OddsRatio_working_3-way'!M54</f>
        <v>1.6580768338213713E-2</v>
      </c>
      <c r="R54" s="11">
        <f t="shared" si="23"/>
        <v>0</v>
      </c>
      <c r="S54" s="11">
        <f t="shared" si="24"/>
        <v>-1.074467508838163</v>
      </c>
      <c r="T54" s="11">
        <f t="shared" si="25"/>
        <v>-0.11145928514918703</v>
      </c>
      <c r="U54" s="11">
        <f>'OddsRatio_working_3-way'!S54-'OddsRatio_working_3-way'!R54^2/3</f>
        <v>-1.074467508838163</v>
      </c>
      <c r="V54" s="11">
        <f>'OddsRatio_working_3-way'!S54*'OddsRatio_working_3-way'!R54/3-2*'OddsRatio_working_3-way'!R54^3/27-'OddsRatio_working_3-way'!T54</f>
        <v>0.11145928514918703</v>
      </c>
      <c r="W54" s="11">
        <f>'OddsRatio_working_3-way'!V54^2+4*'OddsRatio_working_3-way'!U54^3/27</f>
        <v>-0.17134745130823531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0.21434238005711978</v>
      </c>
      <c r="Y54" s="11">
        <f>IF('OddsRatio_working_3-way'!W54&gt;=0,IF('OddsRatio_working_3-way'!V54+SQRT('OddsRatio_working_3-way'!W54)&gt;0,0,PI()),ACOS('OddsRatio_working_3-way'!V54/(2*'OddsRatio_working_3-way'!X54)))</f>
        <v>1.3077711101287011</v>
      </c>
      <c r="Z54" s="11">
        <f>'OddsRatio_working_3-way'!X54^(1/3)*COS('OddsRatio_working_3-way'!Y54/3)</f>
        <v>0.54249336780995949</v>
      </c>
      <c r="AA54" s="11">
        <f>'OddsRatio_working_3-way'!X54^(1/3)*COS(('OddsRatio_working_3-way'!Y54+2*PI())/3)</f>
        <v>-0.49009043323585916</v>
      </c>
      <c r="AB54" s="11">
        <f>'OddsRatio_working_3-way'!X54^(1/3)*COS(('OddsRatio_working_3-way'!Y54+4*PI())/3)</f>
        <v>-5.2402934574100196E-2</v>
      </c>
      <c r="AC54" s="11">
        <f>'OddsRatio_working_3-way'!X54^(1/3)*SIN('OddsRatio_working_3-way'!Y54/3)</f>
        <v>0.25269899517330041</v>
      </c>
      <c r="AD54" s="11">
        <f>'OddsRatio_working_3-way'!X54^(1/3)*SIN(('OddsRatio_working_3-way'!Y54+2*PI())/3)</f>
        <v>0.3434635403213499</v>
      </c>
      <c r="AE54" s="11">
        <f>'OddsRatio_working_3-way'!X54^(1/3)*SIN(('OddsRatio_working_3-way'!Y54+4*PI())/3)</f>
        <v>-0.59616253549465037</v>
      </c>
      <c r="AF54" s="11">
        <f>-'OddsRatio_working_3-way'!U54/(3*'OddsRatio_working_3-way'!X54^(1/3))*COS(('OddsRatio_working_3-way'!Y54)/3)</f>
        <v>0.54249336780995949</v>
      </c>
      <c r="AG54" s="11">
        <f>-'OddsRatio_working_3-way'!U54/(3*'OddsRatio_working_3-way'!X54^(1/3))*COS(('OddsRatio_working_3-way'!Y54+2*PI())/3)</f>
        <v>-0.49009043323585916</v>
      </c>
      <c r="AH54" s="11">
        <f>-'OddsRatio_working_3-way'!U54/(3*'OddsRatio_working_3-way'!X54^(1/3))*COS(('OddsRatio_working_3-way'!Y54+4*PI())/3)</f>
        <v>-5.2402934574100196E-2</v>
      </c>
      <c r="AI54" s="11">
        <f>'OddsRatio_working_3-way'!U54/(3*'OddsRatio_working_3-way'!X54^(1/3))*SIN(('OddsRatio_working_3-way'!Y54)/3)</f>
        <v>-0.25269899517330041</v>
      </c>
      <c r="AJ54" s="11">
        <f>'OddsRatio_working_3-way'!U54/(3*'OddsRatio_working_3-way'!X54^(1/3))*SIN(('OddsRatio_working_3-way'!Y54+2*PI())/3)</f>
        <v>-0.3434635403213499</v>
      </c>
      <c r="AK54" s="11">
        <f>'OddsRatio_working_3-way'!U54/(3*'OddsRatio_working_3-way'!X54^(1/3))*SIN(('OddsRatio_working_3-way'!Y54+4*PI())/3)</f>
        <v>0.59616253549465037</v>
      </c>
      <c r="AL54" s="11">
        <f>'OddsRatio_working_3-way'!Z54+'OddsRatio_working_3-way'!AF54</f>
        <v>1.084986735619919</v>
      </c>
      <c r="AM54" s="11">
        <f>'OddsRatio_working_3-way'!AA54+'OddsRatio_working_3-way'!AG54</f>
        <v>-0.98018086647171832</v>
      </c>
      <c r="AN54" s="11">
        <f>'OddsRatio_working_3-way'!AB54+'OddsRatio_working_3-way'!AH54</f>
        <v>-0.10480586914820039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1.084986735619919</v>
      </c>
      <c r="AS54" s="11">
        <f>IF(('OddsRatio_working_3-way'!X54=0),IF(Q54&gt;0,-Q54^(1/3),(-Q54)^(1/3)),'OddsRatio_working_3-way'!AM54-'OddsRatio_working_3-way'!R54/3)</f>
        <v>-0.98018086647171832</v>
      </c>
      <c r="AT54" s="11">
        <f>IF(('OddsRatio_working_3-way'!X54=0),IF(Q54&gt;0,-Q54^(1/3),(-Q54)^(1/3)),'OddsRatio_working_3-way'!AN54-'OddsRatio_working_3-way'!R54/3)</f>
        <v>-0.10480586914820039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2.4500000000000002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2.96</v>
      </c>
      <c r="D55" s="9">
        <f t="shared" si="13"/>
        <v>0.39868167632854529</v>
      </c>
      <c r="E55" s="9">
        <f t="shared" si="14"/>
        <v>0.27223678931591111</v>
      </c>
      <c r="F55" s="9">
        <f t="shared" si="15"/>
        <v>0.32908153435554399</v>
      </c>
      <c r="G55" s="9">
        <f t="shared" si="16"/>
        <v>1.0401839783714126</v>
      </c>
      <c r="H55" s="9">
        <f t="shared" si="17"/>
        <v>2.5082667686385487</v>
      </c>
      <c r="I55" s="9">
        <f t="shared" si="18"/>
        <v>3.6732728244145294</v>
      </c>
      <c r="J55" s="9">
        <f t="shared" si="19"/>
        <v>3.0387605976079684</v>
      </c>
      <c r="K55" s="11">
        <f t="shared" si="20"/>
        <v>0.4081632653061224</v>
      </c>
      <c r="L55" s="11">
        <f t="shared" si="21"/>
        <v>0.28011204481792717</v>
      </c>
      <c r="M55" s="11">
        <f t="shared" si="22"/>
        <v>0.33783783783783783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-0.28211825270648827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0.2309804230572538</v>
      </c>
      <c r="Q55" s="11">
        <f>2*'OddsRatio_working_3-way'!K55*'OddsRatio_working_3-way'!L55*'OddsRatio_working_3-way'!M55</f>
        <v>7.7250977611121666E-2</v>
      </c>
      <c r="R55" s="11">
        <f t="shared" si="23"/>
        <v>0</v>
      </c>
      <c r="S55" s="11">
        <f t="shared" si="24"/>
        <v>-0.81873618896102573</v>
      </c>
      <c r="T55" s="11">
        <f t="shared" si="25"/>
        <v>-0.27382481236154704</v>
      </c>
      <c r="U55" s="11">
        <f>'OddsRatio_working_3-way'!S55-'OddsRatio_working_3-way'!R55^2/3</f>
        <v>-0.81873618896102573</v>
      </c>
      <c r="V55" s="11">
        <f>'OddsRatio_working_3-way'!S55*'OddsRatio_working_3-way'!R55/3-2*'OddsRatio_working_3-way'!R55^3/27-'OddsRatio_working_3-way'!T55</f>
        <v>0.27382481236154704</v>
      </c>
      <c r="W55" s="11">
        <f>'OddsRatio_working_3-way'!V55^2+4*'OddsRatio_working_3-way'!U55^3/27</f>
        <v>-6.3270191737888754E-3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0.14257195292081934</v>
      </c>
      <c r="Y55" s="11">
        <f>IF('OddsRatio_working_3-way'!W55&gt;=0,IF('OddsRatio_working_3-way'!V55+SQRT('OddsRatio_working_3-way'!W55)&gt;0,0,PI()),ACOS('OddsRatio_working_3-way'!V55/(2*'OddsRatio_working_3-way'!X55)))</f>
        <v>0.28270663032393961</v>
      </c>
      <c r="Z55" s="11">
        <f>'OddsRatio_working_3-way'!X55^(1/3)*COS('OddsRatio_working_3-way'!Y55/3)</f>
        <v>0.52009198918570632</v>
      </c>
      <c r="AA55" s="11">
        <f>'OddsRatio_working_3-way'!X55^(1/3)*COS(('OddsRatio_working_3-way'!Y55+2*PI())/3)</f>
        <v>-0.30261698622915162</v>
      </c>
      <c r="AB55" s="11">
        <f>'OddsRatio_working_3-way'!X55^(1/3)*COS(('OddsRatio_working_3-way'!Y55+4*PI())/3)</f>
        <v>-0.21747500295655486</v>
      </c>
      <c r="AC55" s="11">
        <f>'OddsRatio_working_3-way'!X55^(1/3)*SIN('OddsRatio_working_3-way'!Y55/3)</f>
        <v>4.915674696177233E-2</v>
      </c>
      <c r="AD55" s="11">
        <f>'OddsRatio_working_3-way'!X55^(1/3)*SIN(('OddsRatio_working_3-way'!Y55+2*PI())/3)</f>
        <v>0.42583450145871704</v>
      </c>
      <c r="AE55" s="11">
        <f>'OddsRatio_working_3-way'!X55^(1/3)*SIN(('OddsRatio_working_3-way'!Y55+4*PI())/3)</f>
        <v>-0.4749912484204894</v>
      </c>
      <c r="AF55" s="11">
        <f>-'OddsRatio_working_3-way'!U55/(3*'OddsRatio_working_3-way'!X55^(1/3))*COS(('OddsRatio_working_3-way'!Y55)/3)</f>
        <v>0.5200919891857062</v>
      </c>
      <c r="AG55" s="11">
        <f>-'OddsRatio_working_3-way'!U55/(3*'OddsRatio_working_3-way'!X55^(1/3))*COS(('OddsRatio_working_3-way'!Y55+2*PI())/3)</f>
        <v>-0.30261698622915156</v>
      </c>
      <c r="AH55" s="11">
        <f>-'OddsRatio_working_3-way'!U55/(3*'OddsRatio_working_3-way'!X55^(1/3))*COS(('OddsRatio_working_3-way'!Y55+4*PI())/3)</f>
        <v>-0.21747500295655481</v>
      </c>
      <c r="AI55" s="11">
        <f>'OddsRatio_working_3-way'!U55/(3*'OddsRatio_working_3-way'!X55^(1/3))*SIN(('OddsRatio_working_3-way'!Y55)/3)</f>
        <v>-4.9156746961772316E-2</v>
      </c>
      <c r="AJ55" s="11">
        <f>'OddsRatio_working_3-way'!U55/(3*'OddsRatio_working_3-way'!X55^(1/3))*SIN(('OddsRatio_working_3-way'!Y55+2*PI())/3)</f>
        <v>-0.42583450145871693</v>
      </c>
      <c r="AK55" s="11">
        <f>'OddsRatio_working_3-way'!U55/(3*'OddsRatio_working_3-way'!X55^(1/3))*SIN(('OddsRatio_working_3-way'!Y55+4*PI())/3)</f>
        <v>0.47499124842048929</v>
      </c>
      <c r="AL55" s="11">
        <f>'OddsRatio_working_3-way'!Z55+'OddsRatio_working_3-way'!AF55</f>
        <v>1.0401839783714126</v>
      </c>
      <c r="AM55" s="11">
        <f>'OddsRatio_working_3-way'!AA55+'OddsRatio_working_3-way'!AG55</f>
        <v>-0.60523397245830313</v>
      </c>
      <c r="AN55" s="11">
        <f>'OddsRatio_working_3-way'!AB55+'OddsRatio_working_3-way'!AH55</f>
        <v>-0.43495000591310967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1.0401839783714126</v>
      </c>
      <c r="AS55" s="11">
        <f>IF(('OddsRatio_working_3-way'!X55=0),IF(Q55&gt;0,-Q55^(1/3),(-Q55)^(1/3)),'OddsRatio_working_3-way'!AM55-'OddsRatio_working_3-way'!R55/3)</f>
        <v>-0.60523397245830313</v>
      </c>
      <c r="AT55" s="11">
        <f>IF(('OddsRatio_working_3-way'!X55=0),IF(Q55&gt;0,-Q55^(1/3),(-Q55)^(1/3)),'OddsRatio_working_3-way'!AN55-'OddsRatio_working_3-way'!R55/3)</f>
        <v>-0.43495000591310967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1.97</v>
      </c>
      <c r="B56" s="4">
        <f>IF('True_Odds_Calculator_3-way'!B57="","",'True_Odds_Calculator_3-way'!B57)</f>
        <v>3.62</v>
      </c>
      <c r="C56" s="4">
        <f>IF('True_Odds_Calculator_3-way'!C57="","",'True_Odds_Calculator_3-way'!C57)</f>
        <v>4.09</v>
      </c>
      <c r="D56" s="9">
        <f t="shared" si="13"/>
        <v>0.49637108029942173</v>
      </c>
      <c r="E56" s="9">
        <f t="shared" si="14"/>
        <v>0.26734216075454575</v>
      </c>
      <c r="F56" s="9">
        <f t="shared" si="15"/>
        <v>0.2362867589460326</v>
      </c>
      <c r="G56" s="9">
        <f t="shared" si="16"/>
        <v>1.0460018572054406</v>
      </c>
      <c r="H56" s="9">
        <f t="shared" si="17"/>
        <v>2.0146218014892781</v>
      </c>
      <c r="I56" s="9">
        <f t="shared" si="18"/>
        <v>3.7405248658782546</v>
      </c>
      <c r="J56" s="9">
        <f t="shared" si="19"/>
        <v>4.2321457387648111</v>
      </c>
      <c r="K56" s="11">
        <f t="shared" si="20"/>
        <v>0.50761421319796951</v>
      </c>
      <c r="L56" s="11">
        <f t="shared" si="21"/>
        <v>0.27624309392265195</v>
      </c>
      <c r="M56" s="11">
        <f t="shared" si="22"/>
        <v>0.24449877750611249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-0.26923616777154091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0.22902260898853397</v>
      </c>
      <c r="Q56" s="11">
        <f>2*'OddsRatio_working_3-way'!K56*'OddsRatio_working_3-way'!L56*'OddsRatio_working_3-way'!M56</f>
        <v>6.8569643409740713E-2</v>
      </c>
      <c r="R56" s="11">
        <f t="shared" si="23"/>
        <v>0</v>
      </c>
      <c r="S56" s="11">
        <f t="shared" si="24"/>
        <v>-0.85063834805014027</v>
      </c>
      <c r="T56" s="11">
        <f t="shared" si="25"/>
        <v>-0.25468214013477253</v>
      </c>
      <c r="U56" s="11">
        <f>'OddsRatio_working_3-way'!S56-'OddsRatio_working_3-way'!R56^2/3</f>
        <v>-0.85063834805014027</v>
      </c>
      <c r="V56" s="11">
        <f>'OddsRatio_working_3-way'!S56*'OddsRatio_working_3-way'!R56/3-2*'OddsRatio_working_3-way'!R56^3/27-'OddsRatio_working_3-way'!T56</f>
        <v>0.25468214013477253</v>
      </c>
      <c r="W56" s="11">
        <f>'OddsRatio_working_3-way'!V56^2+4*'OddsRatio_working_3-way'!U56^3/27</f>
        <v>-2.6323623608045105E-2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0.15098560867817254</v>
      </c>
      <c r="Y56" s="11">
        <f>IF('OddsRatio_working_3-way'!W56&gt;=0,IF('OddsRatio_working_3-way'!V56+SQRT('OddsRatio_working_3-way'!W56)&gt;0,0,PI()),ACOS('OddsRatio_working_3-way'!V56/(2*'OddsRatio_working_3-way'!X56)))</f>
        <v>0.56721845638085711</v>
      </c>
      <c r="Z56" s="11">
        <f>'OddsRatio_working_3-way'!X56^(1/3)*COS('OddsRatio_working_3-way'!Y56/3)</f>
        <v>0.52300092860272029</v>
      </c>
      <c r="AA56" s="11">
        <f>'OddsRatio_working_3-way'!X56^(1/3)*COS(('OddsRatio_working_3-way'!Y56+2*PI())/3)</f>
        <v>-0.34817288507668082</v>
      </c>
      <c r="AB56" s="11">
        <f>'OddsRatio_working_3-way'!X56^(1/3)*COS(('OddsRatio_working_3-way'!Y56+4*PI())/3)</f>
        <v>-0.17482804352603964</v>
      </c>
      <c r="AC56" s="11">
        <f>'OddsRatio_working_3-way'!X56^(1/3)*SIN('OddsRatio_working_3-way'!Y56/3)</f>
        <v>0.10008069093189589</v>
      </c>
      <c r="AD56" s="11">
        <f>'OddsRatio_working_3-way'!X56^(1/3)*SIN(('OddsRatio_working_3-way'!Y56+2*PI())/3)</f>
        <v>0.40289174490685936</v>
      </c>
      <c r="AE56" s="11">
        <f>'OddsRatio_working_3-way'!X56^(1/3)*SIN(('OddsRatio_working_3-way'!Y56+4*PI())/3)</f>
        <v>-0.50297243583875506</v>
      </c>
      <c r="AF56" s="11">
        <f>-'OddsRatio_working_3-way'!U56/(3*'OddsRatio_working_3-way'!X56^(1/3))*COS(('OddsRatio_working_3-way'!Y56)/3)</f>
        <v>0.52300092860272029</v>
      </c>
      <c r="AG56" s="11">
        <f>-'OddsRatio_working_3-way'!U56/(3*'OddsRatio_working_3-way'!X56^(1/3))*COS(('OddsRatio_working_3-way'!Y56+2*PI())/3)</f>
        <v>-0.34817288507668082</v>
      </c>
      <c r="AH56" s="11">
        <f>-'OddsRatio_working_3-way'!U56/(3*'OddsRatio_working_3-way'!X56^(1/3))*COS(('OddsRatio_working_3-way'!Y56+4*PI())/3)</f>
        <v>-0.17482804352603964</v>
      </c>
      <c r="AI56" s="11">
        <f>'OddsRatio_working_3-way'!U56/(3*'OddsRatio_working_3-way'!X56^(1/3))*SIN(('OddsRatio_working_3-way'!Y56)/3)</f>
        <v>-0.10008069093189589</v>
      </c>
      <c r="AJ56" s="11">
        <f>'OddsRatio_working_3-way'!U56/(3*'OddsRatio_working_3-way'!X56^(1/3))*SIN(('OddsRatio_working_3-way'!Y56+2*PI())/3)</f>
        <v>-0.40289174490685936</v>
      </c>
      <c r="AK56" s="11">
        <f>'OddsRatio_working_3-way'!U56/(3*'OddsRatio_working_3-way'!X56^(1/3))*SIN(('OddsRatio_working_3-way'!Y56+4*PI())/3)</f>
        <v>0.50297243583875506</v>
      </c>
      <c r="AL56" s="11">
        <f>'OddsRatio_working_3-way'!Z56+'OddsRatio_working_3-way'!AF56</f>
        <v>1.0460018572054406</v>
      </c>
      <c r="AM56" s="11">
        <f>'OddsRatio_working_3-way'!AA56+'OddsRatio_working_3-way'!AG56</f>
        <v>-0.69634577015336163</v>
      </c>
      <c r="AN56" s="11">
        <f>'OddsRatio_working_3-way'!AB56+'OddsRatio_working_3-way'!AH56</f>
        <v>-0.34965608705207929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1.0460018572054406</v>
      </c>
      <c r="AS56" s="11">
        <f>IF(('OddsRatio_working_3-way'!X56=0),IF(Q56&gt;0,-Q56^(1/3),(-Q56)^(1/3)),'OddsRatio_working_3-way'!AM56-'OddsRatio_working_3-way'!R56/3)</f>
        <v>-0.69634577015336163</v>
      </c>
      <c r="AT56" s="11">
        <f>IF(('OddsRatio_working_3-way'!X56=0),IF(Q56&gt;0,-Q56^(1/3),(-Q56)^(1/3)),'OddsRatio_working_3-way'!AN56-'OddsRatio_working_3-way'!R56/3)</f>
        <v>-0.34965608705207929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2.34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3.23</v>
      </c>
      <c r="D57" s="9">
        <f t="shared" si="13"/>
        <v>0.41682910646962695</v>
      </c>
      <c r="E57" s="9">
        <f t="shared" si="14"/>
        <v>0.28271669016245632</v>
      </c>
      <c r="F57" s="9">
        <f t="shared" si="15"/>
        <v>0.30045420336791673</v>
      </c>
      <c r="G57" s="9">
        <f t="shared" si="16"/>
        <v>1.0440781428077566</v>
      </c>
      <c r="H57" s="9">
        <f t="shared" si="17"/>
        <v>2.3990647113623935</v>
      </c>
      <c r="I57" s="9">
        <f t="shared" si="18"/>
        <v>3.5371098870228503</v>
      </c>
      <c r="J57" s="9">
        <f t="shared" si="19"/>
        <v>3.3282942584612965</v>
      </c>
      <c r="K57" s="11">
        <f t="shared" si="20"/>
        <v>0.42735042735042739</v>
      </c>
      <c r="L57" s="11">
        <f t="shared" si="21"/>
        <v>0.29154518950437314</v>
      </c>
      <c r="M57" s="11">
        <f t="shared" si="22"/>
        <v>0.30959752321981426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-0.28009376104403594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0.23144017583898796</v>
      </c>
      <c r="Q57" s="11">
        <f>2*'OddsRatio_working_3-way'!K57*'OddsRatio_working_3-way'!L57*'OddsRatio_working_3-way'!M57</f>
        <v>7.7146725279662667E-2</v>
      </c>
      <c r="R57" s="11">
        <f t="shared" si="23"/>
        <v>0</v>
      </c>
      <c r="S57" s="11">
        <f t="shared" si="24"/>
        <v>-0.82629536258253633</v>
      </c>
      <c r="T57" s="11">
        <f t="shared" si="25"/>
        <v>-0.27543178752751213</v>
      </c>
      <c r="U57" s="11">
        <f>'OddsRatio_working_3-way'!S57-'OddsRatio_working_3-way'!R57^2/3</f>
        <v>-0.82629536258253633</v>
      </c>
      <c r="V57" s="11">
        <f>'OddsRatio_working_3-way'!S57*'OddsRatio_working_3-way'!R57/3-2*'OddsRatio_working_3-way'!R57^3/27-'OddsRatio_working_3-way'!T57</f>
        <v>0.27543178752751213</v>
      </c>
      <c r="W57" s="11">
        <f>'OddsRatio_working_3-way'!V57^2+4*'OddsRatio_working_3-way'!U57^3/27</f>
        <v>-7.7172931761747415E-3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0.14455099684607448</v>
      </c>
      <c r="Y57" s="11">
        <f>IF('OddsRatio_working_3-way'!W57&gt;=0,IF('OddsRatio_working_3-way'!V57+SQRT('OddsRatio_working_3-way'!W57)&gt;0,0,PI()),ACOS('OddsRatio_working_3-way'!V57/(2*'OddsRatio_working_3-way'!X57)))</f>
        <v>0.30874740903624653</v>
      </c>
      <c r="Z57" s="11">
        <f>'OddsRatio_working_3-way'!X57^(1/3)*COS('OddsRatio_working_3-way'!Y57/3)</f>
        <v>0.52203907140387829</v>
      </c>
      <c r="AA57" s="11">
        <f>'OddsRatio_working_3-way'!X57^(1/3)*COS(('OddsRatio_working_3-way'!Y57+2*PI())/3)</f>
        <v>-0.30771264645145402</v>
      </c>
      <c r="AB57" s="11">
        <f>'OddsRatio_working_3-way'!X57^(1/3)*COS(('OddsRatio_working_3-way'!Y57+4*PI())/3)</f>
        <v>-0.21432642495242415</v>
      </c>
      <c r="AC57" s="11">
        <f>'OddsRatio_working_3-way'!X57^(1/3)*SIN('OddsRatio_working_3-way'!Y57/3)</f>
        <v>5.3916560121066805E-2</v>
      </c>
      <c r="AD57" s="11">
        <f>'OddsRatio_working_3-way'!X57^(1/3)*SIN(('OddsRatio_working_3-way'!Y57+2*PI())/3)</f>
        <v>0.42514081754326366</v>
      </c>
      <c r="AE57" s="11">
        <f>'OddsRatio_working_3-way'!X57^(1/3)*SIN(('OddsRatio_working_3-way'!Y57+4*PI())/3)</f>
        <v>-0.47905737766433054</v>
      </c>
      <c r="AF57" s="11">
        <f>-'OddsRatio_working_3-way'!U57/(3*'OddsRatio_working_3-way'!X57^(1/3))*COS(('OddsRatio_working_3-way'!Y57)/3)</f>
        <v>0.52203907140387829</v>
      </c>
      <c r="AG57" s="11">
        <f>-'OddsRatio_working_3-way'!U57/(3*'OddsRatio_working_3-way'!X57^(1/3))*COS(('OddsRatio_working_3-way'!Y57+2*PI())/3)</f>
        <v>-0.30771264645145402</v>
      </c>
      <c r="AH57" s="11">
        <f>-'OddsRatio_working_3-way'!U57/(3*'OddsRatio_working_3-way'!X57^(1/3))*COS(('OddsRatio_working_3-way'!Y57+4*PI())/3)</f>
        <v>-0.21432642495242415</v>
      </c>
      <c r="AI57" s="11">
        <f>'OddsRatio_working_3-way'!U57/(3*'OddsRatio_working_3-way'!X57^(1/3))*SIN(('OddsRatio_working_3-way'!Y57)/3)</f>
        <v>-5.3916560121066805E-2</v>
      </c>
      <c r="AJ57" s="11">
        <f>'OddsRatio_working_3-way'!U57/(3*'OddsRatio_working_3-way'!X57^(1/3))*SIN(('OddsRatio_working_3-way'!Y57+2*PI())/3)</f>
        <v>-0.42514081754326366</v>
      </c>
      <c r="AK57" s="11">
        <f>'OddsRatio_working_3-way'!U57/(3*'OddsRatio_working_3-way'!X57^(1/3))*SIN(('OddsRatio_working_3-way'!Y57+4*PI())/3)</f>
        <v>0.47905737766433054</v>
      </c>
      <c r="AL57" s="11">
        <f>'OddsRatio_working_3-way'!Z57+'OddsRatio_working_3-way'!AF57</f>
        <v>1.0440781428077566</v>
      </c>
      <c r="AM57" s="11">
        <f>'OddsRatio_working_3-way'!AA57+'OddsRatio_working_3-way'!AG57</f>
        <v>-0.61542529290290804</v>
      </c>
      <c r="AN57" s="11">
        <f>'OddsRatio_working_3-way'!AB57+'OddsRatio_working_3-way'!AH57</f>
        <v>-0.42865284990484831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1.0440781428077566</v>
      </c>
      <c r="AS57" s="11">
        <f>IF(('OddsRatio_working_3-way'!X57=0),IF(Q57&gt;0,-Q57^(1/3),(-Q57)^(1/3)),'OddsRatio_working_3-way'!AM57-'OddsRatio_working_3-way'!R57/3)</f>
        <v>-0.61542529290290804</v>
      </c>
      <c r="AT57" s="11">
        <f>IF(('OddsRatio_working_3-way'!X57=0),IF(Q57&gt;0,-Q57^(1/3),(-Q57)^(1/3)),'OddsRatio_working_3-way'!AN57-'OddsRatio_working_3-way'!R57/3)</f>
        <v>-0.42865284990484831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2.08</v>
      </c>
      <c r="B58" s="4">
        <f>IF('True_Odds_Calculator_3-way'!B59="","",'True_Odds_Calculator_3-way'!B59)</f>
        <v>3.61</v>
      </c>
      <c r="C58" s="4">
        <f>IF('True_Odds_Calculator_3-way'!C59="","",'True_Odds_Calculator_3-way'!C59)</f>
        <v>3.68</v>
      </c>
      <c r="D58" s="9">
        <f t="shared" si="13"/>
        <v>0.46932911112237269</v>
      </c>
      <c r="E58" s="9">
        <f t="shared" si="14"/>
        <v>0.26791498017146975</v>
      </c>
      <c r="F58" s="9">
        <f t="shared" si="15"/>
        <v>0.2627559087061575</v>
      </c>
      <c r="G58" s="9">
        <f t="shared" si="16"/>
        <v>1.0469453577488261</v>
      </c>
      <c r="H58" s="9">
        <f t="shared" si="17"/>
        <v>2.1307009863687325</v>
      </c>
      <c r="I58" s="9">
        <f t="shared" si="18"/>
        <v>3.7325273837244355</v>
      </c>
      <c r="J58" s="9">
        <f t="shared" si="19"/>
        <v>3.8058135587668542</v>
      </c>
      <c r="K58" s="11">
        <f t="shared" si="20"/>
        <v>0.48076923076923073</v>
      </c>
      <c r="L58" s="11">
        <f t="shared" si="21"/>
        <v>0.2770083102493075</v>
      </c>
      <c r="M58" s="11">
        <f t="shared" si="22"/>
        <v>0.27173913043478259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-0.27338878903825314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0.23052661688546305</v>
      </c>
      <c r="Q58" s="11">
        <f>2*'OddsRatio_working_3-way'!K58*'OddsRatio_working_3-way'!L58*'OddsRatio_working_3-way'!M58</f>
        <v>7.2378843606110854E-2</v>
      </c>
      <c r="R58" s="11">
        <f t="shared" si="23"/>
        <v>0</v>
      </c>
      <c r="S58" s="11">
        <f t="shared" si="24"/>
        <v>-0.84321898383772886</v>
      </c>
      <c r="T58" s="11">
        <f t="shared" si="25"/>
        <v>-0.26474693370101382</v>
      </c>
      <c r="U58" s="11">
        <f>'OddsRatio_working_3-way'!S58-'OddsRatio_working_3-way'!R58^2/3</f>
        <v>-0.84321898383772886</v>
      </c>
      <c r="V58" s="11">
        <f>'OddsRatio_working_3-way'!S58*'OddsRatio_working_3-way'!R58/3-2*'OddsRatio_working_3-way'!R58^3/27-'OddsRatio_working_3-way'!T58</f>
        <v>0.26474693370101382</v>
      </c>
      <c r="W58" s="11">
        <f>'OddsRatio_working_3-way'!V58^2+4*'OddsRatio_working_3-way'!U58^3/27</f>
        <v>-1.8730407795446144E-2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0.14901455188968554</v>
      </c>
      <c r="Y58" s="11">
        <f>IF('OddsRatio_working_3-way'!W58&gt;=0,IF('OddsRatio_working_3-way'!V58+SQRT('OddsRatio_working_3-way'!W58)&gt;0,0,PI()),ACOS('OddsRatio_working_3-way'!V58/(2*'OddsRatio_working_3-way'!X58)))</f>
        <v>0.4771099707769455</v>
      </c>
      <c r="Z58" s="11">
        <f>'OddsRatio_working_3-way'!X58^(1/3)*COS('OddsRatio_working_3-way'!Y58/3)</f>
        <v>0.52347267887441296</v>
      </c>
      <c r="AA58" s="11">
        <f>'OddsRatio_working_3-way'!X58^(1/3)*COS(('OddsRatio_working_3-way'!Y58+2*PI())/3)</f>
        <v>-0.33444818038121277</v>
      </c>
      <c r="AB58" s="11">
        <f>'OddsRatio_working_3-way'!X58^(1/3)*COS(('OddsRatio_working_3-way'!Y58+4*PI())/3)</f>
        <v>-0.18902449849320033</v>
      </c>
      <c r="AC58" s="11">
        <f>'OddsRatio_working_3-way'!X58^(1/3)*SIN('OddsRatio_working_3-way'!Y58/3)</f>
        <v>8.3960401884590682E-2</v>
      </c>
      <c r="AD58" s="11">
        <f>'OddsRatio_working_3-way'!X58^(1/3)*SIN(('OddsRatio_working_3-way'!Y58+2*PI())/3)</f>
        <v>0.41136043715004</v>
      </c>
      <c r="AE58" s="11">
        <f>'OddsRatio_working_3-way'!X58^(1/3)*SIN(('OddsRatio_working_3-way'!Y58+4*PI())/3)</f>
        <v>-0.49532083903463053</v>
      </c>
      <c r="AF58" s="11">
        <f>-'OddsRatio_working_3-way'!U58/(3*'OddsRatio_working_3-way'!X58^(1/3))*COS(('OddsRatio_working_3-way'!Y58)/3)</f>
        <v>0.52347267887441307</v>
      </c>
      <c r="AG58" s="11">
        <f>-'OddsRatio_working_3-way'!U58/(3*'OddsRatio_working_3-way'!X58^(1/3))*COS(('OddsRatio_working_3-way'!Y58+2*PI())/3)</f>
        <v>-0.33444818038121288</v>
      </c>
      <c r="AH58" s="11">
        <f>-'OddsRatio_working_3-way'!U58/(3*'OddsRatio_working_3-way'!X58^(1/3))*COS(('OddsRatio_working_3-way'!Y58+4*PI())/3)</f>
        <v>-0.18902449849320035</v>
      </c>
      <c r="AI58" s="11">
        <f>'OddsRatio_working_3-way'!U58/(3*'OddsRatio_working_3-way'!X58^(1/3))*SIN(('OddsRatio_working_3-way'!Y58)/3)</f>
        <v>-8.3960401884590696E-2</v>
      </c>
      <c r="AJ58" s="11">
        <f>'OddsRatio_working_3-way'!U58/(3*'OddsRatio_working_3-way'!X58^(1/3))*SIN(('OddsRatio_working_3-way'!Y58+2*PI())/3)</f>
        <v>-0.41136043715004006</v>
      </c>
      <c r="AK58" s="11">
        <f>'OddsRatio_working_3-way'!U58/(3*'OddsRatio_working_3-way'!X58^(1/3))*SIN(('OddsRatio_working_3-way'!Y58+4*PI())/3)</f>
        <v>0.49532083903463064</v>
      </c>
      <c r="AL58" s="11">
        <f>'OddsRatio_working_3-way'!Z58+'OddsRatio_working_3-way'!AF58</f>
        <v>1.0469453577488261</v>
      </c>
      <c r="AM58" s="11">
        <f>'OddsRatio_working_3-way'!AA58+'OddsRatio_working_3-way'!AG58</f>
        <v>-0.66889636076242565</v>
      </c>
      <c r="AN58" s="11">
        <f>'OddsRatio_working_3-way'!AB58+'OddsRatio_working_3-way'!AH58</f>
        <v>-0.37804899698640071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1.0469453577488261</v>
      </c>
      <c r="AS58" s="11">
        <f>IF(('OddsRatio_working_3-way'!X58=0),IF(Q58&gt;0,-Q58^(1/3),(-Q58)^(1/3)),'OddsRatio_working_3-way'!AM58-'OddsRatio_working_3-way'!R58/3)</f>
        <v>-0.66889636076242565</v>
      </c>
      <c r="AT58" s="11">
        <f>IF(('OddsRatio_working_3-way'!X58=0),IF(Q58&gt;0,-Q58^(1/3),(-Q58)^(1/3)),'OddsRatio_working_3-way'!AN58-'OddsRatio_working_3-way'!R58/3)</f>
        <v>-0.37804899698640071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1.51</v>
      </c>
      <c r="B59" s="4">
        <f>IF('True_Odds_Calculator_3-way'!B60="","",'True_Odds_Calculator_3-way'!B60)</f>
        <v>4.37</v>
      </c>
      <c r="C59" s="4">
        <f>IF('True_Odds_Calculator_3-way'!C60="","",'True_Odds_Calculator_3-way'!C60)</f>
        <v>7.59</v>
      </c>
      <c r="D59" s="9">
        <f t="shared" si="13"/>
        <v>0.65220646185725217</v>
      </c>
      <c r="E59" s="9">
        <f t="shared" si="14"/>
        <v>0.22105908981724487</v>
      </c>
      <c r="F59" s="9">
        <f t="shared" si="15"/>
        <v>0.12673444832550324</v>
      </c>
      <c r="G59" s="9">
        <f t="shared" si="16"/>
        <v>1.0456015907346925</v>
      </c>
      <c r="H59" s="9">
        <f t="shared" si="17"/>
        <v>1.5332568112746927</v>
      </c>
      <c r="I59" s="9">
        <f t="shared" si="18"/>
        <v>4.5236773607759142</v>
      </c>
      <c r="J59" s="9">
        <f t="shared" si="19"/>
        <v>7.8905144829416232</v>
      </c>
      <c r="K59" s="11">
        <f t="shared" si="20"/>
        <v>0.66225165562913912</v>
      </c>
      <c r="L59" s="11">
        <f t="shared" si="21"/>
        <v>0.22883295194508008</v>
      </c>
      <c r="M59" s="11">
        <f t="shared" si="22"/>
        <v>0.13175230566534915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-0.22614413630760077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0.20904824288362944</v>
      </c>
      <c r="Q59" s="11">
        <f>2*'OddsRatio_working_3-way'!K59*'OddsRatio_working_3-way'!L59*'OddsRatio_working_3-way'!M59</f>
        <v>3.993280666353953E-2</v>
      </c>
      <c r="R59" s="11">
        <f t="shared" si="23"/>
        <v>0</v>
      </c>
      <c r="S59" s="11">
        <f t="shared" si="24"/>
        <v>-0.92440266768306767</v>
      </c>
      <c r="T59" s="11">
        <f t="shared" si="25"/>
        <v>-0.17658121636734816</v>
      </c>
      <c r="U59" s="11">
        <f>'OddsRatio_working_3-way'!S59-'OddsRatio_working_3-way'!R59^2/3</f>
        <v>-0.92440266768306767</v>
      </c>
      <c r="V59" s="11">
        <f>'OddsRatio_working_3-way'!S59*'OddsRatio_working_3-way'!R59/3-2*'OddsRatio_working_3-way'!R59^3/27-'OddsRatio_working_3-way'!T59</f>
        <v>0.17658121636734816</v>
      </c>
      <c r="W59" s="11">
        <f>'OddsRatio_working_3-way'!V59^2+4*'OddsRatio_working_3-way'!U59^3/27</f>
        <v>-8.5844383290258355E-2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0.1710448108420938</v>
      </c>
      <c r="Y59" s="11">
        <f>IF('OddsRatio_working_3-way'!W59&gt;=0,IF('OddsRatio_working_3-way'!V59+SQRT('OddsRatio_working_3-way'!W59)&gt;0,0,PI()),ACOS('OddsRatio_working_3-way'!V59/(2*'OddsRatio_working_3-way'!X59)))</f>
        <v>1.028406753973544</v>
      </c>
      <c r="Z59" s="11">
        <f>'OddsRatio_working_3-way'!X59^(1/3)*COS('OddsRatio_working_3-way'!Y59/3)</f>
        <v>0.52280079536734625</v>
      </c>
      <c r="AA59" s="11">
        <f>'OddsRatio_working_3-way'!X59^(1/3)*COS(('OddsRatio_working_3-way'!Y59+2*PI())/3)</f>
        <v>-0.42298679312963738</v>
      </c>
      <c r="AB59" s="11">
        <f>'OddsRatio_working_3-way'!X59^(1/3)*COS(('OddsRatio_working_3-way'!Y59+4*PI())/3)</f>
        <v>-9.9814002237709018E-2</v>
      </c>
      <c r="AC59" s="11">
        <f>'OddsRatio_working_3-way'!X59^(1/3)*SIN('OddsRatio_working_3-way'!Y59/3)</f>
        <v>0.18658389781621759</v>
      </c>
      <c r="AD59" s="11">
        <f>'OddsRatio_working_3-way'!X59^(1/3)*SIN(('OddsRatio_working_3-way'!Y59+2*PI())/3)</f>
        <v>0.35946682099872296</v>
      </c>
      <c r="AE59" s="11">
        <f>'OddsRatio_working_3-way'!X59^(1/3)*SIN(('OddsRatio_working_3-way'!Y59+4*PI())/3)</f>
        <v>-0.54605071881494049</v>
      </c>
      <c r="AF59" s="11">
        <f>-'OddsRatio_working_3-way'!U59/(3*'OddsRatio_working_3-way'!X59^(1/3))*COS(('OddsRatio_working_3-way'!Y59)/3)</f>
        <v>0.52280079536734625</v>
      </c>
      <c r="AG59" s="11">
        <f>-'OddsRatio_working_3-way'!U59/(3*'OddsRatio_working_3-way'!X59^(1/3))*COS(('OddsRatio_working_3-way'!Y59+2*PI())/3)</f>
        <v>-0.42298679312963738</v>
      </c>
      <c r="AH59" s="11">
        <f>-'OddsRatio_working_3-way'!U59/(3*'OddsRatio_working_3-way'!X59^(1/3))*COS(('OddsRatio_working_3-way'!Y59+4*PI())/3)</f>
        <v>-9.9814002237709018E-2</v>
      </c>
      <c r="AI59" s="11">
        <f>'OddsRatio_working_3-way'!U59/(3*'OddsRatio_working_3-way'!X59^(1/3))*SIN(('OddsRatio_working_3-way'!Y59)/3)</f>
        <v>-0.18658389781621759</v>
      </c>
      <c r="AJ59" s="11">
        <f>'OddsRatio_working_3-way'!U59/(3*'OddsRatio_working_3-way'!X59^(1/3))*SIN(('OddsRatio_working_3-way'!Y59+2*PI())/3)</f>
        <v>-0.35946682099872296</v>
      </c>
      <c r="AK59" s="11">
        <f>'OddsRatio_working_3-way'!U59/(3*'OddsRatio_working_3-way'!X59^(1/3))*SIN(('OddsRatio_working_3-way'!Y59+4*PI())/3)</f>
        <v>0.54605071881494049</v>
      </c>
      <c r="AL59" s="11">
        <f>'OddsRatio_working_3-way'!Z59+'OddsRatio_working_3-way'!AF59</f>
        <v>1.0456015907346925</v>
      </c>
      <c r="AM59" s="11">
        <f>'OddsRatio_working_3-way'!AA59+'OddsRatio_working_3-way'!AG59</f>
        <v>-0.84597358625927477</v>
      </c>
      <c r="AN59" s="11">
        <f>'OddsRatio_working_3-way'!AB59+'OddsRatio_working_3-way'!AH59</f>
        <v>-0.19962800447541804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1.0456015907346925</v>
      </c>
      <c r="AS59" s="11">
        <f>IF(('OddsRatio_working_3-way'!X59=0),IF(Q59&gt;0,-Q59^(1/3),(-Q59)^(1/3)),'OddsRatio_working_3-way'!AM59-'OddsRatio_working_3-way'!R59/3)</f>
        <v>-0.84597358625927477</v>
      </c>
      <c r="AT59" s="11">
        <f>IF(('OddsRatio_working_3-way'!X59=0),IF(Q59&gt;0,-Q59^(1/3),(-Q59)^(1/3)),'OddsRatio_working_3-way'!AN59-'OddsRatio_working_3-way'!R59/3)</f>
        <v>-0.19962800447541804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</v>
      </c>
      <c r="B60" s="4">
        <f>IF('True_Odds_Calculator_3-way'!B61="","",'True_Odds_Calculator_3-way'!B61)</f>
        <v>3.69</v>
      </c>
      <c r="C60" s="4">
        <f>IF('True_Odds_Calculator_3-way'!C61="","",'True_Odds_Calculator_3-way'!C61)</f>
        <v>4.42</v>
      </c>
      <c r="D60" s="9">
        <f t="shared" si="13"/>
        <v>0.51681093010283552</v>
      </c>
      <c r="E60" s="9">
        <f t="shared" si="14"/>
        <v>0.26354332487622856</v>
      </c>
      <c r="F60" s="9">
        <f t="shared" si="15"/>
        <v>0.21964574502093573</v>
      </c>
      <c r="G60" s="9">
        <f t="shared" si="16"/>
        <v>1.0388262187553858</v>
      </c>
      <c r="H60" s="9">
        <f t="shared" si="17"/>
        <v>1.9349435968798474</v>
      </c>
      <c r="I60" s="9">
        <f t="shared" si="18"/>
        <v>3.7944425284519867</v>
      </c>
      <c r="J60" s="9">
        <f t="shared" si="19"/>
        <v>4.5527856681434198</v>
      </c>
      <c r="K60" s="11">
        <f t="shared" si="20"/>
        <v>0.52631578947368418</v>
      </c>
      <c r="L60" s="11">
        <f t="shared" si="21"/>
        <v>0.2710027100271003</v>
      </c>
      <c r="M60" s="11">
        <f t="shared" si="22"/>
        <v>0.22624434389140272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-0.26718905198101739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0.22621207398070647</v>
      </c>
      <c r="Q60" s="11">
        <f>2*'OddsRatio_working_3-way'!K60*'OddsRatio_working_3-way'!L60*'OddsRatio_working_3-way'!M60</f>
        <v>6.4539821392498281E-2</v>
      </c>
      <c r="R60" s="11">
        <f t="shared" si="23"/>
        <v>0</v>
      </c>
      <c r="S60" s="11">
        <f t="shared" si="24"/>
        <v>-0.84663676263493703</v>
      </c>
      <c r="T60" s="11">
        <f t="shared" si="25"/>
        <v>-0.24155114483165108</v>
      </c>
      <c r="U60" s="11">
        <f>'OddsRatio_working_3-way'!S60-'OddsRatio_working_3-way'!R60^2/3</f>
        <v>-0.84663676263493703</v>
      </c>
      <c r="V60" s="11">
        <f>'OddsRatio_working_3-way'!S60*'OddsRatio_working_3-way'!R60/3-2*'OddsRatio_working_3-way'!R60^3/27-'OddsRatio_working_3-way'!T60</f>
        <v>0.24155114483165108</v>
      </c>
      <c r="W60" s="11">
        <f>'OddsRatio_working_3-way'!V60^2+4*'OddsRatio_working_3-way'!U60^3/27</f>
        <v>-3.1558820571353063E-2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0.14992145955535713</v>
      </c>
      <c r="Y60" s="11">
        <f>IF('OddsRatio_working_3-way'!W60&gt;=0,IF('OddsRatio_working_3-way'!V60+SQRT('OddsRatio_working_3-way'!W60)&gt;0,0,PI()),ACOS('OddsRatio_working_3-way'!V60/(2*'OddsRatio_working_3-way'!X60)))</f>
        <v>0.6341218357230719</v>
      </c>
      <c r="Z60" s="11">
        <f>'OddsRatio_working_3-way'!X60^(1/3)*COS('OddsRatio_working_3-way'!Y60/3)</f>
        <v>0.51941310937769292</v>
      </c>
      <c r="AA60" s="11">
        <f>'OddsRatio_working_3-way'!X60^(1/3)*COS(('OddsRatio_working_3-way'!Y60+2*PI())/3)</f>
        <v>-0.35622964526142342</v>
      </c>
      <c r="AB60" s="11">
        <f>'OddsRatio_working_3-way'!X60^(1/3)*COS(('OddsRatio_working_3-way'!Y60+4*PI())/3)</f>
        <v>-0.16318346411626952</v>
      </c>
      <c r="AC60" s="11">
        <f>'OddsRatio_working_3-way'!X60^(1/3)*SIN('OddsRatio_working_3-way'!Y60/3)</f>
        <v>0.11145526465018397</v>
      </c>
      <c r="AD60" s="11">
        <f>'OddsRatio_working_3-way'!X60^(1/3)*SIN(('OddsRatio_working_3-way'!Y60+2*PI())/3)</f>
        <v>0.39409731545465526</v>
      </c>
      <c r="AE60" s="11">
        <f>'OddsRatio_working_3-way'!X60^(1/3)*SIN(('OddsRatio_working_3-way'!Y60+4*PI())/3)</f>
        <v>-0.50555258010483917</v>
      </c>
      <c r="AF60" s="11">
        <f>-'OddsRatio_working_3-way'!U60/(3*'OddsRatio_working_3-way'!X60^(1/3))*COS(('OddsRatio_working_3-way'!Y60)/3)</f>
        <v>0.51941310937769292</v>
      </c>
      <c r="AG60" s="11">
        <f>-'OddsRatio_working_3-way'!U60/(3*'OddsRatio_working_3-way'!X60^(1/3))*COS(('OddsRatio_working_3-way'!Y60+2*PI())/3)</f>
        <v>-0.35622964526142342</v>
      </c>
      <c r="AH60" s="11">
        <f>-'OddsRatio_working_3-way'!U60/(3*'OddsRatio_working_3-way'!X60^(1/3))*COS(('OddsRatio_working_3-way'!Y60+4*PI())/3)</f>
        <v>-0.16318346411626952</v>
      </c>
      <c r="AI60" s="11">
        <f>'OddsRatio_working_3-way'!U60/(3*'OddsRatio_working_3-way'!X60^(1/3))*SIN(('OddsRatio_working_3-way'!Y60)/3)</f>
        <v>-0.11145526465018397</v>
      </c>
      <c r="AJ60" s="11">
        <f>'OddsRatio_working_3-way'!U60/(3*'OddsRatio_working_3-way'!X60^(1/3))*SIN(('OddsRatio_working_3-way'!Y60+2*PI())/3)</f>
        <v>-0.39409731545465526</v>
      </c>
      <c r="AK60" s="11">
        <f>'OddsRatio_working_3-way'!U60/(3*'OddsRatio_working_3-way'!X60^(1/3))*SIN(('OddsRatio_working_3-way'!Y60+4*PI())/3)</f>
        <v>0.50555258010483917</v>
      </c>
      <c r="AL60" s="11">
        <f>'OddsRatio_working_3-way'!Z60+'OddsRatio_working_3-way'!AF60</f>
        <v>1.0388262187553858</v>
      </c>
      <c r="AM60" s="11">
        <f>'OddsRatio_working_3-way'!AA60+'OddsRatio_working_3-way'!AG60</f>
        <v>-0.71245929052284684</v>
      </c>
      <c r="AN60" s="11">
        <f>'OddsRatio_working_3-way'!AB60+'OddsRatio_working_3-way'!AH60</f>
        <v>-0.32636692823253904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1.0388262187553858</v>
      </c>
      <c r="AS60" s="11">
        <f>IF(('OddsRatio_working_3-way'!X60=0),IF(Q60&gt;0,-Q60^(1/3),(-Q60)^(1/3)),'OddsRatio_working_3-way'!AM60-'OddsRatio_working_3-way'!R60/3)</f>
        <v>-0.71245929052284684</v>
      </c>
      <c r="AT60" s="11">
        <f>IF(('OddsRatio_working_3-way'!X60=0),IF(Q60&gt;0,-Q60^(1/3),(-Q60)^(1/3)),'OddsRatio_working_3-way'!AN60-'OddsRatio_working_3-way'!R60/3)</f>
        <v>-0.32636692823253904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1.4</v>
      </c>
      <c r="B61" s="4">
        <f>IF('True_Odds_Calculator_3-way'!B62="","",'True_Odds_Calculator_3-way'!B62)</f>
        <v>4.91</v>
      </c>
      <c r="C61" s="4">
        <f>IF('True_Odds_Calculator_3-way'!C62="","",'True_Odds_Calculator_3-way'!C62)</f>
        <v>9.2200000000000006</v>
      </c>
      <c r="D61" s="9">
        <f t="shared" si="13"/>
        <v>0.70243957704575621</v>
      </c>
      <c r="E61" s="9">
        <f t="shared" si="14"/>
        <v>0.1945227201793043</v>
      </c>
      <c r="F61" s="9">
        <f t="shared" si="15"/>
        <v>0.10303770277493934</v>
      </c>
      <c r="G61" s="9">
        <f t="shared" si="16"/>
        <v>1.0590249776560525</v>
      </c>
      <c r="H61" s="9">
        <f t="shared" si="17"/>
        <v>1.4236099910624214</v>
      </c>
      <c r="I61" s="9">
        <f t="shared" si="18"/>
        <v>5.140787662635165</v>
      </c>
      <c r="J61" s="9">
        <f t="shared" si="19"/>
        <v>9.7051853163327539</v>
      </c>
      <c r="K61" s="11">
        <f t="shared" si="20"/>
        <v>0.7142857142857143</v>
      </c>
      <c r="L61" s="11">
        <f t="shared" si="21"/>
        <v>0.20366598778004072</v>
      </c>
      <c r="M61" s="11">
        <f t="shared" si="22"/>
        <v>0.10845986984815617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-0.20284677968540632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0.19770179941771848</v>
      </c>
      <c r="Q61" s="11">
        <f>2*'OddsRatio_working_3-way'!K61*'OddsRatio_working_3-way'!L61*'OddsRatio_working_3-way'!M61</f>
        <v>3.1556552181599119E-2</v>
      </c>
      <c r="R61" s="11">
        <f t="shared" si="23"/>
        <v>0</v>
      </c>
      <c r="S61" s="11">
        <f t="shared" si="24"/>
        <v>-0.97463612547526191</v>
      </c>
      <c r="T61" s="11">
        <f t="shared" si="25"/>
        <v>-0.15556841587793485</v>
      </c>
      <c r="U61" s="11">
        <f>'OddsRatio_working_3-way'!S61-'OddsRatio_working_3-way'!R61^2/3</f>
        <v>-0.97463612547526191</v>
      </c>
      <c r="V61" s="11">
        <f>'OddsRatio_working_3-way'!S61*'OddsRatio_working_3-way'!R61/3-2*'OddsRatio_working_3-way'!R61^3/27-'OddsRatio_working_3-way'!T61</f>
        <v>0.15556841587793485</v>
      </c>
      <c r="W61" s="11">
        <f>'OddsRatio_working_3-way'!V61^2+4*'OddsRatio_working_3-way'!U61^3/27</f>
        <v>-0.11295728836274738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0.18517479605869522</v>
      </c>
      <c r="Y61" s="11">
        <f>IF('OddsRatio_working_3-way'!W61&gt;=0,IF('OddsRatio_working_3-way'!V61+SQRT('OddsRatio_working_3-way'!W61)&gt;0,0,PI()),ACOS('OddsRatio_working_3-way'!V61/(2*'OddsRatio_working_3-way'!X61)))</f>
        <v>1.1372867775266182</v>
      </c>
      <c r="Z61" s="11">
        <f>'OddsRatio_working_3-way'!X61^(1/3)*COS('OddsRatio_working_3-way'!Y61/3)</f>
        <v>0.52951248882802637</v>
      </c>
      <c r="AA61" s="11">
        <f>'OddsRatio_working_3-way'!X61^(1/3)*COS(('OddsRatio_working_3-way'!Y61+2*PI())/3)</f>
        <v>-0.44743471742103569</v>
      </c>
      <c r="AB61" s="11">
        <f>'OddsRatio_working_3-way'!X61^(1/3)*COS(('OddsRatio_working_3-way'!Y61+4*PI())/3)</f>
        <v>-8.2077771406990643E-2</v>
      </c>
      <c r="AC61" s="11">
        <f>'OddsRatio_working_3-way'!X61^(1/3)*SIN('OddsRatio_working_3-way'!Y61/3)</f>
        <v>0.21093893113150836</v>
      </c>
      <c r="AD61" s="11">
        <f>'OddsRatio_working_3-way'!X61^(1/3)*SIN(('OddsRatio_working_3-way'!Y61+2*PI())/3)</f>
        <v>0.35310180138044045</v>
      </c>
      <c r="AE61" s="11">
        <f>'OddsRatio_working_3-way'!X61^(1/3)*SIN(('OddsRatio_working_3-way'!Y61+4*PI())/3)</f>
        <v>-0.56404073251194886</v>
      </c>
      <c r="AF61" s="11">
        <f>-'OddsRatio_working_3-way'!U61/(3*'OddsRatio_working_3-way'!X61^(1/3))*COS(('OddsRatio_working_3-way'!Y61)/3)</f>
        <v>0.52951248882802626</v>
      </c>
      <c r="AG61" s="11">
        <f>-'OddsRatio_working_3-way'!U61/(3*'OddsRatio_working_3-way'!X61^(1/3))*COS(('OddsRatio_working_3-way'!Y61+2*PI())/3)</f>
        <v>-0.44743471742103547</v>
      </c>
      <c r="AH61" s="11">
        <f>-'OddsRatio_working_3-way'!U61/(3*'OddsRatio_working_3-way'!X61^(1/3))*COS(('OddsRatio_working_3-way'!Y61+4*PI())/3)</f>
        <v>-8.2077771406990616E-2</v>
      </c>
      <c r="AI61" s="11">
        <f>'OddsRatio_working_3-way'!U61/(3*'OddsRatio_working_3-way'!X61^(1/3))*SIN(('OddsRatio_working_3-way'!Y61)/3)</f>
        <v>-0.21093893113150827</v>
      </c>
      <c r="AJ61" s="11">
        <f>'OddsRatio_working_3-way'!U61/(3*'OddsRatio_working_3-way'!X61^(1/3))*SIN(('OddsRatio_working_3-way'!Y61+2*PI())/3)</f>
        <v>-0.35310180138044028</v>
      </c>
      <c r="AK61" s="11">
        <f>'OddsRatio_working_3-way'!U61/(3*'OddsRatio_working_3-way'!X61^(1/3))*SIN(('OddsRatio_working_3-way'!Y61+4*PI())/3)</f>
        <v>0.56404073251194864</v>
      </c>
      <c r="AL61" s="11">
        <f>'OddsRatio_working_3-way'!Z61+'OddsRatio_working_3-way'!AF61</f>
        <v>1.0590249776560525</v>
      </c>
      <c r="AM61" s="11">
        <f>'OddsRatio_working_3-way'!AA61+'OddsRatio_working_3-way'!AG61</f>
        <v>-0.89486943484207115</v>
      </c>
      <c r="AN61" s="11">
        <f>'OddsRatio_working_3-way'!AB61+'OddsRatio_working_3-way'!AH61</f>
        <v>-0.16415554281398126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1.0590249776560525</v>
      </c>
      <c r="AS61" s="11">
        <f>IF(('OddsRatio_working_3-way'!X61=0),IF(Q61&gt;0,-Q61^(1/3),(-Q61)^(1/3)),'OddsRatio_working_3-way'!AM61-'OddsRatio_working_3-way'!R61/3)</f>
        <v>-0.89486943484207115</v>
      </c>
      <c r="AT61" s="11">
        <f>IF(('OddsRatio_working_3-way'!X61=0),IF(Q61&gt;0,-Q61^(1/3),(-Q61)^(1/3)),'OddsRatio_working_3-way'!AN61-'OddsRatio_working_3-way'!R61/3)</f>
        <v>-0.16415554281398126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1.78</v>
      </c>
      <c r="B62" s="4">
        <f>IF('True_Odds_Calculator_3-way'!B63="","",'True_Odds_Calculator_3-way'!B63)</f>
        <v>3.96</v>
      </c>
      <c r="C62" s="4">
        <f>IF('True_Odds_Calculator_3-way'!C63="","",'True_Odds_Calculator_3-way'!C63)</f>
        <v>4.8</v>
      </c>
      <c r="D62" s="9">
        <f t="shared" si="13"/>
        <v>0.55243132002671658</v>
      </c>
      <c r="E62" s="9">
        <f t="shared" si="14"/>
        <v>0.24542717876956086</v>
      </c>
      <c r="F62" s="9">
        <f t="shared" si="15"/>
        <v>0.20214150120372257</v>
      </c>
      <c r="G62" s="9">
        <f t="shared" si="16"/>
        <v>1.0386920132225625</v>
      </c>
      <c r="H62" s="9">
        <f t="shared" si="17"/>
        <v>1.8101797703135989</v>
      </c>
      <c r="I62" s="9">
        <f t="shared" si="18"/>
        <v>4.0745283591387844</v>
      </c>
      <c r="J62" s="9">
        <f t="shared" si="19"/>
        <v>4.9470296502457378</v>
      </c>
      <c r="K62" s="11">
        <f t="shared" si="20"/>
        <v>0.5617977528089888</v>
      </c>
      <c r="L62" s="11">
        <f t="shared" si="21"/>
        <v>0.25252525252525254</v>
      </c>
      <c r="M62" s="11">
        <f t="shared" si="22"/>
        <v>0.20833333333333334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-0.25930654863239133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0.22285117088487877</v>
      </c>
      <c r="Q62" s="11">
        <f>2*'OddsRatio_working_3-way'!K62*'OddsRatio_working_3-way'!L62*'OddsRatio_working_3-way'!M62</f>
        <v>5.9111716415087209E-2</v>
      </c>
      <c r="R62" s="11">
        <f t="shared" si="23"/>
        <v>0</v>
      </c>
      <c r="S62" s="11">
        <f t="shared" si="24"/>
        <v>-0.85941204362256995</v>
      </c>
      <c r="T62" s="11">
        <f t="shared" si="25"/>
        <v>-0.22796075427654378</v>
      </c>
      <c r="U62" s="11">
        <f>'OddsRatio_working_3-way'!S62-'OddsRatio_working_3-way'!R62^2/3</f>
        <v>-0.85941204362256995</v>
      </c>
      <c r="V62" s="11">
        <f>'OddsRatio_working_3-way'!S62*'OddsRatio_working_3-way'!R62/3-2*'OddsRatio_working_3-way'!R62^3/27-'OddsRatio_working_3-way'!T62</f>
        <v>0.22796075427654378</v>
      </c>
      <c r="W62" s="11">
        <f>'OddsRatio_working_3-way'!V62^2+4*'OddsRatio_working_3-way'!U62^3/27</f>
        <v>-4.2071277335399074E-2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0.15332757647087644</v>
      </c>
      <c r="Y62" s="11">
        <f>IF('OddsRatio_working_3-way'!W62&gt;=0,IF('OddsRatio_working_3-way'!V62+SQRT('OddsRatio_working_3-way'!W62)&gt;0,0,PI()),ACOS('OddsRatio_working_3-way'!V62/(2*'OddsRatio_working_3-way'!X62)))</f>
        <v>0.73268945202753155</v>
      </c>
      <c r="Z62" s="11">
        <f>'OddsRatio_working_3-way'!X62^(1/3)*COS('OddsRatio_working_3-way'!Y62/3)</f>
        <v>0.51934600661128127</v>
      </c>
      <c r="AA62" s="11">
        <f>'OddsRatio_working_3-way'!X62^(1/3)*COS(('OddsRatio_working_3-way'!Y62+2*PI())/3)</f>
        <v>-0.37175692261759519</v>
      </c>
      <c r="AB62" s="11">
        <f>'OddsRatio_working_3-way'!X62^(1/3)*COS(('OddsRatio_working_3-way'!Y62+4*PI())/3)</f>
        <v>-0.14758908399368617</v>
      </c>
      <c r="AC62" s="11">
        <f>'OddsRatio_working_3-way'!X62^(1/3)*SIN('OddsRatio_working_3-way'!Y62/3)</f>
        <v>0.12942336197317048</v>
      </c>
      <c r="AD62" s="11">
        <f>'OddsRatio_working_3-way'!X62^(1/3)*SIN(('OddsRatio_working_3-way'!Y62+2*PI())/3)</f>
        <v>0.38505515409278535</v>
      </c>
      <c r="AE62" s="11">
        <f>'OddsRatio_working_3-way'!X62^(1/3)*SIN(('OddsRatio_working_3-way'!Y62+4*PI())/3)</f>
        <v>-0.51447851606595585</v>
      </c>
      <c r="AF62" s="11">
        <f>-'OddsRatio_working_3-way'!U62/(3*'OddsRatio_working_3-way'!X62^(1/3))*COS(('OddsRatio_working_3-way'!Y62)/3)</f>
        <v>0.51934600661128127</v>
      </c>
      <c r="AG62" s="11">
        <f>-'OddsRatio_working_3-way'!U62/(3*'OddsRatio_working_3-way'!X62^(1/3))*COS(('OddsRatio_working_3-way'!Y62+2*PI())/3)</f>
        <v>-0.37175692261759519</v>
      </c>
      <c r="AH62" s="11">
        <f>-'OddsRatio_working_3-way'!U62/(3*'OddsRatio_working_3-way'!X62^(1/3))*COS(('OddsRatio_working_3-way'!Y62+4*PI())/3)</f>
        <v>-0.14758908399368617</v>
      </c>
      <c r="AI62" s="11">
        <f>'OddsRatio_working_3-way'!U62/(3*'OddsRatio_working_3-way'!X62^(1/3))*SIN(('OddsRatio_working_3-way'!Y62)/3)</f>
        <v>-0.12942336197317048</v>
      </c>
      <c r="AJ62" s="11">
        <f>'OddsRatio_working_3-way'!U62/(3*'OddsRatio_working_3-way'!X62^(1/3))*SIN(('OddsRatio_working_3-way'!Y62+2*PI())/3)</f>
        <v>-0.38505515409278535</v>
      </c>
      <c r="AK62" s="11">
        <f>'OddsRatio_working_3-way'!U62/(3*'OddsRatio_working_3-way'!X62^(1/3))*SIN(('OddsRatio_working_3-way'!Y62+4*PI())/3)</f>
        <v>0.51447851606595585</v>
      </c>
      <c r="AL62" s="11">
        <f>'OddsRatio_working_3-way'!Z62+'OddsRatio_working_3-way'!AF62</f>
        <v>1.0386920132225625</v>
      </c>
      <c r="AM62" s="11">
        <f>'OddsRatio_working_3-way'!AA62+'OddsRatio_working_3-way'!AG62</f>
        <v>-0.74351384523519037</v>
      </c>
      <c r="AN62" s="11">
        <f>'OddsRatio_working_3-way'!AB62+'OddsRatio_working_3-way'!AH62</f>
        <v>-0.29517816798737234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1.0386920132225625</v>
      </c>
      <c r="AS62" s="11">
        <f>IF(('OddsRatio_working_3-way'!X62=0),IF(Q62&gt;0,-Q62^(1/3),(-Q62)^(1/3)),'OddsRatio_working_3-way'!AM62-'OddsRatio_working_3-way'!R62/3)</f>
        <v>-0.74351384523519037</v>
      </c>
      <c r="AT62" s="11">
        <f>IF(('OddsRatio_working_3-way'!X62=0),IF(Q62&gt;0,-Q62^(1/3),(-Q62)^(1/3)),'OddsRatio_working_3-way'!AN62-'OddsRatio_working_3-way'!R62/3)</f>
        <v>-0.29517816798737234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1.72</v>
      </c>
      <c r="B63" s="4">
        <f>IF('True_Odds_Calculator_3-way'!B64="","",'True_Odds_Calculator_3-way'!B64)</f>
        <v>4.0599999999999996</v>
      </c>
      <c r="C63" s="4">
        <f>IF('True_Odds_Calculator_3-way'!C64="","",'True_Odds_Calculator_3-way'!C64)</f>
        <v>5.0599999999999996</v>
      </c>
      <c r="D63" s="9">
        <f t="shared" si="13"/>
        <v>0.57080915913565267</v>
      </c>
      <c r="E63" s="9">
        <f t="shared" si="14"/>
        <v>0.23834659236049985</v>
      </c>
      <c r="F63" s="9">
        <f t="shared" si="15"/>
        <v>0.19084424850384776</v>
      </c>
      <c r="G63" s="9">
        <f t="shared" si="16"/>
        <v>1.0443041786365392</v>
      </c>
      <c r="H63" s="9">
        <f t="shared" si="17"/>
        <v>1.7518990086183082</v>
      </c>
      <c r="I63" s="9">
        <f t="shared" si="18"/>
        <v>4.1955707866278082</v>
      </c>
      <c r="J63" s="9">
        <f t="shared" si="19"/>
        <v>5.2398749652643488</v>
      </c>
      <c r="K63" s="11">
        <f t="shared" si="20"/>
        <v>0.58139534883720934</v>
      </c>
      <c r="L63" s="11">
        <f t="shared" si="21"/>
        <v>0.24630541871921185</v>
      </c>
      <c r="M63" s="11">
        <f t="shared" si="22"/>
        <v>0.19762845849802374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-0.25314826730398032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0.22187637682215977</v>
      </c>
      <c r="Q63" s="11">
        <f>2*'OddsRatio_working_3-way'!K63*'OddsRatio_working_3-way'!L63*'OddsRatio_working_3-way'!M63</f>
        <v>5.6601116536265261E-2</v>
      </c>
      <c r="R63" s="11">
        <f t="shared" si="23"/>
        <v>0</v>
      </c>
      <c r="S63" s="11">
        <f t="shared" si="24"/>
        <v>-0.87646808404076781</v>
      </c>
      <c r="T63" s="11">
        <f t="shared" si="25"/>
        <v>-0.22358879694917549</v>
      </c>
      <c r="U63" s="11">
        <f>'OddsRatio_working_3-way'!S63-'OddsRatio_working_3-way'!R63^2/3</f>
        <v>-0.87646808404076781</v>
      </c>
      <c r="V63" s="11">
        <f>'OddsRatio_working_3-way'!S63*'OddsRatio_working_3-way'!R63/3-2*'OddsRatio_working_3-way'!R63^3/27-'OddsRatio_working_3-way'!T63</f>
        <v>0.22358879694917549</v>
      </c>
      <c r="W63" s="11">
        <f>'OddsRatio_working_3-way'!V63^2+4*'OddsRatio_working_3-way'!U63^3/27</f>
        <v>-4.9756130068594875E-2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0.15791459732223498</v>
      </c>
      <c r="Y63" s="11">
        <f>IF('OddsRatio_working_3-way'!W63&gt;=0,IF('OddsRatio_working_3-way'!V63+SQRT('OddsRatio_working_3-way'!W63)&gt;0,0,PI()),ACOS('OddsRatio_working_3-way'!V63/(2*'OddsRatio_working_3-way'!X63)))</f>
        <v>0.78421608414433241</v>
      </c>
      <c r="Z63" s="11">
        <f>'OddsRatio_working_3-way'!X63^(1/3)*COS('OddsRatio_working_3-way'!Y63/3)</f>
        <v>0.52215208931826962</v>
      </c>
      <c r="AA63" s="11">
        <f>'OddsRatio_working_3-way'!X63^(1/3)*COS(('OddsRatio_working_3-way'!Y63+2*PI())/3)</f>
        <v>-0.38205090868309755</v>
      </c>
      <c r="AB63" s="11">
        <f>'OddsRatio_working_3-way'!X63^(1/3)*COS(('OddsRatio_working_3-way'!Y63+4*PI())/3)</f>
        <v>-0.14010118063517199</v>
      </c>
      <c r="AC63" s="11">
        <f>'OddsRatio_working_3-way'!X63^(1/3)*SIN('OddsRatio_working_3-way'!Y63/3)</f>
        <v>0.13968974061882661</v>
      </c>
      <c r="AD63" s="11">
        <f>'OddsRatio_working_3-way'!X63^(1/3)*SIN(('OddsRatio_working_3-way'!Y63+2*PI())/3)</f>
        <v>0.38235210367932948</v>
      </c>
      <c r="AE63" s="11">
        <f>'OddsRatio_working_3-way'!X63^(1/3)*SIN(('OddsRatio_working_3-way'!Y63+4*PI())/3)</f>
        <v>-0.52204184429815603</v>
      </c>
      <c r="AF63" s="11">
        <f>-'OddsRatio_working_3-way'!U63/(3*'OddsRatio_working_3-way'!X63^(1/3))*COS(('OddsRatio_working_3-way'!Y63)/3)</f>
        <v>0.52215208931826962</v>
      </c>
      <c r="AG63" s="11">
        <f>-'OddsRatio_working_3-way'!U63/(3*'OddsRatio_working_3-way'!X63^(1/3))*COS(('OddsRatio_working_3-way'!Y63+2*PI())/3)</f>
        <v>-0.38205090868309755</v>
      </c>
      <c r="AH63" s="11">
        <f>-'OddsRatio_working_3-way'!U63/(3*'OddsRatio_working_3-way'!X63^(1/3))*COS(('OddsRatio_working_3-way'!Y63+4*PI())/3)</f>
        <v>-0.14010118063517199</v>
      </c>
      <c r="AI63" s="11">
        <f>'OddsRatio_working_3-way'!U63/(3*'OddsRatio_working_3-way'!X63^(1/3))*SIN(('OddsRatio_working_3-way'!Y63)/3)</f>
        <v>-0.13968974061882661</v>
      </c>
      <c r="AJ63" s="11">
        <f>'OddsRatio_working_3-way'!U63/(3*'OddsRatio_working_3-way'!X63^(1/3))*SIN(('OddsRatio_working_3-way'!Y63+2*PI())/3)</f>
        <v>-0.38235210367932948</v>
      </c>
      <c r="AK63" s="11">
        <f>'OddsRatio_working_3-way'!U63/(3*'OddsRatio_working_3-way'!X63^(1/3))*SIN(('OddsRatio_working_3-way'!Y63+4*PI())/3)</f>
        <v>0.52204184429815603</v>
      </c>
      <c r="AL63" s="11">
        <f>'OddsRatio_working_3-way'!Z63+'OddsRatio_working_3-way'!AF63</f>
        <v>1.0443041786365392</v>
      </c>
      <c r="AM63" s="11">
        <f>'OddsRatio_working_3-way'!AA63+'OddsRatio_working_3-way'!AG63</f>
        <v>-0.76410181736619509</v>
      </c>
      <c r="AN63" s="11">
        <f>'OddsRatio_working_3-way'!AB63+'OddsRatio_working_3-way'!AH63</f>
        <v>-0.28020236127034398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1.0443041786365392</v>
      </c>
      <c r="AS63" s="11">
        <f>IF(('OddsRatio_working_3-way'!X63=0),IF(Q63&gt;0,-Q63^(1/3),(-Q63)^(1/3)),'OddsRatio_working_3-way'!AM63-'OddsRatio_working_3-way'!R63/3)</f>
        <v>-0.76410181736619509</v>
      </c>
      <c r="AT63" s="11">
        <f>IF(('OddsRatio_working_3-way'!X63=0),IF(Q63&gt;0,-Q63^(1/3),(-Q63)^(1/3)),'OddsRatio_working_3-way'!AN63-'OddsRatio_working_3-way'!R63/3)</f>
        <v>-0.28020236127034398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3.16</v>
      </c>
      <c r="B64" s="4">
        <f>IF('True_Odds_Calculator_3-way'!B65="","",'True_Odds_Calculator_3-way'!B65)</f>
        <v>3.2</v>
      </c>
      <c r="C64" s="4">
        <f>IF('True_Odds_Calculator_3-way'!C65="","",'True_Odds_Calculator_3-way'!C65)</f>
        <v>2.54</v>
      </c>
      <c r="D64" s="9">
        <f t="shared" si="13"/>
        <v>0.30914591153966708</v>
      </c>
      <c r="E64" s="9">
        <f t="shared" si="14"/>
        <v>0.30524078479630851</v>
      </c>
      <c r="F64" s="9">
        <f t="shared" si="15"/>
        <v>0.38561330366402452</v>
      </c>
      <c r="G64" s="9">
        <f t="shared" si="16"/>
        <v>1.0345918992612435</v>
      </c>
      <c r="H64" s="9">
        <f t="shared" si="17"/>
        <v>3.2347185024042866</v>
      </c>
      <c r="I64" s="9">
        <f t="shared" si="18"/>
        <v>3.2761021783747348</v>
      </c>
      <c r="J64" s="9">
        <f t="shared" si="19"/>
        <v>2.5932715248623155</v>
      </c>
      <c r="K64" s="11">
        <f t="shared" si="20"/>
        <v>0.31645569620253161</v>
      </c>
      <c r="L64" s="11">
        <f t="shared" si="21"/>
        <v>0.3125</v>
      </c>
      <c r="M64" s="11">
        <f t="shared" si="22"/>
        <v>0.39370078740157477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-0.28492225655337389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0.22971070467457388</v>
      </c>
      <c r="Q64" s="11">
        <f>2*'OddsRatio_working_3-way'!K64*'OddsRatio_working_3-way'!L64*'OddsRatio_working_3-way'!M64</f>
        <v>7.7868035482906398E-2</v>
      </c>
      <c r="R64" s="11">
        <f t="shared" si="23"/>
        <v>0</v>
      </c>
      <c r="S64" s="11">
        <f t="shared" si="24"/>
        <v>-0.80622239713148791</v>
      </c>
      <c r="T64" s="11">
        <f t="shared" si="25"/>
        <v>-0.27329572784118233</v>
      </c>
      <c r="U64" s="11">
        <f>'OddsRatio_working_3-way'!S64-'OddsRatio_working_3-way'!R64^2/3</f>
        <v>-0.80622239713148791</v>
      </c>
      <c r="V64" s="11">
        <f>'OddsRatio_working_3-way'!S64*'OddsRatio_working_3-way'!R64/3-2*'OddsRatio_working_3-way'!R64^3/27-'OddsRatio_working_3-way'!T64</f>
        <v>0.27329572784118233</v>
      </c>
      <c r="W64" s="11">
        <f>'OddsRatio_working_3-way'!V64^2+4*'OddsRatio_working_3-way'!U64^3/27</f>
        <v>-2.9450254630449535E-3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0.13931581058810821</v>
      </c>
      <c r="Y64" s="11">
        <f>IF('OddsRatio_working_3-way'!W64&gt;=0,IF('OddsRatio_working_3-way'!V64+SQRT('OddsRatio_working_3-way'!W64)&gt;0,0,PI()),ACOS('OddsRatio_working_3-way'!V64/(2*'OddsRatio_working_3-way'!X64)))</f>
        <v>0.19601932401540645</v>
      </c>
      <c r="Z64" s="11">
        <f>'OddsRatio_working_3-way'!X64^(1/3)*COS('OddsRatio_working_3-way'!Y64/3)</f>
        <v>0.51729594963062187</v>
      </c>
      <c r="AA64" s="11">
        <f>'OddsRatio_working_3-way'!X64^(1/3)*COS(('OddsRatio_working_3-way'!Y64+2*PI())/3)</f>
        <v>-0.2879613617688313</v>
      </c>
      <c r="AB64" s="11">
        <f>'OddsRatio_working_3-way'!X64^(1/3)*COS(('OddsRatio_working_3-way'!Y64+4*PI())/3)</f>
        <v>-0.22933458786179073</v>
      </c>
      <c r="AC64" s="11">
        <f>'OddsRatio_working_3-way'!X64^(1/3)*SIN('OddsRatio_working_3-way'!Y64/3)</f>
        <v>3.3848183696949377E-2</v>
      </c>
      <c r="AD64" s="11">
        <f>'OddsRatio_working_3-way'!X64^(1/3)*SIN(('OddsRatio_working_3-way'!Y64+2*PI())/3)</f>
        <v>0.43106734180643935</v>
      </c>
      <c r="AE64" s="11">
        <f>'OddsRatio_working_3-way'!X64^(1/3)*SIN(('OddsRatio_working_3-way'!Y64+4*PI())/3)</f>
        <v>-0.46491552550338855</v>
      </c>
      <c r="AF64" s="11">
        <f>-'OddsRatio_working_3-way'!U64/(3*'OddsRatio_working_3-way'!X64^(1/3))*COS(('OddsRatio_working_3-way'!Y64)/3)</f>
        <v>0.51729594963062175</v>
      </c>
      <c r="AG64" s="11">
        <f>-'OddsRatio_working_3-way'!U64/(3*'OddsRatio_working_3-way'!X64^(1/3))*COS(('OddsRatio_working_3-way'!Y64+2*PI())/3)</f>
        <v>-0.28796136176883125</v>
      </c>
      <c r="AH64" s="11">
        <f>-'OddsRatio_working_3-way'!U64/(3*'OddsRatio_working_3-way'!X64^(1/3))*COS(('OddsRatio_working_3-way'!Y64+4*PI())/3)</f>
        <v>-0.2293345878617907</v>
      </c>
      <c r="AI64" s="11">
        <f>'OddsRatio_working_3-way'!U64/(3*'OddsRatio_working_3-way'!X64^(1/3))*SIN(('OddsRatio_working_3-way'!Y64)/3)</f>
        <v>-3.384818369694937E-2</v>
      </c>
      <c r="AJ64" s="11">
        <f>'OddsRatio_working_3-way'!U64/(3*'OddsRatio_working_3-way'!X64^(1/3))*SIN(('OddsRatio_working_3-way'!Y64+2*PI())/3)</f>
        <v>-0.43106734180643924</v>
      </c>
      <c r="AK64" s="11">
        <f>'OddsRatio_working_3-way'!U64/(3*'OddsRatio_working_3-way'!X64^(1/3))*SIN(('OddsRatio_working_3-way'!Y64+4*PI())/3)</f>
        <v>0.46491552550338844</v>
      </c>
      <c r="AL64" s="11">
        <f>'OddsRatio_working_3-way'!Z64+'OddsRatio_working_3-way'!AF64</f>
        <v>1.0345918992612435</v>
      </c>
      <c r="AM64" s="11">
        <f>'OddsRatio_working_3-way'!AA64+'OddsRatio_working_3-way'!AG64</f>
        <v>-0.5759227235376625</v>
      </c>
      <c r="AN64" s="11">
        <f>'OddsRatio_working_3-way'!AB64+'OddsRatio_working_3-way'!AH64</f>
        <v>-0.45866917572358146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1.0345918992612435</v>
      </c>
      <c r="AS64" s="11">
        <f>IF(('OddsRatio_working_3-way'!X64=0),IF(Q64&gt;0,-Q64^(1/3),(-Q64)^(1/3)),'OddsRatio_working_3-way'!AM64-'OddsRatio_working_3-way'!R64/3)</f>
        <v>-0.5759227235376625</v>
      </c>
      <c r="AT64" s="11">
        <f>IF(('OddsRatio_working_3-way'!X64=0),IF(Q64&gt;0,-Q64^(1/3),(-Q64)^(1/3)),'OddsRatio_working_3-way'!AN64-'OddsRatio_working_3-way'!R64/3)</f>
        <v>-0.45866917572358146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3.82</v>
      </c>
      <c r="B65" s="4">
        <f>IF('True_Odds_Calculator_3-way'!B66="","",'True_Odds_Calculator_3-way'!B66)</f>
        <v>3.67</v>
      </c>
      <c r="C65" s="4">
        <f>IF('True_Odds_Calculator_3-way'!C66="","",'True_Odds_Calculator_3-way'!C66)</f>
        <v>2.02</v>
      </c>
      <c r="D65" s="9">
        <f t="shared" si="13"/>
        <v>0.25298828241287347</v>
      </c>
      <c r="E65" s="9">
        <f t="shared" si="14"/>
        <v>0.26345664412774628</v>
      </c>
      <c r="F65" s="9">
        <f t="shared" si="15"/>
        <v>0.48355507345938037</v>
      </c>
      <c r="G65" s="9">
        <f t="shared" si="16"/>
        <v>1.047075262409612</v>
      </c>
      <c r="H65" s="9">
        <f t="shared" si="17"/>
        <v>3.9527522399951058</v>
      </c>
      <c r="I65" s="9">
        <f t="shared" si="18"/>
        <v>3.7956909506336634</v>
      </c>
      <c r="J65" s="9">
        <f t="shared" si="19"/>
        <v>2.0680167676578045</v>
      </c>
      <c r="K65" s="11">
        <f t="shared" si="20"/>
        <v>0.26178010471204188</v>
      </c>
      <c r="L65" s="11">
        <f t="shared" si="21"/>
        <v>0.27247956403269757</v>
      </c>
      <c r="M65" s="11">
        <f t="shared" si="22"/>
        <v>0.49504950495049505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-0.2711937927033784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0.22987947253289892</v>
      </c>
      <c r="Q65" s="11">
        <f>2*'OddsRatio_working_3-way'!K65*'OddsRatio_working_3-way'!L65*'OddsRatio_working_3-way'!M65</f>
        <v>7.0623493865713954E-2</v>
      </c>
      <c r="R65" s="11">
        <f t="shared" si="23"/>
        <v>0</v>
      </c>
      <c r="S65" s="11">
        <f t="shared" si="24"/>
        <v>-0.84765757446496004</v>
      </c>
      <c r="T65" s="11">
        <f t="shared" si="25"/>
        <v>-0.26041707356834409</v>
      </c>
      <c r="U65" s="11">
        <f>'OddsRatio_working_3-way'!S65-'OddsRatio_working_3-way'!R65^2/3</f>
        <v>-0.84765757446496004</v>
      </c>
      <c r="V65" s="11">
        <f>'OddsRatio_working_3-way'!S65*'OddsRatio_working_3-way'!R65/3-2*'OddsRatio_working_3-way'!R65^3/27-'OddsRatio_working_3-way'!T65</f>
        <v>0.26041707356834409</v>
      </c>
      <c r="W65" s="11">
        <f>'OddsRatio_working_3-way'!V65^2+4*'OddsRatio_working_3-way'!U65^3/27</f>
        <v>-2.2414321355781031E-2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0.15019268753977452</v>
      </c>
      <c r="Y65" s="11">
        <f>IF('OddsRatio_working_3-way'!W65&gt;=0,IF('OddsRatio_working_3-way'!V65+SQRT('OddsRatio_working_3-way'!W65)&gt;0,0,PI()),ACOS('OddsRatio_working_3-way'!V65/(2*'OddsRatio_working_3-way'!X65)))</f>
        <v>0.52176015287686539</v>
      </c>
      <c r="Z65" s="11">
        <f>'OddsRatio_working_3-way'!X65^(1/3)*COS('OddsRatio_working_3-way'!Y65/3)</f>
        <v>0.52353763120480601</v>
      </c>
      <c r="AA65" s="11">
        <f>'OddsRatio_working_3-way'!X65^(1/3)*COS(('OddsRatio_working_3-way'!Y65+2*PI())/3)</f>
        <v>-0.34142843618011698</v>
      </c>
      <c r="AB65" s="11">
        <f>'OddsRatio_working_3-way'!X65^(1/3)*COS(('OddsRatio_working_3-way'!Y65+4*PI())/3)</f>
        <v>-0.18210919502468925</v>
      </c>
      <c r="AC65" s="11">
        <f>'OddsRatio_working_3-way'!X65^(1/3)*SIN('OddsRatio_working_3-way'!Y65/3)</f>
        <v>9.1983006768173267E-2</v>
      </c>
      <c r="AD65" s="11">
        <f>'OddsRatio_working_3-way'!X65^(1/3)*SIN(('OddsRatio_working_3-way'!Y65+2*PI())/3)</f>
        <v>0.40740538507640417</v>
      </c>
      <c r="AE65" s="11">
        <f>'OddsRatio_working_3-way'!X65^(1/3)*SIN(('OddsRatio_working_3-way'!Y65+4*PI())/3)</f>
        <v>-0.49938839184457723</v>
      </c>
      <c r="AF65" s="11">
        <f>-'OddsRatio_working_3-way'!U65/(3*'OddsRatio_working_3-way'!X65^(1/3))*COS(('OddsRatio_working_3-way'!Y65)/3)</f>
        <v>0.52353763120480601</v>
      </c>
      <c r="AG65" s="11">
        <f>-'OddsRatio_working_3-way'!U65/(3*'OddsRatio_working_3-way'!X65^(1/3))*COS(('OddsRatio_working_3-way'!Y65+2*PI())/3)</f>
        <v>-0.34142843618011698</v>
      </c>
      <c r="AH65" s="11">
        <f>-'OddsRatio_working_3-way'!U65/(3*'OddsRatio_working_3-way'!X65^(1/3))*COS(('OddsRatio_working_3-way'!Y65+4*PI())/3)</f>
        <v>-0.18210919502468925</v>
      </c>
      <c r="AI65" s="11">
        <f>'OddsRatio_working_3-way'!U65/(3*'OddsRatio_working_3-way'!X65^(1/3))*SIN(('OddsRatio_working_3-way'!Y65)/3)</f>
        <v>-9.1983006768173267E-2</v>
      </c>
      <c r="AJ65" s="11">
        <f>'OddsRatio_working_3-way'!U65/(3*'OddsRatio_working_3-way'!X65^(1/3))*SIN(('OddsRatio_working_3-way'!Y65+2*PI())/3)</f>
        <v>-0.40740538507640417</v>
      </c>
      <c r="AK65" s="11">
        <f>'OddsRatio_working_3-way'!U65/(3*'OddsRatio_working_3-way'!X65^(1/3))*SIN(('OddsRatio_working_3-way'!Y65+4*PI())/3)</f>
        <v>0.49938839184457723</v>
      </c>
      <c r="AL65" s="11">
        <f>'OddsRatio_working_3-way'!Z65+'OddsRatio_working_3-way'!AF65</f>
        <v>1.047075262409612</v>
      </c>
      <c r="AM65" s="11">
        <f>'OddsRatio_working_3-way'!AA65+'OddsRatio_working_3-way'!AG65</f>
        <v>-0.68285687236023396</v>
      </c>
      <c r="AN65" s="11">
        <f>'OddsRatio_working_3-way'!AB65+'OddsRatio_working_3-way'!AH65</f>
        <v>-0.3642183900493785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1.047075262409612</v>
      </c>
      <c r="AS65" s="11">
        <f>IF(('OddsRatio_working_3-way'!X65=0),IF(Q65&gt;0,-Q65^(1/3),(-Q65)^(1/3)),'OddsRatio_working_3-way'!AM65-'OddsRatio_working_3-way'!R65/3)</f>
        <v>-0.68285687236023396</v>
      </c>
      <c r="AT65" s="11">
        <f>IF(('OddsRatio_working_3-way'!X65=0),IF(Q65&gt;0,-Q65^(1/3),(-Q65)^(1/3)),'OddsRatio_working_3-way'!AN65-'OddsRatio_working_3-way'!R65/3)</f>
        <v>-0.3642183900493785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</v>
      </c>
      <c r="B66" s="4">
        <f>IF('True_Odds_Calculator_3-way'!B67="","",'True_Odds_Calculator_3-way'!B67)</f>
        <v>3.1</v>
      </c>
      <c r="C66" s="4">
        <f>IF('True_Odds_Calculator_3-way'!C67="","",'True_Odds_Calculator_3-way'!C67)</f>
        <v>2.69</v>
      </c>
      <c r="D66" s="9">
        <f t="shared" si="13"/>
        <v>0.3242209363430979</v>
      </c>
      <c r="E66" s="9">
        <f t="shared" si="14"/>
        <v>0.31362391264182266</v>
      </c>
      <c r="F66" s="9">
        <f t="shared" si="15"/>
        <v>0.36215515101507956</v>
      </c>
      <c r="G66" s="9">
        <f t="shared" si="16"/>
        <v>1.0421582752783389</v>
      </c>
      <c r="H66" s="9">
        <f t="shared" si="17"/>
        <v>3.0843165505566779</v>
      </c>
      <c r="I66" s="9">
        <f t="shared" si="18"/>
        <v>3.1885323780845121</v>
      </c>
      <c r="J66" s="9">
        <f t="shared" si="19"/>
        <v>2.7612474852203928</v>
      </c>
      <c r="K66" s="11">
        <f t="shared" si="20"/>
        <v>0.33333333333333331</v>
      </c>
      <c r="L66" s="11">
        <f t="shared" si="21"/>
        <v>0.32258064516129031</v>
      </c>
      <c r="M66" s="11">
        <f t="shared" si="22"/>
        <v>0.37174721189591081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-0.28372706559539518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0.23144261901906701</v>
      </c>
      <c r="Q66" s="11">
        <f>2*'OddsRatio_working_3-way'!K66*'OddsRatio_working_3-way'!L66*'OddsRatio_working_3-way'!M66</f>
        <v>7.9945636966862535E-2</v>
      </c>
      <c r="R66" s="11">
        <f t="shared" si="23"/>
        <v>0</v>
      </c>
      <c r="S66" s="11">
        <f t="shared" si="24"/>
        <v>-0.81572273879966162</v>
      </c>
      <c r="T66" s="11">
        <f t="shared" si="25"/>
        <v>-0.28176951253874327</v>
      </c>
      <c r="U66" s="11">
        <f>'OddsRatio_working_3-way'!S66-'OddsRatio_working_3-way'!R66^2/3</f>
        <v>-0.81572273879966162</v>
      </c>
      <c r="V66" s="11">
        <f>'OddsRatio_working_3-way'!S66*'OddsRatio_working_3-way'!R66/3-2*'OddsRatio_working_3-way'!R66^3/27-'OddsRatio_working_3-way'!T66</f>
        <v>0.28176951253874327</v>
      </c>
      <c r="W66" s="11">
        <f>'OddsRatio_working_3-way'!V66^2+4*'OddsRatio_working_3-way'!U66^3/27</f>
        <v>-1.0185101094930954E-3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0.14178554960380668</v>
      </c>
      <c r="Y66" s="11">
        <f>IF('OddsRatio_working_3-way'!W66&gt;=0,IF('OddsRatio_working_3-way'!V66+SQRT('OddsRatio_working_3-way'!W66)&gt;0,0,PI()),ACOS('OddsRatio_working_3-way'!V66/(2*'OddsRatio_working_3-way'!X66)))</f>
        <v>0.11278251966255382</v>
      </c>
      <c r="Z66" s="11">
        <f>'OddsRatio_working_3-way'!X66^(1/3)*COS('OddsRatio_working_3-way'!Y66/3)</f>
        <v>0.52107913763916958</v>
      </c>
      <c r="AA66" s="11">
        <f>'OddsRatio_working_3-way'!X66^(1/3)*COS(('OddsRatio_working_3-way'!Y66+2*PI())/3)</f>
        <v>-0.27751260442992803</v>
      </c>
      <c r="AB66" s="11">
        <f>'OddsRatio_working_3-way'!X66^(1/3)*COS(('OddsRatio_working_3-way'!Y66+4*PI())/3)</f>
        <v>-0.2435665332092416</v>
      </c>
      <c r="AC66" s="11">
        <f>'OddsRatio_working_3-way'!X66^(1/3)*SIN('OddsRatio_working_3-way'!Y66/3)</f>
        <v>1.9598773357193688E-2</v>
      </c>
      <c r="AD66" s="11">
        <f>'OddsRatio_working_3-way'!X66^(1/3)*SIN(('OddsRatio_working_3-way'!Y66+2*PI())/3)</f>
        <v>0.44146838389901211</v>
      </c>
      <c r="AE66" s="11">
        <f>'OddsRatio_working_3-way'!X66^(1/3)*SIN(('OddsRatio_working_3-way'!Y66+4*PI())/3)</f>
        <v>-0.46106715725620562</v>
      </c>
      <c r="AF66" s="11">
        <f>-'OddsRatio_working_3-way'!U66/(3*'OddsRatio_working_3-way'!X66^(1/3))*COS(('OddsRatio_working_3-way'!Y66)/3)</f>
        <v>0.52107913763916947</v>
      </c>
      <c r="AG66" s="11">
        <f>-'OddsRatio_working_3-way'!U66/(3*'OddsRatio_working_3-way'!X66^(1/3))*COS(('OddsRatio_working_3-way'!Y66+2*PI())/3)</f>
        <v>-0.27751260442992798</v>
      </c>
      <c r="AH66" s="11">
        <f>-'OddsRatio_working_3-way'!U66/(3*'OddsRatio_working_3-way'!X66^(1/3))*COS(('OddsRatio_working_3-way'!Y66+4*PI())/3)</f>
        <v>-0.24356653320924154</v>
      </c>
      <c r="AI66" s="11">
        <f>'OddsRatio_working_3-way'!U66/(3*'OddsRatio_working_3-way'!X66^(1/3))*SIN(('OddsRatio_working_3-way'!Y66)/3)</f>
        <v>-1.9598773357193684E-2</v>
      </c>
      <c r="AJ66" s="11">
        <f>'OddsRatio_working_3-way'!U66/(3*'OddsRatio_working_3-way'!X66^(1/3))*SIN(('OddsRatio_working_3-way'!Y66+2*PI())/3)</f>
        <v>-0.441468383899012</v>
      </c>
      <c r="AK66" s="11">
        <f>'OddsRatio_working_3-way'!U66/(3*'OddsRatio_working_3-way'!X66^(1/3))*SIN(('OddsRatio_working_3-way'!Y66+4*PI())/3)</f>
        <v>0.46106715725620556</v>
      </c>
      <c r="AL66" s="11">
        <f>'OddsRatio_working_3-way'!Z66+'OddsRatio_working_3-way'!AF66</f>
        <v>1.0421582752783389</v>
      </c>
      <c r="AM66" s="11">
        <f>'OddsRatio_working_3-way'!AA66+'OddsRatio_working_3-way'!AG66</f>
        <v>-0.55502520885985596</v>
      </c>
      <c r="AN66" s="11">
        <f>'OddsRatio_working_3-way'!AB66+'OddsRatio_working_3-way'!AH66</f>
        <v>-0.48713306641848314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1.0421582752783389</v>
      </c>
      <c r="AS66" s="11">
        <f>IF(('OddsRatio_working_3-way'!X66=0),IF(Q66&gt;0,-Q66^(1/3),(-Q66)^(1/3)),'OddsRatio_working_3-way'!AM66-'OddsRatio_working_3-way'!R66/3)</f>
        <v>-0.55502520885985596</v>
      </c>
      <c r="AT66" s="11">
        <f>IF(('OddsRatio_working_3-way'!X66=0),IF(Q66&gt;0,-Q66^(1/3),(-Q66)^(1/3)),'OddsRatio_working_3-way'!AN66-'OddsRatio_working_3-way'!R66/3)</f>
        <v>-0.48713306641848314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2.23</v>
      </c>
      <c r="B67" s="4">
        <f>IF('True_Odds_Calculator_3-way'!B68="","",'True_Odds_Calculator_3-way'!B68)</f>
        <v>3.24</v>
      </c>
      <c r="C67" s="4">
        <f>IF('True_Odds_Calculator_3-way'!C68="","",'True_Odds_Calculator_3-way'!C68)</f>
        <v>3.67</v>
      </c>
      <c r="D67" s="9">
        <f t="shared" si="13"/>
        <v>0.43728916208359481</v>
      </c>
      <c r="E67" s="9">
        <f t="shared" si="14"/>
        <v>0.29909042984427997</v>
      </c>
      <c r="F67" s="9">
        <f t="shared" si="15"/>
        <v>0.26362040807212522</v>
      </c>
      <c r="G67" s="9">
        <f t="shared" si="16"/>
        <v>1.0461921441891175</v>
      </c>
      <c r="H67" s="9">
        <f t="shared" si="17"/>
        <v>2.2868163373526142</v>
      </c>
      <c r="I67" s="9">
        <f t="shared" si="18"/>
        <v>3.3434704029836237</v>
      </c>
      <c r="J67" s="9">
        <f t="shared" si="19"/>
        <v>3.7933330249849435</v>
      </c>
      <c r="K67" s="11">
        <f t="shared" si="20"/>
        <v>0.44843049327354262</v>
      </c>
      <c r="L67" s="11">
        <f t="shared" si="21"/>
        <v>0.30864197530864196</v>
      </c>
      <c r="M67" s="11">
        <f t="shared" si="22"/>
        <v>0.27247956403269757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-0.27742682627153736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0.23155407783324516</v>
      </c>
      <c r="Q67" s="11">
        <f>2*'OddsRatio_working_3-way'!K67*'OddsRatio_working_3-way'!L67*'OddsRatio_working_3-way'!M67</f>
        <v>7.5424781053174322E-2</v>
      </c>
      <c r="R67" s="11">
        <f t="shared" si="23"/>
        <v>0</v>
      </c>
      <c r="S67" s="11">
        <f t="shared" si="24"/>
        <v>-0.83464919721428354</v>
      </c>
      <c r="T67" s="11">
        <f t="shared" si="25"/>
        <v>-0.27187270267566238</v>
      </c>
      <c r="U67" s="11">
        <f>'OddsRatio_working_3-way'!S67-'OddsRatio_working_3-way'!R67^2/3</f>
        <v>-0.83464919721428354</v>
      </c>
      <c r="V67" s="11">
        <f>'OddsRatio_working_3-way'!S67*'OddsRatio_working_3-way'!R67/3-2*'OddsRatio_working_3-way'!R67^3/27-'OddsRatio_working_3-way'!T67</f>
        <v>0.27187270267566238</v>
      </c>
      <c r="W67" s="11">
        <f>'OddsRatio_working_3-way'!V67^2+4*'OddsRatio_working_3-way'!U67^3/27</f>
        <v>-1.2225888030470144E-2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0.14674864095677281</v>
      </c>
      <c r="Y67" s="11">
        <f>IF('OddsRatio_working_3-way'!W67&gt;=0,IF('OddsRatio_working_3-way'!V67+SQRT('OddsRatio_working_3-way'!W67)&gt;0,0,PI()),ACOS('OddsRatio_working_3-way'!V67/(2*'OddsRatio_working_3-way'!X67)))</f>
        <v>0.38626920751771876</v>
      </c>
      <c r="Z67" s="11">
        <f>'OddsRatio_working_3-way'!X67^(1/3)*COS('OddsRatio_working_3-way'!Y67/3)</f>
        <v>0.52309607209455877</v>
      </c>
      <c r="AA67" s="11">
        <f>'OddsRatio_working_3-way'!X67^(1/3)*COS(('OddsRatio_working_3-way'!Y67+2*PI())/3)</f>
        <v>-0.32020103105183167</v>
      </c>
      <c r="AB67" s="11">
        <f>'OddsRatio_working_3-way'!X67^(1/3)*COS(('OddsRatio_working_3-way'!Y67+4*PI())/3)</f>
        <v>-0.20289504104272699</v>
      </c>
      <c r="AC67" s="11">
        <f>'OddsRatio_working_3-way'!X67^(1/3)*SIN('OddsRatio_working_3-way'!Y67/3)</f>
        <v>6.7726644909312086E-2</v>
      </c>
      <c r="AD67" s="11">
        <f>'OddsRatio_working_3-way'!X67^(1/3)*SIN(('OddsRatio_working_3-way'!Y67+2*PI())/3)</f>
        <v>0.41915116459908802</v>
      </c>
      <c r="AE67" s="11">
        <f>'OddsRatio_working_3-way'!X67^(1/3)*SIN(('OddsRatio_working_3-way'!Y67+4*PI())/3)</f>
        <v>-0.48687780950840015</v>
      </c>
      <c r="AF67" s="11">
        <f>-'OddsRatio_working_3-way'!U67/(3*'OddsRatio_working_3-way'!X67^(1/3))*COS(('OddsRatio_working_3-way'!Y67)/3)</f>
        <v>0.52309607209455877</v>
      </c>
      <c r="AG67" s="11">
        <f>-'OddsRatio_working_3-way'!U67/(3*'OddsRatio_working_3-way'!X67^(1/3))*COS(('OddsRatio_working_3-way'!Y67+2*PI())/3)</f>
        <v>-0.32020103105183167</v>
      </c>
      <c r="AH67" s="11">
        <f>-'OddsRatio_working_3-way'!U67/(3*'OddsRatio_working_3-way'!X67^(1/3))*COS(('OddsRatio_working_3-way'!Y67+4*PI())/3)</f>
        <v>-0.20289504104272699</v>
      </c>
      <c r="AI67" s="11">
        <f>'OddsRatio_working_3-way'!U67/(3*'OddsRatio_working_3-way'!X67^(1/3))*SIN(('OddsRatio_working_3-way'!Y67)/3)</f>
        <v>-6.7726644909312086E-2</v>
      </c>
      <c r="AJ67" s="11">
        <f>'OddsRatio_working_3-way'!U67/(3*'OddsRatio_working_3-way'!X67^(1/3))*SIN(('OddsRatio_working_3-way'!Y67+2*PI())/3)</f>
        <v>-0.41915116459908802</v>
      </c>
      <c r="AK67" s="11">
        <f>'OddsRatio_working_3-way'!U67/(3*'OddsRatio_working_3-way'!X67^(1/3))*SIN(('OddsRatio_working_3-way'!Y67+4*PI())/3)</f>
        <v>0.48687780950840015</v>
      </c>
      <c r="AL67" s="11">
        <f>'OddsRatio_working_3-way'!Z67+'OddsRatio_working_3-way'!AF67</f>
        <v>1.0461921441891175</v>
      </c>
      <c r="AM67" s="11">
        <f>'OddsRatio_working_3-way'!AA67+'OddsRatio_working_3-way'!AG67</f>
        <v>-0.64040206210366335</v>
      </c>
      <c r="AN67" s="11">
        <f>'OddsRatio_working_3-way'!AB67+'OddsRatio_working_3-way'!AH67</f>
        <v>-0.40579008208545397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1.0461921441891175</v>
      </c>
      <c r="AS67" s="11">
        <f>IF(('OddsRatio_working_3-way'!X67=0),IF(Q67&gt;0,-Q67^(1/3),(-Q67)^(1/3)),'OddsRatio_working_3-way'!AM67-'OddsRatio_working_3-way'!R67/3)</f>
        <v>-0.64040206210366335</v>
      </c>
      <c r="AT67" s="11">
        <f>IF(('OddsRatio_working_3-way'!X67=0),IF(Q67&gt;0,-Q67^(1/3),(-Q67)^(1/3)),'OddsRatio_working_3-way'!AN67-'OddsRatio_working_3-way'!R67/3)</f>
        <v>-0.40579008208545397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2.52</v>
      </c>
      <c r="D68" s="9">
        <f t="shared" ref="D68:D131" si="26">(K68/(AR68+K68-(AR68*K68)))</f>
        <v>0.32079048023103135</v>
      </c>
      <c r="E68" s="9">
        <f t="shared" ref="E68:E131" si="27">(L68/(AR68+L68-(AR68*L68)))</f>
        <v>0.29241725412445541</v>
      </c>
      <c r="F68" s="9">
        <f t="shared" ref="F68:F131" si="28">(M68/(AR68+M68-(AR68*M68)))</f>
        <v>0.38679226564451324</v>
      </c>
      <c r="G68" s="9">
        <f t="shared" ref="G68:G131" si="29">AR68</f>
        <v>1.0430046742302777</v>
      </c>
      <c r="H68" s="9">
        <f t="shared" ref="H68:H131" si="30">IF(A68="","",1/D68)</f>
        <v>3.1172994886874639</v>
      </c>
      <c r="I68" s="9">
        <f t="shared" ref="I68:I131" si="31">IF(B68="","",1/E68)</f>
        <v>3.419770844214244</v>
      </c>
      <c r="J68" s="9">
        <f t="shared" ref="J68:J131" si="32">IF(C68="","",1/F68)</f>
        <v>2.5853671048300222</v>
      </c>
      <c r="K68" s="11">
        <f t="shared" ref="K68:K131" si="33">1/A68</f>
        <v>0.33003300330033003</v>
      </c>
      <c r="L68" s="11">
        <f t="shared" ref="L68:L131" si="34">1/B68</f>
        <v>0.30120481927710846</v>
      </c>
      <c r="M68" s="11">
        <f t="shared" ref="M68:M131" si="35">1/C68</f>
        <v>0.3968253968253968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-0.28238807816524636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0.23155643160414724</v>
      </c>
      <c r="Q68" s="11">
        <f>2*'OddsRatio_working_3-way'!K68*'OddsRatio_working_3-way'!L68*'OddsRatio_working_3-way'!M68</f>
        <v>7.8894865963934316E-2</v>
      </c>
      <c r="R68" s="11">
        <f t="shared" ref="R68:R131" si="36">O68/N68</f>
        <v>0</v>
      </c>
      <c r="S68" s="11">
        <f t="shared" ref="S68:S131" si="37">P68/N68</f>
        <v>-0.81999365238303823</v>
      </c>
      <c r="T68" s="11">
        <f t="shared" ref="T68:T131" si="38">Q68/N68</f>
        <v>-0.27938454936389712</v>
      </c>
      <c r="U68" s="11">
        <f>'OddsRatio_working_3-way'!S68-'OddsRatio_working_3-way'!R68^2/3</f>
        <v>-0.81999365238303823</v>
      </c>
      <c r="V68" s="11">
        <f>'OddsRatio_working_3-way'!S68*'OddsRatio_working_3-way'!R68/3-2*'OddsRatio_working_3-way'!R68^3/27-'OddsRatio_working_3-way'!T68</f>
        <v>0.27938454936389712</v>
      </c>
      <c r="W68" s="11">
        <f>'OddsRatio_working_3-way'!V68^2+4*'OddsRatio_working_3-way'!U68^3/27</f>
        <v>-3.6265247895000408E-3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0.14290053464977651</v>
      </c>
      <c r="Y68" s="11">
        <f>IF('OddsRatio_working_3-way'!W68&gt;=0,IF('OddsRatio_working_3-way'!V68+SQRT('OddsRatio_working_3-way'!W68)&gt;0,0,PI()),ACOS('OddsRatio_working_3-way'!V68/(2*'OddsRatio_working_3-way'!X68)))</f>
        <v>0.21229938748227961</v>
      </c>
      <c r="Z68" s="11">
        <f>'OddsRatio_working_3-way'!X68^(1/3)*COS('OddsRatio_working_3-way'!Y68/3)</f>
        <v>0.52150233711513883</v>
      </c>
      <c r="AA68" s="11">
        <f>'OddsRatio_working_3-way'!X68^(1/3)*COS(('OddsRatio_working_3-way'!Y68+2*PI())/3)</f>
        <v>-0.29276518710172728</v>
      </c>
      <c r="AB68" s="11">
        <f>'OddsRatio_working_3-way'!X68^(1/3)*COS(('OddsRatio_working_3-way'!Y68+4*PI())/3)</f>
        <v>-0.22873715001341161</v>
      </c>
      <c r="AC68" s="11">
        <f>'OddsRatio_working_3-way'!X68^(1/3)*SIN('OddsRatio_working_3-way'!Y68/3)</f>
        <v>3.6966604448622389E-2</v>
      </c>
      <c r="AD68" s="11">
        <f>'OddsRatio_working_3-way'!X68^(1/3)*SIN(('OddsRatio_working_3-way'!Y68+2*PI())/3)</f>
        <v>0.43315096985035528</v>
      </c>
      <c r="AE68" s="11">
        <f>'OddsRatio_working_3-way'!X68^(1/3)*SIN(('OddsRatio_working_3-way'!Y68+4*PI())/3)</f>
        <v>-0.47011757429897766</v>
      </c>
      <c r="AF68" s="11">
        <f>-'OddsRatio_working_3-way'!U68/(3*'OddsRatio_working_3-way'!X68^(1/3))*COS(('OddsRatio_working_3-way'!Y68)/3)</f>
        <v>0.52150233711513871</v>
      </c>
      <c r="AG68" s="11">
        <f>-'OddsRatio_working_3-way'!U68/(3*'OddsRatio_working_3-way'!X68^(1/3))*COS(('OddsRatio_working_3-way'!Y68+2*PI())/3)</f>
        <v>-0.29276518710172722</v>
      </c>
      <c r="AH68" s="11">
        <f>-'OddsRatio_working_3-way'!U68/(3*'OddsRatio_working_3-way'!X68^(1/3))*COS(('OddsRatio_working_3-way'!Y68+4*PI())/3)</f>
        <v>-0.22873715001341155</v>
      </c>
      <c r="AI68" s="11">
        <f>'OddsRatio_working_3-way'!U68/(3*'OddsRatio_working_3-way'!X68^(1/3))*SIN(('OddsRatio_working_3-way'!Y68)/3)</f>
        <v>-3.6966604448622382E-2</v>
      </c>
      <c r="AJ68" s="11">
        <f>'OddsRatio_working_3-way'!U68/(3*'OddsRatio_working_3-way'!X68^(1/3))*SIN(('OddsRatio_working_3-way'!Y68+2*PI())/3)</f>
        <v>-0.43315096985035517</v>
      </c>
      <c r="AK68" s="11">
        <f>'OddsRatio_working_3-way'!U68/(3*'OddsRatio_working_3-way'!X68^(1/3))*SIN(('OddsRatio_working_3-way'!Y68+4*PI())/3)</f>
        <v>0.47011757429897755</v>
      </c>
      <c r="AL68" s="11">
        <f>'OddsRatio_working_3-way'!Z68+'OddsRatio_working_3-way'!AF68</f>
        <v>1.0430046742302777</v>
      </c>
      <c r="AM68" s="11">
        <f>'OddsRatio_working_3-way'!AA68+'OddsRatio_working_3-way'!AG68</f>
        <v>-0.58553037420345455</v>
      </c>
      <c r="AN68" s="11">
        <f>'OddsRatio_working_3-way'!AB68+'OddsRatio_working_3-way'!AH68</f>
        <v>-0.45747430002682316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1.0430046742302777</v>
      </c>
      <c r="AS68" s="11">
        <f>IF(('OddsRatio_working_3-way'!X68=0),IF(Q68&gt;0,-Q68^(1/3),(-Q68)^(1/3)),'OddsRatio_working_3-way'!AM68-'OddsRatio_working_3-way'!R68/3)</f>
        <v>-0.58553037420345455</v>
      </c>
      <c r="AT68" s="11">
        <f>IF(('OddsRatio_working_3-way'!X68=0),IF(Q68&gt;0,-Q68^(1/3),(-Q68)^(1/3)),'OddsRatio_working_3-way'!AN68-'OddsRatio_working_3-way'!R68/3)</f>
        <v>-0.45747430002682316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3.9</v>
      </c>
      <c r="D69" s="9">
        <f t="shared" si="26"/>
        <v>0.47613249235904198</v>
      </c>
      <c r="E69" s="9">
        <f t="shared" si="27"/>
        <v>0.27626930719236559</v>
      </c>
      <c r="F69" s="9">
        <f t="shared" si="28"/>
        <v>0.24759820044859229</v>
      </c>
      <c r="G69" s="9">
        <f t="shared" si="29"/>
        <v>1.0478626093686225</v>
      </c>
      <c r="H69" s="9">
        <f t="shared" si="30"/>
        <v>2.1002557398370536</v>
      </c>
      <c r="I69" s="9">
        <f t="shared" si="31"/>
        <v>3.6196565234215563</v>
      </c>
      <c r="J69" s="9">
        <f t="shared" si="32"/>
        <v>4.0388015671690054</v>
      </c>
      <c r="K69" s="11">
        <f t="shared" si="33"/>
        <v>0.48780487804878053</v>
      </c>
      <c r="L69" s="11">
        <f t="shared" si="34"/>
        <v>0.2857142857142857</v>
      </c>
      <c r="M69" s="11">
        <f t="shared" si="35"/>
        <v>0.25641025641025644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-0.27204502814258902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0.23050120611096223</v>
      </c>
      <c r="Q69" s="11">
        <f>2*'OddsRatio_working_3-way'!K69*'OddsRatio_working_3-way'!L69*'OddsRatio_working_3-way'!M69</f>
        <v>7.1473242204949522E-2</v>
      </c>
      <c r="R69" s="11">
        <f t="shared" si="36"/>
        <v>0</v>
      </c>
      <c r="S69" s="11">
        <f t="shared" si="37"/>
        <v>-0.84729064039408908</v>
      </c>
      <c r="T69" s="11">
        <f t="shared" si="38"/>
        <v>-0.2627257799671594</v>
      </c>
      <c r="U69" s="11">
        <f>'OddsRatio_working_3-way'!S69-'OddsRatio_working_3-way'!R69^2/3</f>
        <v>-0.84729064039408908</v>
      </c>
      <c r="V69" s="11">
        <f>'OddsRatio_working_3-way'!S69*'OddsRatio_working_3-way'!R69/3-2*'OddsRatio_working_3-way'!R69^3/27-'OddsRatio_working_3-way'!T69</f>
        <v>0.2627257799671594</v>
      </c>
      <c r="W69" s="11">
        <f>'OddsRatio_working_3-way'!V69^2+4*'OddsRatio_working_3-way'!U69^3/27</f>
        <v>-2.108941072893547E-2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0.15009517496266139</v>
      </c>
      <c r="Y69" s="11">
        <f>IF('OddsRatio_working_3-way'!W69&gt;=0,IF('OddsRatio_working_3-way'!V69+SQRT('OddsRatio_working_3-way'!W69)&gt;0,0,PI()),ACOS('OddsRatio_working_3-way'!V69/(2*'OddsRatio_working_3-way'!X69)))</f>
        <v>0.50495284492457104</v>
      </c>
      <c r="Z69" s="11">
        <f>'OddsRatio_working_3-way'!X69^(1/3)*COS('OddsRatio_working_3-way'!Y69/3)</f>
        <v>0.52393130468431126</v>
      </c>
      <c r="AA69" s="11">
        <f>'OddsRatio_working_3-way'!X69^(1/3)*COS(('OddsRatio_working_3-way'!Y69+2*PI())/3)</f>
        <v>-0.3390672157333659</v>
      </c>
      <c r="AB69" s="11">
        <f>'OddsRatio_working_3-way'!X69^(1/3)*COS(('OddsRatio_working_3-way'!Y69+4*PI())/3)</f>
        <v>-0.18486408895094553</v>
      </c>
      <c r="AC69" s="11">
        <f>'OddsRatio_working_3-way'!X69^(1/3)*SIN('OddsRatio_working_3-way'!Y69/3)</f>
        <v>8.9029216757712637E-2</v>
      </c>
      <c r="AD69" s="11">
        <f>'OddsRatio_working_3-way'!X69^(1/3)*SIN(('OddsRatio_working_3-way'!Y69+2*PI())/3)</f>
        <v>0.40922321131568223</v>
      </c>
      <c r="AE69" s="11">
        <f>'OddsRatio_working_3-way'!X69^(1/3)*SIN(('OddsRatio_working_3-way'!Y69+4*PI())/3)</f>
        <v>-0.49825242807339459</v>
      </c>
      <c r="AF69" s="11">
        <f>-'OddsRatio_working_3-way'!U69/(3*'OddsRatio_working_3-way'!X69^(1/3))*COS(('OddsRatio_working_3-way'!Y69)/3)</f>
        <v>0.52393130468431115</v>
      </c>
      <c r="AG69" s="11">
        <f>-'OddsRatio_working_3-way'!U69/(3*'OddsRatio_working_3-way'!X69^(1/3))*COS(('OddsRatio_working_3-way'!Y69+2*PI())/3)</f>
        <v>-0.33906721573336585</v>
      </c>
      <c r="AH69" s="11">
        <f>-'OddsRatio_working_3-way'!U69/(3*'OddsRatio_working_3-way'!X69^(1/3))*COS(('OddsRatio_working_3-way'!Y69+4*PI())/3)</f>
        <v>-0.1848640889509455</v>
      </c>
      <c r="AI69" s="11">
        <f>'OddsRatio_working_3-way'!U69/(3*'OddsRatio_working_3-way'!X69^(1/3))*SIN(('OddsRatio_working_3-way'!Y69)/3)</f>
        <v>-8.9029216757712623E-2</v>
      </c>
      <c r="AJ69" s="11">
        <f>'OddsRatio_working_3-way'!U69/(3*'OddsRatio_working_3-way'!X69^(1/3))*SIN(('OddsRatio_working_3-way'!Y69+2*PI())/3)</f>
        <v>-0.40922321131568212</v>
      </c>
      <c r="AK69" s="11">
        <f>'OddsRatio_working_3-way'!U69/(3*'OddsRatio_working_3-way'!X69^(1/3))*SIN(('OddsRatio_working_3-way'!Y69+4*PI())/3)</f>
        <v>0.49825242807339454</v>
      </c>
      <c r="AL69" s="11">
        <f>'OddsRatio_working_3-way'!Z69+'OddsRatio_working_3-way'!AF69</f>
        <v>1.0478626093686225</v>
      </c>
      <c r="AM69" s="11">
        <f>'OddsRatio_working_3-way'!AA69+'OddsRatio_working_3-way'!AG69</f>
        <v>-0.67813443146673169</v>
      </c>
      <c r="AN69" s="11">
        <f>'OddsRatio_working_3-way'!AB69+'OddsRatio_working_3-way'!AH69</f>
        <v>-0.36972817790189105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1.0478626093686225</v>
      </c>
      <c r="AS69" s="11">
        <f>IF(('OddsRatio_working_3-way'!X69=0),IF(Q69&gt;0,-Q69^(1/3),(-Q69)^(1/3)),'OddsRatio_working_3-way'!AM69-'OddsRatio_working_3-way'!R69/3)</f>
        <v>-0.67813443146673169</v>
      </c>
      <c r="AT69" s="11">
        <f>IF(('OddsRatio_working_3-way'!X69=0),IF(Q69&gt;0,-Q69^(1/3),(-Q69)^(1/3)),'OddsRatio_working_3-way'!AN69-'OddsRatio_working_3-way'!R69/3)</f>
        <v>-0.36972817790189105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3.67</v>
      </c>
      <c r="C70" s="4">
        <f>IF('True_Odds_Calculator_3-way'!C71="","",'True_Odds_Calculator_3-way'!C71)</f>
        <v>3.85</v>
      </c>
      <c r="D70" s="9">
        <f t="shared" si="26"/>
        <v>0.48583154470203488</v>
      </c>
      <c r="E70" s="9">
        <f t="shared" si="27"/>
        <v>0.26331349062486292</v>
      </c>
      <c r="F70" s="9">
        <f t="shared" si="28"/>
        <v>0.2508549646731022</v>
      </c>
      <c r="G70" s="9">
        <f t="shared" si="29"/>
        <v>1.0478481359728484</v>
      </c>
      <c r="H70" s="9">
        <f t="shared" si="30"/>
        <v>2.0583266173325767</v>
      </c>
      <c r="I70" s="9">
        <f t="shared" si="31"/>
        <v>3.7977545230475052</v>
      </c>
      <c r="J70" s="9">
        <f t="shared" si="32"/>
        <v>3.9863671875226174</v>
      </c>
      <c r="K70" s="11">
        <f t="shared" si="33"/>
        <v>0.49751243781094534</v>
      </c>
      <c r="L70" s="11">
        <f t="shared" si="34"/>
        <v>0.27247956403269757</v>
      </c>
      <c r="M70" s="11">
        <f t="shared" si="35"/>
        <v>0.25974025974025972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-0.27061673126986885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0.22992718913659174</v>
      </c>
      <c r="Q70" s="11">
        <f>2*'OddsRatio_working_3-way'!K70*'OddsRatio_working_3-way'!L70*'OddsRatio_working_3-way'!M70</f>
        <v>7.042180371717971E-2</v>
      </c>
      <c r="R70" s="11">
        <f t="shared" si="36"/>
        <v>0</v>
      </c>
      <c r="S70" s="11">
        <f t="shared" si="37"/>
        <v>-0.84964143960226901</v>
      </c>
      <c r="T70" s="11">
        <f t="shared" si="38"/>
        <v>-0.26022708716761689</v>
      </c>
      <c r="U70" s="11">
        <f>'OddsRatio_working_3-way'!S70-'OddsRatio_working_3-way'!R70^2/3</f>
        <v>-0.84964143960226901</v>
      </c>
      <c r="V70" s="11">
        <f>'OddsRatio_working_3-way'!S70*'OddsRatio_working_3-way'!R70/3-2*'OddsRatio_working_3-way'!R70^3/27-'OddsRatio_working_3-way'!T70</f>
        <v>0.26022708716761689</v>
      </c>
      <c r="W70" s="11">
        <f>'OddsRatio_working_3-way'!V70^2+4*'OddsRatio_working_3-way'!U70^3/27</f>
        <v>-2.314825542040487E-2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0.15072026432778321</v>
      </c>
      <c r="Y70" s="11">
        <f>IF('OddsRatio_working_3-way'!W70&gt;=0,IF('OddsRatio_working_3-way'!V70+SQRT('OddsRatio_working_3-way'!W70)&gt;0,0,PI()),ACOS('OddsRatio_working_3-way'!V70/(2*'OddsRatio_working_3-way'!X70)))</f>
        <v>0.52906698225793614</v>
      </c>
      <c r="Z70" s="11">
        <f>'OddsRatio_working_3-way'!X70^(1/3)*COS('OddsRatio_working_3-way'!Y70/3)</f>
        <v>0.52392406798642432</v>
      </c>
      <c r="AA70" s="11">
        <f>'OddsRatio_working_3-way'!X70^(1/3)*COS(('OddsRatio_working_3-way'!Y70+2*PI())/3)</f>
        <v>-0.34282016987937286</v>
      </c>
      <c r="AB70" s="11">
        <f>'OddsRatio_working_3-way'!X70^(1/3)*COS(('OddsRatio_working_3-way'!Y70+4*PI())/3)</f>
        <v>-0.18110389810705152</v>
      </c>
      <c r="AC70" s="11">
        <f>'OddsRatio_working_3-way'!X70^(1/3)*SIN('OddsRatio_working_3-way'!Y70/3)</f>
        <v>9.3366933040092526E-2</v>
      </c>
      <c r="AD70" s="11">
        <f>'OddsRatio_working_3-way'!X70^(1/3)*SIN(('OddsRatio_working_3-way'!Y70+2*PI())/3)</f>
        <v>0.40704808601028253</v>
      </c>
      <c r="AE70" s="11">
        <f>'OddsRatio_working_3-way'!X70^(1/3)*SIN(('OddsRatio_working_3-way'!Y70+4*PI())/3)</f>
        <v>-0.500415019050375</v>
      </c>
      <c r="AF70" s="11">
        <f>-'OddsRatio_working_3-way'!U70/(3*'OddsRatio_working_3-way'!X70^(1/3))*COS(('OddsRatio_working_3-way'!Y70)/3)</f>
        <v>0.5239240679864241</v>
      </c>
      <c r="AG70" s="11">
        <f>-'OddsRatio_working_3-way'!U70/(3*'OddsRatio_working_3-way'!X70^(1/3))*COS(('OddsRatio_working_3-way'!Y70+2*PI())/3)</f>
        <v>-0.34282016987937275</v>
      </c>
      <c r="AH70" s="11">
        <f>-'OddsRatio_working_3-way'!U70/(3*'OddsRatio_working_3-way'!X70^(1/3))*COS(('OddsRatio_working_3-way'!Y70+4*PI())/3)</f>
        <v>-0.18110389810705144</v>
      </c>
      <c r="AI70" s="11">
        <f>'OddsRatio_working_3-way'!U70/(3*'OddsRatio_working_3-way'!X70^(1/3))*SIN(('OddsRatio_working_3-way'!Y70)/3)</f>
        <v>-9.3366933040092484E-2</v>
      </c>
      <c r="AJ70" s="11">
        <f>'OddsRatio_working_3-way'!U70/(3*'OddsRatio_working_3-way'!X70^(1/3))*SIN(('OddsRatio_working_3-way'!Y70+2*PI())/3)</f>
        <v>-0.40704808601028236</v>
      </c>
      <c r="AK70" s="11">
        <f>'OddsRatio_working_3-way'!U70/(3*'OddsRatio_working_3-way'!X70^(1/3))*SIN(('OddsRatio_working_3-way'!Y70+4*PI())/3)</f>
        <v>0.50041501905037478</v>
      </c>
      <c r="AL70" s="11">
        <f>'OddsRatio_working_3-way'!Z70+'OddsRatio_working_3-way'!AF70</f>
        <v>1.0478481359728484</v>
      </c>
      <c r="AM70" s="11">
        <f>'OddsRatio_working_3-way'!AA70+'OddsRatio_working_3-way'!AG70</f>
        <v>-0.68564033975874561</v>
      </c>
      <c r="AN70" s="11">
        <f>'OddsRatio_working_3-way'!AB70+'OddsRatio_working_3-way'!AH70</f>
        <v>-0.36220779621410293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1.0478481359728484</v>
      </c>
      <c r="AS70" s="11">
        <f>IF(('OddsRatio_working_3-way'!X70=0),IF(Q70&gt;0,-Q70^(1/3),(-Q70)^(1/3)),'OddsRatio_working_3-way'!AM70-'OddsRatio_working_3-way'!R70/3)</f>
        <v>-0.68564033975874561</v>
      </c>
      <c r="AT70" s="11">
        <f>IF(('OddsRatio_working_3-way'!X70=0),IF(Q70&gt;0,-Q70^(1/3),(-Q70)^(1/3)),'OddsRatio_working_3-way'!AN70-'OddsRatio_working_3-way'!R70/3)</f>
        <v>-0.36220779621410293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2.54</v>
      </c>
      <c r="B71" s="4">
        <f>IF('True_Odds_Calculator_3-way'!B72="","",'True_Odds_Calculator_3-way'!B72)</f>
        <v>3.14</v>
      </c>
      <c r="C71" s="4">
        <f>IF('True_Odds_Calculator_3-way'!C72="","",'True_Odds_Calculator_3-way'!C72)</f>
        <v>3.17</v>
      </c>
      <c r="D71" s="9">
        <f t="shared" si="26"/>
        <v>0.38386202711201667</v>
      </c>
      <c r="E71" s="9">
        <f t="shared" si="27"/>
        <v>0.30955273136882477</v>
      </c>
      <c r="F71" s="9">
        <f t="shared" si="28"/>
        <v>0.30658524151915839</v>
      </c>
      <c r="G71" s="9">
        <f t="shared" si="29"/>
        <v>1.0422744750098778</v>
      </c>
      <c r="H71" s="9">
        <f t="shared" si="30"/>
        <v>2.6051026915152122</v>
      </c>
      <c r="I71" s="9">
        <f t="shared" si="31"/>
        <v>3.2304673765211382</v>
      </c>
      <c r="J71" s="9">
        <f t="shared" si="32"/>
        <v>3.261735610771435</v>
      </c>
      <c r="K71" s="11">
        <f t="shared" si="33"/>
        <v>0.39370078740157477</v>
      </c>
      <c r="L71" s="11">
        <f t="shared" si="34"/>
        <v>0.31847133757961782</v>
      </c>
      <c r="M71" s="11">
        <f t="shared" si="35"/>
        <v>0.31545741324921134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-0.28286004173929213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0.23138395449970986</v>
      </c>
      <c r="Q71" s="11">
        <f>2*'OddsRatio_working_3-way'!K71*'OddsRatio_working_3-way'!L71*'OddsRatio_working_3-way'!M71</f>
        <v>7.9105625469986271E-2</v>
      </c>
      <c r="R71" s="11">
        <f t="shared" si="36"/>
        <v>0</v>
      </c>
      <c r="S71" s="11">
        <f t="shared" si="37"/>
        <v>-0.81801569807082541</v>
      </c>
      <c r="T71" s="11">
        <f t="shared" si="38"/>
        <v>-0.27966348651994027</v>
      </c>
      <c r="U71" s="11">
        <f>'OddsRatio_working_3-way'!S71-'OddsRatio_working_3-way'!R71^2/3</f>
        <v>-0.81801569807082541</v>
      </c>
      <c r="V71" s="11">
        <f>'OddsRatio_working_3-way'!S71*'OddsRatio_working_3-way'!R71/3-2*'OddsRatio_working_3-way'!R71^3/27-'OddsRatio_working_3-way'!T71</f>
        <v>0.27966348651994027</v>
      </c>
      <c r="W71" s="11">
        <f>'OddsRatio_working_3-way'!V71^2+4*'OddsRatio_working_3-way'!U71^3/27</f>
        <v>-2.8809186738179421E-3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0.14238379855719782</v>
      </c>
      <c r="Y71" s="11">
        <f>IF('OddsRatio_working_3-way'!W71&gt;=0,IF('OddsRatio_working_3-way'!V71+SQRT('OddsRatio_working_3-way'!W71)&gt;0,0,PI()),ACOS('OddsRatio_working_3-way'!V71/(2*'OddsRatio_working_3-way'!X71)))</f>
        <v>0.189618442823279</v>
      </c>
      <c r="Z71" s="11">
        <f>'OddsRatio_working_3-way'!X71^(1/3)*COS('OddsRatio_working_3-way'!Y71/3)</f>
        <v>0.5211372375049389</v>
      </c>
      <c r="AA71" s="11">
        <f>'OddsRatio_working_3-way'!X71^(1/3)*COS(('OddsRatio_working_3-way'!Y71+2*PI())/3)</f>
        <v>-0.28913274453984639</v>
      </c>
      <c r="AB71" s="11">
        <f>'OddsRatio_working_3-way'!X71^(1/3)*COS(('OddsRatio_working_3-way'!Y71+4*PI())/3)</f>
        <v>-0.2320044929650926</v>
      </c>
      <c r="AC71" s="11">
        <f>'OddsRatio_working_3-way'!X71^(1/3)*SIN('OddsRatio_working_3-way'!Y71/3)</f>
        <v>3.2983011425016799E-2</v>
      </c>
      <c r="AD71" s="11">
        <f>'OddsRatio_working_3-way'!X71^(1/3)*SIN(('OddsRatio_working_3-way'!Y71+2*PI())/3)</f>
        <v>0.43482658082481318</v>
      </c>
      <c r="AE71" s="11">
        <f>'OddsRatio_working_3-way'!X71^(1/3)*SIN(('OddsRatio_working_3-way'!Y71+4*PI())/3)</f>
        <v>-0.46780959224982993</v>
      </c>
      <c r="AF71" s="11">
        <f>-'OddsRatio_working_3-way'!U71/(3*'OddsRatio_working_3-way'!X71^(1/3))*COS(('OddsRatio_working_3-way'!Y71)/3)</f>
        <v>0.5211372375049389</v>
      </c>
      <c r="AG71" s="11">
        <f>-'OddsRatio_working_3-way'!U71/(3*'OddsRatio_working_3-way'!X71^(1/3))*COS(('OddsRatio_working_3-way'!Y71+2*PI())/3)</f>
        <v>-0.28913274453984639</v>
      </c>
      <c r="AH71" s="11">
        <f>-'OddsRatio_working_3-way'!U71/(3*'OddsRatio_working_3-way'!X71^(1/3))*COS(('OddsRatio_working_3-way'!Y71+4*PI())/3)</f>
        <v>-0.2320044929650926</v>
      </c>
      <c r="AI71" s="11">
        <f>'OddsRatio_working_3-way'!U71/(3*'OddsRatio_working_3-way'!X71^(1/3))*SIN(('OddsRatio_working_3-way'!Y71)/3)</f>
        <v>-3.2983011425016799E-2</v>
      </c>
      <c r="AJ71" s="11">
        <f>'OddsRatio_working_3-way'!U71/(3*'OddsRatio_working_3-way'!X71^(1/3))*SIN(('OddsRatio_working_3-way'!Y71+2*PI())/3)</f>
        <v>-0.43482658082481318</v>
      </c>
      <c r="AK71" s="11">
        <f>'OddsRatio_working_3-way'!U71/(3*'OddsRatio_working_3-way'!X71^(1/3))*SIN(('OddsRatio_working_3-way'!Y71+4*PI())/3)</f>
        <v>0.46780959224982993</v>
      </c>
      <c r="AL71" s="11">
        <f>'OddsRatio_working_3-way'!Z71+'OddsRatio_working_3-way'!AF71</f>
        <v>1.0422744750098778</v>
      </c>
      <c r="AM71" s="11">
        <f>'OddsRatio_working_3-way'!AA71+'OddsRatio_working_3-way'!AG71</f>
        <v>-0.57826548907969277</v>
      </c>
      <c r="AN71" s="11">
        <f>'OddsRatio_working_3-way'!AB71+'OddsRatio_working_3-way'!AH71</f>
        <v>-0.46400898593018519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1.0422744750098778</v>
      </c>
      <c r="AS71" s="11">
        <f>IF(('OddsRatio_working_3-way'!X71=0),IF(Q71&gt;0,-Q71^(1/3),(-Q71)^(1/3)),'OddsRatio_working_3-way'!AM71-'OddsRatio_working_3-way'!R71/3)</f>
        <v>-0.57826548907969277</v>
      </c>
      <c r="AT71" s="11">
        <f>IF(('OddsRatio_working_3-way'!X71=0),IF(Q71&gt;0,-Q71^(1/3),(-Q71)^(1/3)),'OddsRatio_working_3-way'!AN71-'OddsRatio_working_3-way'!R71/3)</f>
        <v>-0.46400898593018519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2.52</v>
      </c>
      <c r="D72" s="9">
        <f t="shared" si="26"/>
        <v>0.30783676017172235</v>
      </c>
      <c r="E72" s="9">
        <f t="shared" si="27"/>
        <v>0.30490558740478019</v>
      </c>
      <c r="F72" s="9">
        <f t="shared" si="28"/>
        <v>0.38725765242349747</v>
      </c>
      <c r="G72" s="9">
        <f t="shared" si="29"/>
        <v>1.0409606188233893</v>
      </c>
      <c r="H72" s="9">
        <f t="shared" si="30"/>
        <v>3.2484749366585208</v>
      </c>
      <c r="I72" s="9">
        <f t="shared" si="31"/>
        <v>3.2797037552232222</v>
      </c>
      <c r="J72" s="9">
        <f t="shared" si="32"/>
        <v>2.582260140611552</v>
      </c>
      <c r="K72" s="11">
        <f t="shared" si="33"/>
        <v>0.31645569620253161</v>
      </c>
      <c r="L72" s="11">
        <f t="shared" si="34"/>
        <v>0.31347962382445144</v>
      </c>
      <c r="M72" s="11">
        <f t="shared" si="35"/>
        <v>0.3968253968253968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-0.28304999234724249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0.23107863570543624</v>
      </c>
      <c r="Q72" s="11">
        <f>2*'OddsRatio_working_3-way'!K72*'OddsRatio_working_3-way'!L72*'OddsRatio_working_3-way'!M72</f>
        <v>7.8732073494186108E-2</v>
      </c>
      <c r="R72" s="11">
        <f t="shared" si="36"/>
        <v>0</v>
      </c>
      <c r="S72" s="11">
        <f t="shared" si="37"/>
        <v>-0.81638806554692156</v>
      </c>
      <c r="T72" s="11">
        <f t="shared" si="38"/>
        <v>-0.27815607003302267</v>
      </c>
      <c r="U72" s="11">
        <f>'OddsRatio_working_3-way'!S72-'OddsRatio_working_3-way'!R72^2/3</f>
        <v>-0.81638806554692156</v>
      </c>
      <c r="V72" s="11">
        <f>'OddsRatio_working_3-way'!S72*'OddsRatio_working_3-way'!R72/3-2*'OddsRatio_working_3-way'!R72^3/27-'OddsRatio_working_3-way'!T72</f>
        <v>0.27815607003302267</v>
      </c>
      <c r="W72" s="11">
        <f>'OddsRatio_working_3-way'!V72^2+4*'OddsRatio_working_3-way'!U72^3/27</f>
        <v>-3.2386898938748798E-3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0.14195905148148419</v>
      </c>
      <c r="Y72" s="11">
        <f>IF('OddsRatio_working_3-way'!W72&gt;=0,IF('OddsRatio_working_3-way'!V72+SQRT('OddsRatio_working_3-way'!W72)&gt;0,0,PI()),ACOS('OddsRatio_working_3-way'!V72/(2*'OddsRatio_working_3-way'!X72)))</f>
        <v>0.20181040847438703</v>
      </c>
      <c r="Z72" s="11">
        <f>'OddsRatio_working_3-way'!X72^(1/3)*COS('OddsRatio_working_3-way'!Y72/3)</f>
        <v>0.52048030941169465</v>
      </c>
      <c r="AA72" s="11">
        <f>'OddsRatio_working_3-way'!X72^(1/3)*COS(('OddsRatio_working_3-way'!Y72+2*PI())/3)</f>
        <v>-0.29060793405765972</v>
      </c>
      <c r="AB72" s="11">
        <f>'OddsRatio_working_3-way'!X72^(1/3)*COS(('OddsRatio_working_3-way'!Y72+4*PI())/3)</f>
        <v>-0.22987237535403501</v>
      </c>
      <c r="AC72" s="11">
        <f>'OddsRatio_working_3-way'!X72^(1/3)*SIN('OddsRatio_working_3-way'!Y72/3)</f>
        <v>3.5065691166920279E-2</v>
      </c>
      <c r="AD72" s="11">
        <f>'OddsRatio_working_3-way'!X72^(1/3)*SIN(('OddsRatio_working_3-way'!Y72+2*PI())/3)</f>
        <v>0.43321632453665238</v>
      </c>
      <c r="AE72" s="11">
        <f>'OddsRatio_working_3-way'!X72^(1/3)*SIN(('OddsRatio_working_3-way'!Y72+4*PI())/3)</f>
        <v>-0.46828201570357242</v>
      </c>
      <c r="AF72" s="11">
        <f>-'OddsRatio_working_3-way'!U72/(3*'OddsRatio_working_3-way'!X72^(1/3))*COS(('OddsRatio_working_3-way'!Y72)/3)</f>
        <v>0.52048030941169465</v>
      </c>
      <c r="AG72" s="11">
        <f>-'OddsRatio_working_3-way'!U72/(3*'OddsRatio_working_3-way'!X72^(1/3))*COS(('OddsRatio_working_3-way'!Y72+2*PI())/3)</f>
        <v>-0.29060793405765972</v>
      </c>
      <c r="AH72" s="11">
        <f>-'OddsRatio_working_3-way'!U72/(3*'OddsRatio_working_3-way'!X72^(1/3))*COS(('OddsRatio_working_3-way'!Y72+4*PI())/3)</f>
        <v>-0.22987237535403501</v>
      </c>
      <c r="AI72" s="11">
        <f>'OddsRatio_working_3-way'!U72/(3*'OddsRatio_working_3-way'!X72^(1/3))*SIN(('OddsRatio_working_3-way'!Y72)/3)</f>
        <v>-3.5065691166920279E-2</v>
      </c>
      <c r="AJ72" s="11">
        <f>'OddsRatio_working_3-way'!U72/(3*'OddsRatio_working_3-way'!X72^(1/3))*SIN(('OddsRatio_working_3-way'!Y72+2*PI())/3)</f>
        <v>-0.43321632453665238</v>
      </c>
      <c r="AK72" s="11">
        <f>'OddsRatio_working_3-way'!U72/(3*'OddsRatio_working_3-way'!X72^(1/3))*SIN(('OddsRatio_working_3-way'!Y72+4*PI())/3)</f>
        <v>0.46828201570357242</v>
      </c>
      <c r="AL72" s="11">
        <f>'OddsRatio_working_3-way'!Z72+'OddsRatio_working_3-way'!AF72</f>
        <v>1.0409606188233893</v>
      </c>
      <c r="AM72" s="11">
        <f>'OddsRatio_working_3-way'!AA72+'OddsRatio_working_3-way'!AG72</f>
        <v>-0.58121586811531945</v>
      </c>
      <c r="AN72" s="11">
        <f>'OddsRatio_working_3-way'!AB72+'OddsRatio_working_3-way'!AH72</f>
        <v>-0.45974475070807003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1.0409606188233893</v>
      </c>
      <c r="AS72" s="11">
        <f>IF(('OddsRatio_working_3-way'!X72=0),IF(Q72&gt;0,-Q72^(1/3),(-Q72)^(1/3)),'OddsRatio_working_3-way'!AM72-'OddsRatio_working_3-way'!R72/3)</f>
        <v>-0.58121586811531945</v>
      </c>
      <c r="AT72" s="11">
        <f>IF(('OddsRatio_working_3-way'!X72=0),IF(Q72&gt;0,-Q72^(1/3),(-Q72)^(1/3)),'OddsRatio_working_3-way'!AN72-'OddsRatio_working_3-way'!R72/3)</f>
        <v>-0.45974475070807003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2.16</v>
      </c>
      <c r="B73" s="4">
        <f>IF('True_Odds_Calculator_3-way'!B74="","",'True_Odds_Calculator_3-way'!B74)</f>
        <v>3.44</v>
      </c>
      <c r="C73" s="4">
        <f>IF('True_Odds_Calculator_3-way'!C74="","",'True_Odds_Calculator_3-way'!C74)</f>
        <v>3.65</v>
      </c>
      <c r="D73" s="9">
        <f t="shared" si="26"/>
        <v>0.45240368553780269</v>
      </c>
      <c r="E73" s="9">
        <f t="shared" si="27"/>
        <v>0.28200425033941529</v>
      </c>
      <c r="F73" s="9">
        <f t="shared" si="28"/>
        <v>0.26559206412278202</v>
      </c>
      <c r="G73" s="9">
        <f t="shared" si="29"/>
        <v>1.0434614116114107</v>
      </c>
      <c r="H73" s="9">
        <f t="shared" si="30"/>
        <v>2.2104152374692365</v>
      </c>
      <c r="I73" s="9">
        <f t="shared" si="31"/>
        <v>3.5460458443318421</v>
      </c>
      <c r="J73" s="9">
        <f t="shared" si="32"/>
        <v>3.7651727407702382</v>
      </c>
      <c r="K73" s="11">
        <f t="shared" si="33"/>
        <v>0.46296296296296291</v>
      </c>
      <c r="L73" s="11">
        <f t="shared" si="34"/>
        <v>0.29069767441860467</v>
      </c>
      <c r="M73" s="11">
        <f t="shared" si="35"/>
        <v>0.27397260273972601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-0.27655953181598292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0.23044906964945192</v>
      </c>
      <c r="Q73" s="11">
        <f>2*'OddsRatio_working_3-way'!K73*'OddsRatio_working_3-way'!L73*'OddsRatio_working_3-way'!M73</f>
        <v>7.374370228782462E-2</v>
      </c>
      <c r="R73" s="11">
        <f t="shared" si="36"/>
        <v>0</v>
      </c>
      <c r="S73" s="11">
        <f t="shared" si="37"/>
        <v>-0.83327111575669011</v>
      </c>
      <c r="T73" s="11">
        <f t="shared" si="38"/>
        <v>-0.26664675704214086</v>
      </c>
      <c r="U73" s="11">
        <f>'OddsRatio_working_3-way'!S73-'OddsRatio_working_3-way'!R73^2/3</f>
        <v>-0.83327111575669011</v>
      </c>
      <c r="V73" s="11">
        <f>'OddsRatio_working_3-way'!S73*'OddsRatio_working_3-way'!R73/3-2*'OddsRatio_working_3-way'!R73^3/27-'OddsRatio_working_3-way'!T73</f>
        <v>0.26664675704214086</v>
      </c>
      <c r="W73" s="11">
        <f>'OddsRatio_working_3-way'!V73^2+4*'OddsRatio_working_3-way'!U73^3/27</f>
        <v>-1.4614187467011722E-2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0.14638534806129183</v>
      </c>
      <c r="Y73" s="11">
        <f>IF('OddsRatio_working_3-way'!W73&gt;=0,IF('OddsRatio_working_3-way'!V73+SQRT('OddsRatio_working_3-way'!W73)&gt;0,0,PI()),ACOS('OddsRatio_working_3-way'!V73/(2*'OddsRatio_working_3-way'!X73)))</f>
        <v>0.42565137003178255</v>
      </c>
      <c r="Z73" s="11">
        <f>'OddsRatio_working_3-way'!X73^(1/3)*COS('OddsRatio_working_3-way'!Y73/3)</f>
        <v>0.52173070580570535</v>
      </c>
      <c r="AA73" s="11">
        <f>'OddsRatio_working_3-way'!X73^(1/3)*COS(('OddsRatio_working_3-way'!Y73+2*PI())/3)</f>
        <v>-0.3254066722555195</v>
      </c>
      <c r="AB73" s="11">
        <f>'OddsRatio_working_3-way'!X73^(1/3)*COS(('OddsRatio_working_3-way'!Y73+4*PI())/3)</f>
        <v>-0.19632403355018582</v>
      </c>
      <c r="AC73" s="11">
        <f>'OddsRatio_working_3-way'!X73^(1/3)*SIN('OddsRatio_working_3-way'!Y73/3)</f>
        <v>7.4525896204231612E-2</v>
      </c>
      <c r="AD73" s="11">
        <f>'OddsRatio_working_3-way'!X73^(1/3)*SIN(('OddsRatio_working_3-way'!Y73+2*PI())/3)</f>
        <v>0.41456909706001038</v>
      </c>
      <c r="AE73" s="11">
        <f>'OddsRatio_working_3-way'!X73^(1/3)*SIN(('OddsRatio_working_3-way'!Y73+4*PI())/3)</f>
        <v>-0.489094993264242</v>
      </c>
      <c r="AF73" s="11">
        <f>-'OddsRatio_working_3-way'!U73/(3*'OddsRatio_working_3-way'!X73^(1/3))*COS(('OddsRatio_working_3-way'!Y73)/3)</f>
        <v>0.52173070580570535</v>
      </c>
      <c r="AG73" s="11">
        <f>-'OddsRatio_working_3-way'!U73/(3*'OddsRatio_working_3-way'!X73^(1/3))*COS(('OddsRatio_working_3-way'!Y73+2*PI())/3)</f>
        <v>-0.3254066722555195</v>
      </c>
      <c r="AH73" s="11">
        <f>-'OddsRatio_working_3-way'!U73/(3*'OddsRatio_working_3-way'!X73^(1/3))*COS(('OddsRatio_working_3-way'!Y73+4*PI())/3)</f>
        <v>-0.19632403355018582</v>
      </c>
      <c r="AI73" s="11">
        <f>'OddsRatio_working_3-way'!U73/(3*'OddsRatio_working_3-way'!X73^(1/3))*SIN(('OddsRatio_working_3-way'!Y73)/3)</f>
        <v>-7.4525896204231612E-2</v>
      </c>
      <c r="AJ73" s="11">
        <f>'OddsRatio_working_3-way'!U73/(3*'OddsRatio_working_3-way'!X73^(1/3))*SIN(('OddsRatio_working_3-way'!Y73+2*PI())/3)</f>
        <v>-0.41456909706001038</v>
      </c>
      <c r="AK73" s="11">
        <f>'OddsRatio_working_3-way'!U73/(3*'OddsRatio_working_3-way'!X73^(1/3))*SIN(('OddsRatio_working_3-way'!Y73+4*PI())/3)</f>
        <v>0.489094993264242</v>
      </c>
      <c r="AL73" s="11">
        <f>'OddsRatio_working_3-way'!Z73+'OddsRatio_working_3-way'!AF73</f>
        <v>1.0434614116114107</v>
      </c>
      <c r="AM73" s="11">
        <f>'OddsRatio_working_3-way'!AA73+'OddsRatio_working_3-way'!AG73</f>
        <v>-0.650813344511039</v>
      </c>
      <c r="AN73" s="11">
        <f>'OddsRatio_working_3-way'!AB73+'OddsRatio_working_3-way'!AH73</f>
        <v>-0.39264806710037164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1.0434614116114107</v>
      </c>
      <c r="AS73" s="11">
        <f>IF(('OddsRatio_working_3-way'!X73=0),IF(Q73&gt;0,-Q73^(1/3),(-Q73)^(1/3)),'OddsRatio_working_3-way'!AM73-'OddsRatio_working_3-way'!R73/3)</f>
        <v>-0.650813344511039</v>
      </c>
      <c r="AT73" s="11">
        <f>IF(('OddsRatio_working_3-way'!X73=0),IF(Q73&gt;0,-Q73^(1/3),(-Q73)^(1/3)),'OddsRatio_working_3-way'!AN73-'OddsRatio_working_3-way'!R73/3)</f>
        <v>-0.39264806710037164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2.65</v>
      </c>
      <c r="B74" s="4">
        <f>IF('True_Odds_Calculator_3-way'!B75="","",'True_Odds_Calculator_3-way'!B75)</f>
        <v>3.27</v>
      </c>
      <c r="C74" s="4">
        <f>IF('True_Odds_Calculator_3-way'!C75="","",'True_Odds_Calculator_3-way'!C75)</f>
        <v>2.91</v>
      </c>
      <c r="D74" s="9">
        <f t="shared" si="26"/>
        <v>0.36798260521171006</v>
      </c>
      <c r="E74" s="9">
        <f t="shared" si="27"/>
        <v>0.29736320750200651</v>
      </c>
      <c r="F74" s="9">
        <f t="shared" si="28"/>
        <v>0.33465418728628343</v>
      </c>
      <c r="G74" s="9">
        <f t="shared" si="29"/>
        <v>1.0409210650211655</v>
      </c>
      <c r="H74" s="9">
        <f t="shared" si="30"/>
        <v>2.717519757284923</v>
      </c>
      <c r="I74" s="9">
        <f t="shared" si="31"/>
        <v>3.3628908175980459</v>
      </c>
      <c r="J74" s="9">
        <f t="shared" si="32"/>
        <v>2.9881592341904257</v>
      </c>
      <c r="K74" s="11">
        <f t="shared" si="33"/>
        <v>0.37735849056603776</v>
      </c>
      <c r="L74" s="11">
        <f t="shared" si="34"/>
        <v>0.3058103975535168</v>
      </c>
      <c r="M74" s="11">
        <f t="shared" si="35"/>
        <v>0.3436426116838488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-0.28369818220969867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0.23119686412980653</v>
      </c>
      <c r="Q74" s="11">
        <f>2*'OddsRatio_working_3-way'!K74*'OddsRatio_working_3-way'!L74*'OddsRatio_working_3-way'!M74</f>
        <v>7.9312817883295555E-2</v>
      </c>
      <c r="R74" s="11">
        <f t="shared" si="36"/>
        <v>0</v>
      </c>
      <c r="S74" s="11">
        <f t="shared" si="37"/>
        <v>-0.81493953302427158</v>
      </c>
      <c r="T74" s="11">
        <f t="shared" si="38"/>
        <v>-0.27956759280420979</v>
      </c>
      <c r="U74" s="11">
        <f>'OddsRatio_working_3-way'!S74-'OddsRatio_working_3-way'!R74^2/3</f>
        <v>-0.81493953302427158</v>
      </c>
      <c r="V74" s="11">
        <f>'OddsRatio_working_3-way'!S74*'OddsRatio_working_3-way'!R74/3-2*'OddsRatio_working_3-way'!R74^3/27-'OddsRatio_working_3-way'!T74</f>
        <v>0.27956759280420979</v>
      </c>
      <c r="W74" s="11">
        <f>'OddsRatio_working_3-way'!V74^2+4*'OddsRatio_working_3-way'!U74^3/27</f>
        <v>-2.0231303734318667E-3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0.14158139824829771</v>
      </c>
      <c r="Y74" s="11">
        <f>IF('OddsRatio_working_3-way'!W74&gt;=0,IF('OddsRatio_working_3-way'!V74+SQRT('OddsRatio_working_3-way'!W74)&gt;0,0,PI()),ACOS('OddsRatio_working_3-way'!V74/(2*'OddsRatio_working_3-way'!X74)))</f>
        <v>0.15952150212984173</v>
      </c>
      <c r="Z74" s="11">
        <f>'OddsRatio_working_3-way'!X74^(1/3)*COS('OddsRatio_working_3-way'!Y74/3)</f>
        <v>0.52046053251058289</v>
      </c>
      <c r="AA74" s="11">
        <f>'OddsRatio_working_3-way'!X74^(1/3)*COS(('OddsRatio_working_3-way'!Y74+2*PI())/3)</f>
        <v>-0.28422003136811286</v>
      </c>
      <c r="AB74" s="11">
        <f>'OddsRatio_working_3-way'!X74^(1/3)*COS(('OddsRatio_working_3-way'!Y74+4*PI())/3)</f>
        <v>-0.23624050114247011</v>
      </c>
      <c r="AC74" s="11">
        <f>'OddsRatio_working_3-way'!X74^(1/3)*SIN('OddsRatio_working_3-way'!Y74/3)</f>
        <v>2.7700994691366696E-2</v>
      </c>
      <c r="AD74" s="11">
        <f>'OddsRatio_working_3-way'!X74^(1/3)*SIN(('OddsRatio_working_3-way'!Y74+2*PI())/3)</f>
        <v>0.43688154547565816</v>
      </c>
      <c r="AE74" s="11">
        <f>'OddsRatio_working_3-way'!X74^(1/3)*SIN(('OddsRatio_working_3-way'!Y74+4*PI())/3)</f>
        <v>-0.46458254016702477</v>
      </c>
      <c r="AF74" s="11">
        <f>-'OddsRatio_working_3-way'!U74/(3*'OddsRatio_working_3-way'!X74^(1/3))*COS(('OddsRatio_working_3-way'!Y74)/3)</f>
        <v>0.52046053251058266</v>
      </c>
      <c r="AG74" s="11">
        <f>-'OddsRatio_working_3-way'!U74/(3*'OddsRatio_working_3-way'!X74^(1/3))*COS(('OddsRatio_working_3-way'!Y74+2*PI())/3)</f>
        <v>-0.28422003136811275</v>
      </c>
      <c r="AH74" s="11">
        <f>-'OddsRatio_working_3-way'!U74/(3*'OddsRatio_working_3-way'!X74^(1/3))*COS(('OddsRatio_working_3-way'!Y74+4*PI())/3)</f>
        <v>-0.23624050114247</v>
      </c>
      <c r="AI74" s="11">
        <f>'OddsRatio_working_3-way'!U74/(3*'OddsRatio_working_3-way'!X74^(1/3))*SIN(('OddsRatio_working_3-way'!Y74)/3)</f>
        <v>-2.7700994691366686E-2</v>
      </c>
      <c r="AJ74" s="11">
        <f>'OddsRatio_working_3-way'!U74/(3*'OddsRatio_working_3-way'!X74^(1/3))*SIN(('OddsRatio_working_3-way'!Y74+2*PI())/3)</f>
        <v>-0.43688154547565794</v>
      </c>
      <c r="AK74" s="11">
        <f>'OddsRatio_working_3-way'!U74/(3*'OddsRatio_working_3-way'!X74^(1/3))*SIN(('OddsRatio_working_3-way'!Y74+4*PI())/3)</f>
        <v>0.46458254016702455</v>
      </c>
      <c r="AL74" s="11">
        <f>'OddsRatio_working_3-way'!Z74+'OddsRatio_working_3-way'!AF74</f>
        <v>1.0409210650211655</v>
      </c>
      <c r="AM74" s="11">
        <f>'OddsRatio_working_3-way'!AA74+'OddsRatio_working_3-way'!AG74</f>
        <v>-0.5684400627362256</v>
      </c>
      <c r="AN74" s="11">
        <f>'OddsRatio_working_3-way'!AB74+'OddsRatio_working_3-way'!AH74</f>
        <v>-0.47248100228494011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1.0409210650211655</v>
      </c>
      <c r="AS74" s="11">
        <f>IF(('OddsRatio_working_3-way'!X74=0),IF(Q74&gt;0,-Q74^(1/3),(-Q74)^(1/3)),'OddsRatio_working_3-way'!AM74-'OddsRatio_working_3-way'!R74/3)</f>
        <v>-0.5684400627362256</v>
      </c>
      <c r="AT74" s="11">
        <f>IF(('OddsRatio_working_3-way'!X74=0),IF(Q74&gt;0,-Q74^(1/3),(-Q74)^(1/3)),'OddsRatio_working_3-way'!AN74-'OddsRatio_working_3-way'!R74/3)</f>
        <v>-0.47248100228494011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2.13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3.62</v>
      </c>
      <c r="D75" s="9">
        <f t="shared" si="26"/>
        <v>0.45894755750537081</v>
      </c>
      <c r="E75" s="9">
        <f t="shared" si="27"/>
        <v>0.27319825697744871</v>
      </c>
      <c r="F75" s="9">
        <f t="shared" si="28"/>
        <v>0.26785418551718049</v>
      </c>
      <c r="G75" s="9">
        <f t="shared" si="29"/>
        <v>1.0432727299754325</v>
      </c>
      <c r="H75" s="9">
        <f t="shared" si="30"/>
        <v>2.1788981848722391</v>
      </c>
      <c r="I75" s="9">
        <f t="shared" si="31"/>
        <v>3.6603454614373527</v>
      </c>
      <c r="J75" s="9">
        <f t="shared" si="32"/>
        <v>3.7333745525356323</v>
      </c>
      <c r="K75" s="11">
        <f t="shared" si="33"/>
        <v>0.46948356807511737</v>
      </c>
      <c r="L75" s="11">
        <f t="shared" si="34"/>
        <v>0.28169014084507044</v>
      </c>
      <c r="M75" s="11">
        <f t="shared" si="35"/>
        <v>0.27624309392265195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-0.27580579578944375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0.23015691221486578</v>
      </c>
      <c r="Q75" s="11">
        <f>2*'OddsRatio_working_3-way'!K75*'OddsRatio_working_3-way'!L75*'OddsRatio_working_3-way'!M75</f>
        <v>7.3065686417417702E-2</v>
      </c>
      <c r="R75" s="11">
        <f t="shared" si="36"/>
        <v>0</v>
      </c>
      <c r="S75" s="11">
        <f t="shared" si="37"/>
        <v>-0.83448903441671207</v>
      </c>
      <c r="T75" s="11">
        <f t="shared" si="38"/>
        <v>-0.26491715378308317</v>
      </c>
      <c r="U75" s="11">
        <f>'OddsRatio_working_3-way'!S75-'OddsRatio_working_3-way'!R75^2/3</f>
        <v>-0.83448903441671207</v>
      </c>
      <c r="V75" s="11">
        <f>'OddsRatio_working_3-way'!S75*'OddsRatio_working_3-way'!R75/3-2*'OddsRatio_working_3-way'!R75^3/27-'OddsRatio_working_3-way'!T75</f>
        <v>0.26491715378308317</v>
      </c>
      <c r="W75" s="11">
        <f>'OddsRatio_working_3-way'!V75^2+4*'OddsRatio_working_3-way'!U75^3/27</f>
        <v>-1.5909976438902532E-2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0.14670640307041158</v>
      </c>
      <c r="Y75" s="11">
        <f>IF('OddsRatio_working_3-way'!W75&gt;=0,IF('OddsRatio_working_3-way'!V75+SQRT('OddsRatio_working_3-way'!W75)&gt;0,0,PI()),ACOS('OddsRatio_working_3-way'!V75/(2*'OddsRatio_working_3-way'!X75)))</f>
        <v>0.44436914384935089</v>
      </c>
      <c r="Z75" s="11">
        <f>'OddsRatio_working_3-way'!X75^(1/3)*COS('OddsRatio_working_3-way'!Y75/3)</f>
        <v>0.52163636498771637</v>
      </c>
      <c r="AA75" s="11">
        <f>'OddsRatio_working_3-way'!X75^(1/3)*COS(('OddsRatio_working_3-way'!Y75+2*PI())/3)</f>
        <v>-0.3282265324660949</v>
      </c>
      <c r="AB75" s="11">
        <f>'OddsRatio_working_3-way'!X75^(1/3)*COS(('OddsRatio_working_3-way'!Y75+4*PI())/3)</f>
        <v>-0.19340983252162156</v>
      </c>
      <c r="AC75" s="11">
        <f>'OddsRatio_working_3-way'!X75^(1/3)*SIN('OddsRatio_working_3-way'!Y75/3)</f>
        <v>7.7836458004198819E-2</v>
      </c>
      <c r="AD75" s="11">
        <f>'OddsRatio_working_3-way'!X75^(1/3)*SIN(('OddsRatio_working_3-way'!Y75+2*PI())/3)</f>
        <v>0.4128321146150345</v>
      </c>
      <c r="AE75" s="11">
        <f>'OddsRatio_working_3-way'!X75^(1/3)*SIN(('OddsRatio_working_3-way'!Y75+4*PI())/3)</f>
        <v>-0.49066857261923319</v>
      </c>
      <c r="AF75" s="11">
        <f>-'OddsRatio_working_3-way'!U75/(3*'OddsRatio_working_3-way'!X75^(1/3))*COS(('OddsRatio_working_3-way'!Y75)/3)</f>
        <v>0.52163636498771626</v>
      </c>
      <c r="AG75" s="11">
        <f>-'OddsRatio_working_3-way'!U75/(3*'OddsRatio_working_3-way'!X75^(1/3))*COS(('OddsRatio_working_3-way'!Y75+2*PI())/3)</f>
        <v>-0.32822653246609484</v>
      </c>
      <c r="AH75" s="11">
        <f>-'OddsRatio_working_3-way'!U75/(3*'OddsRatio_working_3-way'!X75^(1/3))*COS(('OddsRatio_working_3-way'!Y75+4*PI())/3)</f>
        <v>-0.1934098325216215</v>
      </c>
      <c r="AI75" s="11">
        <f>'OddsRatio_working_3-way'!U75/(3*'OddsRatio_working_3-way'!X75^(1/3))*SIN(('OddsRatio_working_3-way'!Y75)/3)</f>
        <v>-7.7836458004198805E-2</v>
      </c>
      <c r="AJ75" s="11">
        <f>'OddsRatio_working_3-way'!U75/(3*'OddsRatio_working_3-way'!X75^(1/3))*SIN(('OddsRatio_working_3-way'!Y75+2*PI())/3)</f>
        <v>-0.41283211461503444</v>
      </c>
      <c r="AK75" s="11">
        <f>'OddsRatio_working_3-way'!U75/(3*'OddsRatio_working_3-way'!X75^(1/3))*SIN(('OddsRatio_working_3-way'!Y75+4*PI())/3)</f>
        <v>0.49066857261923308</v>
      </c>
      <c r="AL75" s="11">
        <f>'OddsRatio_working_3-way'!Z75+'OddsRatio_working_3-way'!AF75</f>
        <v>1.0432727299754325</v>
      </c>
      <c r="AM75" s="11">
        <f>'OddsRatio_working_3-way'!AA75+'OddsRatio_working_3-way'!AG75</f>
        <v>-0.6564530649321898</v>
      </c>
      <c r="AN75" s="11">
        <f>'OddsRatio_working_3-way'!AB75+'OddsRatio_working_3-way'!AH75</f>
        <v>-0.38681966504324306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1.0432727299754325</v>
      </c>
      <c r="AS75" s="11">
        <f>IF(('OddsRatio_working_3-way'!X75=0),IF(Q75&gt;0,-Q75^(1/3),(-Q75)^(1/3)),'OddsRatio_working_3-way'!AM75-'OddsRatio_working_3-way'!R75/3)</f>
        <v>-0.6564530649321898</v>
      </c>
      <c r="AT75" s="11">
        <f>IF(('OddsRatio_working_3-way'!X75=0),IF(Q75&gt;0,-Q75^(1/3),(-Q75)^(1/3)),'OddsRatio_working_3-way'!AN75-'OddsRatio_working_3-way'!R75/3)</f>
        <v>-0.38681966504324306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2.94</v>
      </c>
      <c r="B76" s="4">
        <f>IF('True_Odds_Calculator_3-way'!B77="","",'True_Odds_Calculator_3-way'!B77)</f>
        <v>3.47</v>
      </c>
      <c r="C76" s="4">
        <f>IF('True_Odds_Calculator_3-way'!C77="","",'True_Odds_Calculator_3-way'!C77)</f>
        <v>2.41</v>
      </c>
      <c r="D76" s="9">
        <f t="shared" si="26"/>
        <v>0.32570596029869081</v>
      </c>
      <c r="E76" s="9">
        <f t="shared" si="27"/>
        <v>0.27503970037960923</v>
      </c>
      <c r="F76" s="9">
        <f t="shared" si="28"/>
        <v>0.3992543393217004</v>
      </c>
      <c r="G76" s="9">
        <f t="shared" si="29"/>
        <v>1.0671411937011248</v>
      </c>
      <c r="H76" s="9">
        <f t="shared" si="30"/>
        <v>3.070253915780182</v>
      </c>
      <c r="I76" s="9">
        <f t="shared" si="31"/>
        <v>3.635838748441778</v>
      </c>
      <c r="J76" s="9">
        <f t="shared" si="32"/>
        <v>2.5046690831185856</v>
      </c>
      <c r="K76" s="11">
        <f t="shared" si="33"/>
        <v>0.3401360544217687</v>
      </c>
      <c r="L76" s="11">
        <f t="shared" si="34"/>
        <v>0.28818443804034583</v>
      </c>
      <c r="M76" s="11">
        <f t="shared" si="35"/>
        <v>0.41493775933609955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-0.27480456829317179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0.2367168302981924</v>
      </c>
      <c r="Q76" s="11">
        <f>2*'OddsRatio_working_3-way'!K76*'OddsRatio_working_3-way'!L76*'OddsRatio_working_3-way'!M76</f>
        <v>8.1345989793193269E-2</v>
      </c>
      <c r="R76" s="11">
        <f t="shared" si="36"/>
        <v>0</v>
      </c>
      <c r="S76" s="11">
        <f t="shared" si="37"/>
        <v>-0.861400637436471</v>
      </c>
      <c r="T76" s="11">
        <f t="shared" si="38"/>
        <v>-0.29601396475480102</v>
      </c>
      <c r="U76" s="11">
        <f>'OddsRatio_working_3-way'!S76-'OddsRatio_working_3-way'!R76^2/3</f>
        <v>-0.861400637436471</v>
      </c>
      <c r="V76" s="11">
        <f>'OddsRatio_working_3-way'!S76*'OddsRatio_working_3-way'!R76/3-2*'OddsRatio_working_3-way'!R76^3/27-'OddsRatio_working_3-way'!T76</f>
        <v>0.29601396475480102</v>
      </c>
      <c r="W76" s="11">
        <f>'OddsRatio_working_3-way'!V76^2+4*'OddsRatio_working_3-way'!U76^3/27</f>
        <v>-7.0674065216517201E-3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0.15386006129882138</v>
      </c>
      <c r="Y76" s="11">
        <f>IF('OddsRatio_working_3-way'!W76&gt;=0,IF('OddsRatio_working_3-way'!V76+SQRT('OddsRatio_working_3-way'!W76)&gt;0,0,PI()),ACOS('OddsRatio_working_3-way'!V76/(2*'OddsRatio_working_3-way'!X76)))</f>
        <v>0.27671373203223659</v>
      </c>
      <c r="Z76" s="11">
        <f>'OddsRatio_working_3-way'!X76^(1/3)*COS('OddsRatio_working_3-way'!Y76/3)</f>
        <v>0.53357059685056252</v>
      </c>
      <c r="AA76" s="11">
        <f>'OddsRatio_working_3-way'!X76^(1/3)*COS(('OddsRatio_working_3-way'!Y76+2*PI())/3)</f>
        <v>-0.30952840303314327</v>
      </c>
      <c r="AB76" s="11">
        <f>'OddsRatio_working_3-way'!X76^(1/3)*COS(('OddsRatio_working_3-way'!Y76+4*PI())/3)</f>
        <v>-0.22404219381741938</v>
      </c>
      <c r="AC76" s="11">
        <f>'OddsRatio_working_3-way'!X76^(1/3)*SIN('OddsRatio_working_3-way'!Y76/3)</f>
        <v>4.9355485902698885E-2</v>
      </c>
      <c r="AD76" s="11">
        <f>'OddsRatio_working_3-way'!X76^(1/3)*SIN(('OddsRatio_working_3-way'!Y76+2*PI())/3)</f>
        <v>0.43740794863366289</v>
      </c>
      <c r="AE76" s="11">
        <f>'OddsRatio_working_3-way'!X76^(1/3)*SIN(('OddsRatio_working_3-way'!Y76+4*PI())/3)</f>
        <v>-0.48676343453636173</v>
      </c>
      <c r="AF76" s="11">
        <f>-'OddsRatio_working_3-way'!U76/(3*'OddsRatio_working_3-way'!X76^(1/3))*COS(('OddsRatio_working_3-way'!Y76)/3)</f>
        <v>0.53357059685056241</v>
      </c>
      <c r="AG76" s="11">
        <f>-'OddsRatio_working_3-way'!U76/(3*'OddsRatio_working_3-way'!X76^(1/3))*COS(('OddsRatio_working_3-way'!Y76+2*PI())/3)</f>
        <v>-0.30952840303314322</v>
      </c>
      <c r="AH76" s="11">
        <f>-'OddsRatio_working_3-way'!U76/(3*'OddsRatio_working_3-way'!X76^(1/3))*COS(('OddsRatio_working_3-way'!Y76+4*PI())/3)</f>
        <v>-0.22404219381741933</v>
      </c>
      <c r="AI76" s="11">
        <f>'OddsRatio_working_3-way'!U76/(3*'OddsRatio_working_3-way'!X76^(1/3))*SIN(('OddsRatio_working_3-way'!Y76)/3)</f>
        <v>-4.9355485902698872E-2</v>
      </c>
      <c r="AJ76" s="11">
        <f>'OddsRatio_working_3-way'!U76/(3*'OddsRatio_working_3-way'!X76^(1/3))*SIN(('OddsRatio_working_3-way'!Y76+2*PI())/3)</f>
        <v>-0.43740794863366278</v>
      </c>
      <c r="AK76" s="11">
        <f>'OddsRatio_working_3-way'!U76/(3*'OddsRatio_working_3-way'!X76^(1/3))*SIN(('OddsRatio_working_3-way'!Y76+4*PI())/3)</f>
        <v>0.48676343453636162</v>
      </c>
      <c r="AL76" s="11">
        <f>'OddsRatio_working_3-way'!Z76+'OddsRatio_working_3-way'!AF76</f>
        <v>1.0671411937011248</v>
      </c>
      <c r="AM76" s="11">
        <f>'OddsRatio_working_3-way'!AA76+'OddsRatio_working_3-way'!AG76</f>
        <v>-0.61905680606628644</v>
      </c>
      <c r="AN76" s="11">
        <f>'OddsRatio_working_3-way'!AB76+'OddsRatio_working_3-way'!AH76</f>
        <v>-0.44808438763483871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1.0671411937011248</v>
      </c>
      <c r="AS76" s="11">
        <f>IF(('OddsRatio_working_3-way'!X76=0),IF(Q76&gt;0,-Q76^(1/3),(-Q76)^(1/3)),'OddsRatio_working_3-way'!AM76-'OddsRatio_working_3-way'!R76/3)</f>
        <v>-0.61905680606628644</v>
      </c>
      <c r="AT76" s="11">
        <f>IF(('OddsRatio_working_3-way'!X76=0),IF(Q76&gt;0,-Q76^(1/3),(-Q76)^(1/3)),'OddsRatio_working_3-way'!AN76-'OddsRatio_working_3-way'!R76/3)</f>
        <v>-0.44808438763483871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2.27</v>
      </c>
      <c r="B77" s="4">
        <f>IF('True_Odds_Calculator_3-way'!B78="","",'True_Odds_Calculator_3-way'!B78)</f>
        <v>3.48</v>
      </c>
      <c r="C77" s="4">
        <f>IF('True_Odds_Calculator_3-way'!C78="","",'True_Odds_Calculator_3-way'!C78)</f>
        <v>3.17</v>
      </c>
      <c r="D77" s="9">
        <f t="shared" si="26"/>
        <v>0.42442654537734892</v>
      </c>
      <c r="E77" s="9">
        <f t="shared" si="27"/>
        <v>0.27410988845693829</v>
      </c>
      <c r="F77" s="9">
        <f t="shared" si="28"/>
        <v>0.30146356616571313</v>
      </c>
      <c r="G77" s="9">
        <f t="shared" si="29"/>
        <v>1.0678112609140111</v>
      </c>
      <c r="H77" s="9">
        <f t="shared" si="30"/>
        <v>2.3561203013607939</v>
      </c>
      <c r="I77" s="9">
        <f t="shared" si="31"/>
        <v>3.6481719270667483</v>
      </c>
      <c r="J77" s="9">
        <f t="shared" si="32"/>
        <v>3.3171504361834048</v>
      </c>
      <c r="K77" s="11">
        <f t="shared" si="33"/>
        <v>0.44052863436123346</v>
      </c>
      <c r="L77" s="11">
        <f t="shared" si="34"/>
        <v>0.28735632183908044</v>
      </c>
      <c r="M77" s="11">
        <f t="shared" si="35"/>
        <v>0.31545741324921134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-0.27292968393719752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0.23640537323856031</v>
      </c>
      <c r="Q77" s="11">
        <f>2*'OddsRatio_working_3-way'!K77*'OddsRatio_working_3-way'!L77*'OddsRatio_working_3-way'!M77</f>
        <v>7.9866680148162256E-2</v>
      </c>
      <c r="R77" s="11">
        <f t="shared" si="36"/>
        <v>0</v>
      </c>
      <c r="S77" s="11">
        <f t="shared" si="37"/>
        <v>-0.86617684756106761</v>
      </c>
      <c r="T77" s="11">
        <f t="shared" si="38"/>
        <v>-0.29262731336522552</v>
      </c>
      <c r="U77" s="11">
        <f>'OddsRatio_working_3-way'!S77-'OddsRatio_working_3-way'!R77^2/3</f>
        <v>-0.86617684756106761</v>
      </c>
      <c r="V77" s="11">
        <f>'OddsRatio_working_3-way'!S77*'OddsRatio_working_3-way'!R77/3-2*'OddsRatio_working_3-way'!R77^3/27-'OddsRatio_working_3-way'!T77</f>
        <v>0.29262731336522552</v>
      </c>
      <c r="W77" s="11">
        <f>'OddsRatio_working_3-way'!V77^2+4*'OddsRatio_working_3-way'!U77^3/27</f>
        <v>-1.064479042474796E-2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0.15514149586111534</v>
      </c>
      <c r="Y77" s="11">
        <f>IF('OddsRatio_working_3-way'!W77&gt;=0,IF('OddsRatio_working_3-way'!V77+SQRT('OddsRatio_working_3-way'!W77)&gt;0,0,PI()),ACOS('OddsRatio_working_3-way'!V77/(2*'OddsRatio_working_3-way'!X77)))</f>
        <v>0.33896853802403881</v>
      </c>
      <c r="Z77" s="11">
        <f>'OddsRatio_working_3-way'!X77^(1/3)*COS('OddsRatio_working_3-way'!Y77/3)</f>
        <v>0.53390563045700568</v>
      </c>
      <c r="AA77" s="11">
        <f>'OddsRatio_working_3-way'!X77^(1/3)*COS(('OddsRatio_working_3-way'!Y77+2*PI())/3)</f>
        <v>-0.31941990219735772</v>
      </c>
      <c r="AB77" s="11">
        <f>'OddsRatio_working_3-way'!X77^(1/3)*COS(('OddsRatio_working_3-way'!Y77+4*PI())/3)</f>
        <v>-0.2144857282596479</v>
      </c>
      <c r="AC77" s="11">
        <f>'OddsRatio_working_3-way'!X77^(1/3)*SIN('OddsRatio_working_3-way'!Y77/3)</f>
        <v>6.0583773570127723E-2</v>
      </c>
      <c r="AD77" s="11">
        <f>'OddsRatio_working_3-way'!X77^(1/3)*SIN(('OddsRatio_working_3-way'!Y77+2*PI())/3)</f>
        <v>0.43208395241424979</v>
      </c>
      <c r="AE77" s="11">
        <f>'OddsRatio_working_3-way'!X77^(1/3)*SIN(('OddsRatio_working_3-way'!Y77+4*PI())/3)</f>
        <v>-0.49266772598437752</v>
      </c>
      <c r="AF77" s="11">
        <f>-'OddsRatio_working_3-way'!U77/(3*'OddsRatio_working_3-way'!X77^(1/3))*COS(('OddsRatio_working_3-way'!Y77)/3)</f>
        <v>0.53390563045700556</v>
      </c>
      <c r="AG77" s="11">
        <f>-'OddsRatio_working_3-way'!U77/(3*'OddsRatio_working_3-way'!X77^(1/3))*COS(('OddsRatio_working_3-way'!Y77+2*PI())/3)</f>
        <v>-0.31941990219735766</v>
      </c>
      <c r="AH77" s="11">
        <f>-'OddsRatio_working_3-way'!U77/(3*'OddsRatio_working_3-way'!X77^(1/3))*COS(('OddsRatio_working_3-way'!Y77+4*PI())/3)</f>
        <v>-0.21448572825964785</v>
      </c>
      <c r="AI77" s="11">
        <f>'OddsRatio_working_3-way'!U77/(3*'OddsRatio_working_3-way'!X77^(1/3))*SIN(('OddsRatio_working_3-way'!Y77)/3)</f>
        <v>-6.0583773570127709E-2</v>
      </c>
      <c r="AJ77" s="11">
        <f>'OddsRatio_working_3-way'!U77/(3*'OddsRatio_working_3-way'!X77^(1/3))*SIN(('OddsRatio_working_3-way'!Y77+2*PI())/3)</f>
        <v>-0.43208395241424974</v>
      </c>
      <c r="AK77" s="11">
        <f>'OddsRatio_working_3-way'!U77/(3*'OddsRatio_working_3-way'!X77^(1/3))*SIN(('OddsRatio_working_3-way'!Y77+4*PI())/3)</f>
        <v>0.49266772598437741</v>
      </c>
      <c r="AL77" s="11">
        <f>'OddsRatio_working_3-way'!Z77+'OddsRatio_working_3-way'!AF77</f>
        <v>1.0678112609140111</v>
      </c>
      <c r="AM77" s="11">
        <f>'OddsRatio_working_3-way'!AA77+'OddsRatio_working_3-way'!AG77</f>
        <v>-0.63883980439471544</v>
      </c>
      <c r="AN77" s="11">
        <f>'OddsRatio_working_3-way'!AB77+'OddsRatio_working_3-way'!AH77</f>
        <v>-0.42897145651929575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1.0678112609140111</v>
      </c>
      <c r="AS77" s="11">
        <f>IF(('OddsRatio_working_3-way'!X77=0),IF(Q77&gt;0,-Q77^(1/3),(-Q77)^(1/3)),'OddsRatio_working_3-way'!AM77-'OddsRatio_working_3-way'!R77/3)</f>
        <v>-0.63883980439471544</v>
      </c>
      <c r="AT77" s="11">
        <f>IF(('OddsRatio_working_3-way'!X77=0),IF(Q77&gt;0,-Q77^(1/3),(-Q77)^(1/3)),'OddsRatio_working_3-way'!AN77-'OddsRatio_working_3-way'!R77/3)</f>
        <v>-0.42897145651929575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1.79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4.62</v>
      </c>
      <c r="D78" s="9">
        <f t="shared" si="26"/>
        <v>0.53957878473663801</v>
      </c>
      <c r="E78" s="9">
        <f t="shared" si="27"/>
        <v>0.25675716305519913</v>
      </c>
      <c r="F78" s="9">
        <f t="shared" si="28"/>
        <v>0.20366405220816294</v>
      </c>
      <c r="G78" s="9">
        <f t="shared" si="29"/>
        <v>1.0801233876806242</v>
      </c>
      <c r="H78" s="9">
        <f t="shared" si="30"/>
        <v>1.853297476267693</v>
      </c>
      <c r="I78" s="9">
        <f t="shared" si="31"/>
        <v>3.8947306789840725</v>
      </c>
      <c r="J78" s="9">
        <f t="shared" si="32"/>
        <v>4.9100466634038602</v>
      </c>
      <c r="K78" s="11">
        <f t="shared" si="33"/>
        <v>0.55865921787709494</v>
      </c>
      <c r="L78" s="11">
        <f t="shared" si="34"/>
        <v>0.27173913043478259</v>
      </c>
      <c r="M78" s="11">
        <f t="shared" si="35"/>
        <v>0.21645021645021645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-0.25184169324319916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0.23297182940126829</v>
      </c>
      <c r="Q78" s="11">
        <f>2*'OddsRatio_working_3-way'!K78*'OddsRatio_working_3-way'!L78*'OddsRatio_working_3-way'!M78</f>
        <v>6.5718428604024895E-2</v>
      </c>
      <c r="R78" s="11">
        <f t="shared" si="36"/>
        <v>0</v>
      </c>
      <c r="S78" s="11">
        <f t="shared" si="37"/>
        <v>-0.92507251837880322</v>
      </c>
      <c r="T78" s="11">
        <f t="shared" si="38"/>
        <v>-0.26095134509980344</v>
      </c>
      <c r="U78" s="11">
        <f>'OddsRatio_working_3-way'!S78-'OddsRatio_working_3-way'!R78^2/3</f>
        <v>-0.92507251837880322</v>
      </c>
      <c r="V78" s="11">
        <f>'OddsRatio_working_3-way'!S78*'OddsRatio_working_3-way'!R78/3-2*'OddsRatio_working_3-way'!R78^3/27-'OddsRatio_working_3-way'!T78</f>
        <v>0.26095134509980344</v>
      </c>
      <c r="W78" s="11">
        <f>'OddsRatio_working_3-way'!V78^2+4*'OddsRatio_working_3-way'!U78^3/27</f>
        <v>-4.9184289595412434E-2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0.17123076103960494</v>
      </c>
      <c r="Y78" s="11">
        <f>IF('OddsRatio_working_3-way'!W78&gt;=0,IF('OddsRatio_working_3-way'!V78+SQRT('OddsRatio_working_3-way'!W78)&gt;0,0,PI()),ACOS('OddsRatio_working_3-way'!V78/(2*'OddsRatio_working_3-way'!X78)))</f>
        <v>0.7044199086016274</v>
      </c>
      <c r="Z78" s="11">
        <f>'OddsRatio_working_3-way'!X78^(1/3)*COS('OddsRatio_working_3-way'!Y78/3)</f>
        <v>0.54006169384031211</v>
      </c>
      <c r="AA78" s="11">
        <f>'OddsRatio_working_3-way'!X78^(1/3)*COS(('OddsRatio_working_3-way'!Y78+2*PI())/3)</f>
        <v>-0.38191540675506147</v>
      </c>
      <c r="AB78" s="11">
        <f>'OddsRatio_working_3-way'!X78^(1/3)*COS(('OddsRatio_working_3-way'!Y78+4*PI())/3)</f>
        <v>-0.15814628708525078</v>
      </c>
      <c r="AC78" s="11">
        <f>'OddsRatio_working_3-way'!X78^(1/3)*SIN('OddsRatio_working_3-way'!Y78/3)</f>
        <v>0.1291931614776908</v>
      </c>
      <c r="AD78" s="11">
        <f>'OddsRatio_working_3-way'!X78^(1/3)*SIN(('OddsRatio_working_3-way'!Y78+2*PI())/3)</f>
        <v>0.40311056573771881</v>
      </c>
      <c r="AE78" s="11">
        <f>'OddsRatio_working_3-way'!X78^(1/3)*SIN(('OddsRatio_working_3-way'!Y78+4*PI())/3)</f>
        <v>-0.53230372721540953</v>
      </c>
      <c r="AF78" s="11">
        <f>-'OddsRatio_working_3-way'!U78/(3*'OddsRatio_working_3-way'!X78^(1/3))*COS(('OddsRatio_working_3-way'!Y78)/3)</f>
        <v>0.54006169384031211</v>
      </c>
      <c r="AG78" s="11">
        <f>-'OddsRatio_working_3-way'!U78/(3*'OddsRatio_working_3-way'!X78^(1/3))*COS(('OddsRatio_working_3-way'!Y78+2*PI())/3)</f>
        <v>-0.38191540675506147</v>
      </c>
      <c r="AH78" s="11">
        <f>-'OddsRatio_working_3-way'!U78/(3*'OddsRatio_working_3-way'!X78^(1/3))*COS(('OddsRatio_working_3-way'!Y78+4*PI())/3)</f>
        <v>-0.15814628708525078</v>
      </c>
      <c r="AI78" s="11">
        <f>'OddsRatio_working_3-way'!U78/(3*'OddsRatio_working_3-way'!X78^(1/3))*SIN(('OddsRatio_working_3-way'!Y78)/3)</f>
        <v>-0.1291931614776908</v>
      </c>
      <c r="AJ78" s="11">
        <f>'OddsRatio_working_3-way'!U78/(3*'OddsRatio_working_3-way'!X78^(1/3))*SIN(('OddsRatio_working_3-way'!Y78+2*PI())/3)</f>
        <v>-0.40311056573771881</v>
      </c>
      <c r="AK78" s="11">
        <f>'OddsRatio_working_3-way'!U78/(3*'OddsRatio_working_3-way'!X78^(1/3))*SIN(('OddsRatio_working_3-way'!Y78+4*PI())/3)</f>
        <v>0.53230372721540953</v>
      </c>
      <c r="AL78" s="11">
        <f>'OddsRatio_working_3-way'!Z78+'OddsRatio_working_3-way'!AF78</f>
        <v>1.0801233876806242</v>
      </c>
      <c r="AM78" s="11">
        <f>'OddsRatio_working_3-way'!AA78+'OddsRatio_working_3-way'!AG78</f>
        <v>-0.76383081351012294</v>
      </c>
      <c r="AN78" s="11">
        <f>'OddsRatio_working_3-way'!AB78+'OddsRatio_working_3-way'!AH78</f>
        <v>-0.31629257417050155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1.0801233876806242</v>
      </c>
      <c r="AS78" s="11">
        <f>IF(('OddsRatio_working_3-way'!X78=0),IF(Q78&gt;0,-Q78^(1/3),(-Q78)^(1/3)),'OddsRatio_working_3-way'!AM78-'OddsRatio_working_3-way'!R78/3)</f>
        <v>-0.76383081351012294</v>
      </c>
      <c r="AT78" s="11">
        <f>IF(('OddsRatio_working_3-way'!X78=0),IF(Q78&gt;0,-Q78^(1/3),(-Q78)^(1/3)),'OddsRatio_working_3-way'!AN78-'OddsRatio_working_3-way'!R78/3)</f>
        <v>-0.31629257417050155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4.13</v>
      </c>
      <c r="B79" s="4">
        <f>IF('True_Odds_Calculator_3-way'!B80="","",'True_Odds_Calculator_3-way'!B80)</f>
        <v>3.45</v>
      </c>
      <c r="C79" s="4">
        <f>IF('True_Odds_Calculator_3-way'!C80="","",'True_Odds_Calculator_3-way'!C80)</f>
        <v>1.94</v>
      </c>
      <c r="D79" s="9">
        <f t="shared" si="26"/>
        <v>0.22863027273176134</v>
      </c>
      <c r="E79" s="9">
        <f t="shared" si="27"/>
        <v>0.27465798576294492</v>
      </c>
      <c r="F79" s="9">
        <f t="shared" si="28"/>
        <v>0.49671174150529357</v>
      </c>
      <c r="G79" s="9">
        <f t="shared" si="29"/>
        <v>1.0779150082686533</v>
      </c>
      <c r="H79" s="9">
        <f t="shared" si="30"/>
        <v>4.3738739758808851</v>
      </c>
      <c r="I79" s="9">
        <f t="shared" si="31"/>
        <v>3.6408917702581998</v>
      </c>
      <c r="J79" s="9">
        <f t="shared" si="32"/>
        <v>2.0132401077725333</v>
      </c>
      <c r="K79" s="11">
        <f t="shared" si="33"/>
        <v>0.24213075060532688</v>
      </c>
      <c r="L79" s="11">
        <f t="shared" si="34"/>
        <v>0.28985507246376813</v>
      </c>
      <c r="M79" s="11">
        <f t="shared" si="35"/>
        <v>0.51546391752577325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-0.26077586752665927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0.23587217898501892</v>
      </c>
      <c r="Q79" s="11">
        <f>2*'OddsRatio_working_3-way'!K79*'OddsRatio_working_3-way'!L79*'OddsRatio_working_3-way'!M79</f>
        <v>7.2353429136508871E-2</v>
      </c>
      <c r="R79" s="11">
        <f t="shared" si="36"/>
        <v>0</v>
      </c>
      <c r="S79" s="11">
        <f t="shared" si="37"/>
        <v>-0.90450155998773762</v>
      </c>
      <c r="T79" s="11">
        <f t="shared" si="38"/>
        <v>-0.27745446625390724</v>
      </c>
      <c r="U79" s="11">
        <f>'OddsRatio_working_3-way'!S79-'OddsRatio_working_3-way'!R79^2/3</f>
        <v>-0.90450155998773762</v>
      </c>
      <c r="V79" s="11">
        <f>'OddsRatio_working_3-way'!S79*'OddsRatio_working_3-way'!R79/3-2*'OddsRatio_working_3-way'!R79^3/27-'OddsRatio_working_3-way'!T79</f>
        <v>0.27745446625390724</v>
      </c>
      <c r="W79" s="11">
        <f>'OddsRatio_working_3-way'!V79^2+4*'OddsRatio_working_3-way'!U79^3/27</f>
        <v>-3.2647699882319026E-2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0.16555111048144586</v>
      </c>
      <c r="Y79" s="11">
        <f>IF('OddsRatio_working_3-way'!W79&gt;=0,IF('OddsRatio_working_3-way'!V79+SQRT('OddsRatio_working_3-way'!W79)&gt;0,0,PI()),ACOS('OddsRatio_working_3-way'!V79/(2*'OddsRatio_working_3-way'!X79)))</f>
        <v>0.57723959458652208</v>
      </c>
      <c r="Z79" s="11">
        <f>'OddsRatio_working_3-way'!X79^(1/3)*COS('OddsRatio_working_3-way'!Y79/3)</f>
        <v>0.53895750413432664</v>
      </c>
      <c r="AA79" s="11">
        <f>'OddsRatio_working_3-way'!X79^(1/3)*COS(('OddsRatio_working_3-way'!Y79+2*PI())/3)</f>
        <v>-0.36041277512733239</v>
      </c>
      <c r="AB79" s="11">
        <f>'OddsRatio_working_3-way'!X79^(1/3)*COS(('OddsRatio_working_3-way'!Y79+4*PI())/3)</f>
        <v>-0.17854472900699389</v>
      </c>
      <c r="AC79" s="11">
        <f>'OddsRatio_working_3-way'!X79^(1/3)*SIN('OddsRatio_working_3-way'!Y79/3)</f>
        <v>0.10500156538456867</v>
      </c>
      <c r="AD79" s="11">
        <f>'OddsRatio_working_3-way'!X79^(1/3)*SIN(('OddsRatio_working_3-way'!Y79+2*PI())/3)</f>
        <v>0.41425010744829921</v>
      </c>
      <c r="AE79" s="11">
        <f>'OddsRatio_working_3-way'!X79^(1/3)*SIN(('OddsRatio_working_3-way'!Y79+4*PI())/3)</f>
        <v>-0.51925167283286788</v>
      </c>
      <c r="AF79" s="11">
        <f>-'OddsRatio_working_3-way'!U79/(3*'OddsRatio_working_3-way'!X79^(1/3))*COS(('OddsRatio_working_3-way'!Y79)/3)</f>
        <v>0.53895750413432664</v>
      </c>
      <c r="AG79" s="11">
        <f>-'OddsRatio_working_3-way'!U79/(3*'OddsRatio_working_3-way'!X79^(1/3))*COS(('OddsRatio_working_3-way'!Y79+2*PI())/3)</f>
        <v>-0.36041277512733239</v>
      </c>
      <c r="AH79" s="11">
        <f>-'OddsRatio_working_3-way'!U79/(3*'OddsRatio_working_3-way'!X79^(1/3))*COS(('OddsRatio_working_3-way'!Y79+4*PI())/3)</f>
        <v>-0.17854472900699389</v>
      </c>
      <c r="AI79" s="11">
        <f>'OddsRatio_working_3-way'!U79/(3*'OddsRatio_working_3-way'!X79^(1/3))*SIN(('OddsRatio_working_3-way'!Y79)/3)</f>
        <v>-0.10500156538456867</v>
      </c>
      <c r="AJ79" s="11">
        <f>'OddsRatio_working_3-way'!U79/(3*'OddsRatio_working_3-way'!X79^(1/3))*SIN(('OddsRatio_working_3-way'!Y79+2*PI())/3)</f>
        <v>-0.41425010744829921</v>
      </c>
      <c r="AK79" s="11">
        <f>'OddsRatio_working_3-way'!U79/(3*'OddsRatio_working_3-way'!X79^(1/3))*SIN(('OddsRatio_working_3-way'!Y79+4*PI())/3)</f>
        <v>0.51925167283286788</v>
      </c>
      <c r="AL79" s="11">
        <f>'OddsRatio_working_3-way'!Z79+'OddsRatio_working_3-way'!AF79</f>
        <v>1.0779150082686533</v>
      </c>
      <c r="AM79" s="11">
        <f>'OddsRatio_working_3-way'!AA79+'OddsRatio_working_3-way'!AG79</f>
        <v>-0.72082555025466477</v>
      </c>
      <c r="AN79" s="11">
        <f>'OddsRatio_working_3-way'!AB79+'OddsRatio_working_3-way'!AH79</f>
        <v>-0.35708945801398778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1.0779150082686533</v>
      </c>
      <c r="AS79" s="11">
        <f>IF(('OddsRatio_working_3-way'!X79=0),IF(Q79&gt;0,-Q79^(1/3),(-Q79)^(1/3)),'OddsRatio_working_3-way'!AM79-'OddsRatio_working_3-way'!R79/3)</f>
        <v>-0.72082555025466477</v>
      </c>
      <c r="AT79" s="11">
        <f>IF(('OddsRatio_working_3-way'!X79=0),IF(Q79&gt;0,-Q79^(1/3),(-Q79)^(1/3)),'OddsRatio_working_3-way'!AN79-'OddsRatio_working_3-way'!R79/3)</f>
        <v>-0.35708945801398778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2.3199999999999998</v>
      </c>
      <c r="B80" s="4">
        <f>IF('True_Odds_Calculator_3-way'!B81="","",'True_Odds_Calculator_3-way'!B81)</f>
        <v>3.44</v>
      </c>
      <c r="C80" s="4">
        <f>IF('True_Odds_Calculator_3-way'!C81="","",'True_Odds_Calculator_3-way'!C81)</f>
        <v>3.11</v>
      </c>
      <c r="D80" s="9">
        <f t="shared" si="26"/>
        <v>0.41510340627313558</v>
      </c>
      <c r="E80" s="9">
        <f t="shared" si="27"/>
        <v>0.27742437535022207</v>
      </c>
      <c r="F80" s="9">
        <f t="shared" si="28"/>
        <v>0.30747221837664229</v>
      </c>
      <c r="G80" s="9">
        <f t="shared" si="29"/>
        <v>1.0674532499609266</v>
      </c>
      <c r="H80" s="9">
        <f t="shared" si="30"/>
        <v>2.4090382899484228</v>
      </c>
      <c r="I80" s="9">
        <f t="shared" si="31"/>
        <v>3.604585929904661</v>
      </c>
      <c r="J80" s="9">
        <f t="shared" si="32"/>
        <v>3.2523263574175547</v>
      </c>
      <c r="K80" s="11">
        <f t="shared" si="33"/>
        <v>0.43103448275862072</v>
      </c>
      <c r="L80" s="11">
        <f t="shared" si="34"/>
        <v>0.29069767441860467</v>
      </c>
      <c r="M80" s="11">
        <f t="shared" si="35"/>
        <v>0.32154340836012862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-0.27380375280093439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0.23650007606680473</v>
      </c>
      <c r="Q80" s="11">
        <f>2*'OddsRatio_working_3-way'!K80*'OddsRatio_working_3-way'!L80*'OddsRatio_working_3-way'!M80</f>
        <v>8.0579242271483734E-2</v>
      </c>
      <c r="R80" s="11">
        <f t="shared" si="36"/>
        <v>0</v>
      </c>
      <c r="S80" s="11">
        <f t="shared" si="37"/>
        <v>-0.86375761342741408</v>
      </c>
      <c r="T80" s="11">
        <f t="shared" si="38"/>
        <v>-0.2942956093449452</v>
      </c>
      <c r="U80" s="11">
        <f>'OddsRatio_working_3-way'!S80-'OddsRatio_working_3-way'!R80^2/3</f>
        <v>-0.86375761342741408</v>
      </c>
      <c r="V80" s="11">
        <f>'OddsRatio_working_3-way'!S80*'OddsRatio_working_3-way'!R80/3-2*'OddsRatio_working_3-way'!R80^3/27-'OddsRatio_working_3-way'!T80</f>
        <v>0.2942956093449452</v>
      </c>
      <c r="W80" s="11">
        <f>'OddsRatio_working_3-way'!V80^2+4*'OddsRatio_working_3-way'!U80^3/27</f>
        <v>-8.8611868311516684E-3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0.15449198402414302</v>
      </c>
      <c r="Y80" s="11">
        <f>IF('OddsRatio_working_3-way'!W80&gt;=0,IF('OddsRatio_working_3-way'!V80+SQRT('OddsRatio_working_3-way'!W80)&gt;0,0,PI()),ACOS('OddsRatio_working_3-way'!V80/(2*'OddsRatio_working_3-way'!X80)))</f>
        <v>0.30957743435751128</v>
      </c>
      <c r="Z80" s="11">
        <f>'OddsRatio_working_3-way'!X80^(1/3)*COS('OddsRatio_working_3-way'!Y80/3)</f>
        <v>0.53372662498046342</v>
      </c>
      <c r="AA80" s="11">
        <f>'OddsRatio_working_3-way'!X80^(1/3)*COS(('OddsRatio_working_3-way'!Y80+2*PI())/3)</f>
        <v>-0.31473105420713754</v>
      </c>
      <c r="AB80" s="11">
        <f>'OddsRatio_working_3-way'!X80^(1/3)*COS(('OddsRatio_working_3-way'!Y80+4*PI())/3)</f>
        <v>-0.21899557077332574</v>
      </c>
      <c r="AC80" s="11">
        <f>'OddsRatio_working_3-way'!X80^(1/3)*SIN('OddsRatio_working_3-way'!Y80/3)</f>
        <v>5.5272907131510264E-2</v>
      </c>
      <c r="AD80" s="11">
        <f>'OddsRatio_working_3-way'!X80^(1/3)*SIN(('OddsRatio_working_3-way'!Y80+2*PI())/3)</f>
        <v>0.43458436234345638</v>
      </c>
      <c r="AE80" s="11">
        <f>'OddsRatio_working_3-way'!X80^(1/3)*SIN(('OddsRatio_working_3-way'!Y80+4*PI())/3)</f>
        <v>-0.48985726947496655</v>
      </c>
      <c r="AF80" s="11">
        <f>-'OddsRatio_working_3-way'!U80/(3*'OddsRatio_working_3-way'!X80^(1/3))*COS(('OddsRatio_working_3-way'!Y80)/3)</f>
        <v>0.5337266249804633</v>
      </c>
      <c r="AG80" s="11">
        <f>-'OddsRatio_working_3-way'!U80/(3*'OddsRatio_working_3-way'!X80^(1/3))*COS(('OddsRatio_working_3-way'!Y80+2*PI())/3)</f>
        <v>-0.31473105420713748</v>
      </c>
      <c r="AH80" s="11">
        <f>-'OddsRatio_working_3-way'!U80/(3*'OddsRatio_working_3-way'!X80^(1/3))*COS(('OddsRatio_working_3-way'!Y80+4*PI())/3)</f>
        <v>-0.21899557077332571</v>
      </c>
      <c r="AI80" s="11">
        <f>'OddsRatio_working_3-way'!U80/(3*'OddsRatio_working_3-way'!X80^(1/3))*SIN(('OddsRatio_working_3-way'!Y80)/3)</f>
        <v>-5.527290713151025E-2</v>
      </c>
      <c r="AJ80" s="11">
        <f>'OddsRatio_working_3-way'!U80/(3*'OddsRatio_working_3-way'!X80^(1/3))*SIN(('OddsRatio_working_3-way'!Y80+2*PI())/3)</f>
        <v>-0.43458436234345632</v>
      </c>
      <c r="AK80" s="11">
        <f>'OddsRatio_working_3-way'!U80/(3*'OddsRatio_working_3-way'!X80^(1/3))*SIN(('OddsRatio_working_3-way'!Y80+4*PI())/3)</f>
        <v>0.48985726947496649</v>
      </c>
      <c r="AL80" s="11">
        <f>'OddsRatio_working_3-way'!Z80+'OddsRatio_working_3-way'!AF80</f>
        <v>1.0674532499609266</v>
      </c>
      <c r="AM80" s="11">
        <f>'OddsRatio_working_3-way'!AA80+'OddsRatio_working_3-way'!AG80</f>
        <v>-0.62946210841427508</v>
      </c>
      <c r="AN80" s="11">
        <f>'OddsRatio_working_3-way'!AB80+'OddsRatio_working_3-way'!AH80</f>
        <v>-0.43799114154665142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1.0674532499609266</v>
      </c>
      <c r="AS80" s="11">
        <f>IF(('OddsRatio_working_3-way'!X80=0),IF(Q80&gt;0,-Q80^(1/3),(-Q80)^(1/3)),'OddsRatio_working_3-way'!AM80-'OddsRatio_working_3-way'!R80/3)</f>
        <v>-0.62946210841427508</v>
      </c>
      <c r="AT80" s="11">
        <f>IF(('OddsRatio_working_3-way'!X80=0),IF(Q80&gt;0,-Q80^(1/3),(-Q80)^(1/3)),'OddsRatio_working_3-way'!AN80-'OddsRatio_working_3-way'!R80/3)</f>
        <v>-0.43799114154665142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4.53</v>
      </c>
      <c r="B81" s="4">
        <f>IF('True_Odds_Calculator_3-way'!B82="","",'True_Odds_Calculator_3-way'!B82)</f>
        <v>3.77</v>
      </c>
      <c r="C81" s="4">
        <f>IF('True_Odds_Calculator_3-way'!C82="","",'True_Odds_Calculator_3-way'!C82)</f>
        <v>1.78</v>
      </c>
      <c r="D81" s="9">
        <f t="shared" si="26"/>
        <v>0.20749702496531858</v>
      </c>
      <c r="E81" s="9">
        <f t="shared" si="27"/>
        <v>0.25018446691985136</v>
      </c>
      <c r="F81" s="9">
        <f t="shared" si="28"/>
        <v>0.54231850811482996</v>
      </c>
      <c r="G81" s="9">
        <f t="shared" si="29"/>
        <v>1.0819677637081186</v>
      </c>
      <c r="H81" s="9">
        <f t="shared" si="30"/>
        <v>4.8193462058896595</v>
      </c>
      <c r="I81" s="9">
        <f t="shared" si="31"/>
        <v>3.9970507054714881</v>
      </c>
      <c r="J81" s="9">
        <f t="shared" si="32"/>
        <v>1.8439348556923325</v>
      </c>
      <c r="K81" s="11">
        <f t="shared" si="33"/>
        <v>0.22075055187637968</v>
      </c>
      <c r="L81" s="11">
        <f t="shared" si="34"/>
        <v>0.26525198938992045</v>
      </c>
      <c r="M81" s="11">
        <f t="shared" si="35"/>
        <v>0.5617977528089888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-0.25089356504871296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0.23290226019801036</v>
      </c>
      <c r="Q81" s="11">
        <f>2*'OddsRatio_working_3-way'!K81*'OddsRatio_working_3-way'!L81*'OddsRatio_working_3-way'!M81</f>
        <v>6.5791598925991637E-2</v>
      </c>
      <c r="R81" s="11">
        <f t="shared" si="36"/>
        <v>0</v>
      </c>
      <c r="S81" s="11">
        <f t="shared" si="37"/>
        <v>-0.92829108691086015</v>
      </c>
      <c r="T81" s="11">
        <f t="shared" si="38"/>
        <v>-0.26222912059628822</v>
      </c>
      <c r="U81" s="11">
        <f>'OddsRatio_working_3-way'!S81-'OddsRatio_working_3-way'!R81^2/3</f>
        <v>-0.92829108691086015</v>
      </c>
      <c r="V81" s="11">
        <f>'OddsRatio_working_3-way'!S81*'OddsRatio_working_3-way'!R81/3-2*'OddsRatio_working_3-way'!R81^3/27-'OddsRatio_working_3-way'!T81</f>
        <v>0.26222912059628822</v>
      </c>
      <c r="W81" s="11">
        <f>'OddsRatio_working_3-way'!V81^2+4*'OddsRatio_working_3-way'!U81^3/27</f>
        <v>-4.974418847250274E-2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0.17212517259338145</v>
      </c>
      <c r="Y81" s="11">
        <f>IF('OddsRatio_working_3-way'!W81&gt;=0,IF('OddsRatio_working_3-way'!V81+SQRT('OddsRatio_working_3-way'!W81)&gt;0,0,PI()),ACOS('OddsRatio_working_3-way'!V81/(2*'OddsRatio_working_3-way'!X81)))</f>
        <v>0.70480238047360522</v>
      </c>
      <c r="Z81" s="11">
        <f>'OddsRatio_working_3-way'!X81^(1/3)*COS('OddsRatio_working_3-way'!Y81/3)</f>
        <v>0.54098388185405932</v>
      </c>
      <c r="AA81" s="11">
        <f>'OddsRatio_working_3-way'!X81^(1/3)*COS(('OddsRatio_working_3-way'!Y81+2*PI())/3)</f>
        <v>-0.3826307005434082</v>
      </c>
      <c r="AB81" s="11">
        <f>'OddsRatio_working_3-way'!X81^(1/3)*COS(('OddsRatio_working_3-way'!Y81+4*PI())/3)</f>
        <v>-0.15835318131065099</v>
      </c>
      <c r="AC81" s="11">
        <f>'OddsRatio_working_3-way'!X81^(1/3)*SIN('OddsRatio_working_3-way'!Y81/3)</f>
        <v>0.12948668610221381</v>
      </c>
      <c r="AD81" s="11">
        <f>'OddsRatio_working_3-way'!X81^(1/3)*SIN(('OddsRatio_working_3-way'!Y81+2*PI())/3)</f>
        <v>0.40376244167242786</v>
      </c>
      <c r="AE81" s="11">
        <f>'OddsRatio_working_3-way'!X81^(1/3)*SIN(('OddsRatio_working_3-way'!Y81+4*PI())/3)</f>
        <v>-0.53324912777464173</v>
      </c>
      <c r="AF81" s="11">
        <f>-'OddsRatio_working_3-way'!U81/(3*'OddsRatio_working_3-way'!X81^(1/3))*COS(('OddsRatio_working_3-way'!Y81)/3)</f>
        <v>0.54098388185405932</v>
      </c>
      <c r="AG81" s="11">
        <f>-'OddsRatio_working_3-way'!U81/(3*'OddsRatio_working_3-way'!X81^(1/3))*COS(('OddsRatio_working_3-way'!Y81+2*PI())/3)</f>
        <v>-0.3826307005434082</v>
      </c>
      <c r="AH81" s="11">
        <f>-'OddsRatio_working_3-way'!U81/(3*'OddsRatio_working_3-way'!X81^(1/3))*COS(('OddsRatio_working_3-way'!Y81+4*PI())/3)</f>
        <v>-0.15835318131065099</v>
      </c>
      <c r="AI81" s="11">
        <f>'OddsRatio_working_3-way'!U81/(3*'OddsRatio_working_3-way'!X81^(1/3))*SIN(('OddsRatio_working_3-way'!Y81)/3)</f>
        <v>-0.12948668610221381</v>
      </c>
      <c r="AJ81" s="11">
        <f>'OddsRatio_working_3-way'!U81/(3*'OddsRatio_working_3-way'!X81^(1/3))*SIN(('OddsRatio_working_3-way'!Y81+2*PI())/3)</f>
        <v>-0.40376244167242786</v>
      </c>
      <c r="AK81" s="11">
        <f>'OddsRatio_working_3-way'!U81/(3*'OddsRatio_working_3-way'!X81^(1/3))*SIN(('OddsRatio_working_3-way'!Y81+4*PI())/3)</f>
        <v>0.53324912777464173</v>
      </c>
      <c r="AL81" s="11">
        <f>'OddsRatio_working_3-way'!Z81+'OddsRatio_working_3-way'!AF81</f>
        <v>1.0819677637081186</v>
      </c>
      <c r="AM81" s="11">
        <f>'OddsRatio_working_3-way'!AA81+'OddsRatio_working_3-way'!AG81</f>
        <v>-0.7652614010868164</v>
      </c>
      <c r="AN81" s="11">
        <f>'OddsRatio_working_3-way'!AB81+'OddsRatio_working_3-way'!AH81</f>
        <v>-0.31670636262130197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1.0819677637081186</v>
      </c>
      <c r="AS81" s="11">
        <f>IF(('OddsRatio_working_3-way'!X81=0),IF(Q81&gt;0,-Q81^(1/3),(-Q81)^(1/3)),'OddsRatio_working_3-way'!AM81-'OddsRatio_working_3-way'!R81/3)</f>
        <v>-0.7652614010868164</v>
      </c>
      <c r="AT81" s="11">
        <f>IF(('OddsRatio_working_3-way'!X81=0),IF(Q81&gt;0,-Q81^(1/3),(-Q81)^(1/3)),'OddsRatio_working_3-way'!AN81-'OddsRatio_working_3-way'!R81/3)</f>
        <v>-0.31670636262130197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2.46</v>
      </c>
      <c r="B82" s="4">
        <f>IF('True_Odds_Calculator_3-way'!B83="","",'True_Odds_Calculator_3-way'!B83)</f>
        <v>3.35</v>
      </c>
      <c r="C82" s="4">
        <f>IF('True_Odds_Calculator_3-way'!C83="","",'True_Odds_Calculator_3-way'!C83)</f>
        <v>2.96</v>
      </c>
      <c r="D82" s="9">
        <f t="shared" si="26"/>
        <v>0.391119447210243</v>
      </c>
      <c r="E82" s="9">
        <f t="shared" si="27"/>
        <v>0.28524568650020604</v>
      </c>
      <c r="F82" s="9">
        <f t="shared" si="28"/>
        <v>0.3236348662895509</v>
      </c>
      <c r="G82" s="9">
        <f t="shared" si="29"/>
        <v>1.0662764981086585</v>
      </c>
      <c r="H82" s="9">
        <f t="shared" si="30"/>
        <v>2.5567636872386412</v>
      </c>
      <c r="I82" s="9">
        <f t="shared" si="31"/>
        <v>3.5057497705553478</v>
      </c>
      <c r="J82" s="9">
        <f t="shared" si="32"/>
        <v>3.0899019362929705</v>
      </c>
      <c r="K82" s="11">
        <f t="shared" si="33"/>
        <v>0.4065040650406504</v>
      </c>
      <c r="L82" s="11">
        <f t="shared" si="34"/>
        <v>0.29850746268656714</v>
      </c>
      <c r="M82" s="11">
        <f t="shared" si="35"/>
        <v>0.33783783783783783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-0.27567993913097655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0.23653977967774836</v>
      </c>
      <c r="Q82" s="11">
        <f>2*'OddsRatio_working_3-way'!K82*'OddsRatio_working_3-way'!L82*'OddsRatio_working_3-way'!M82</f>
        <v>8.1989525018283646E-2</v>
      </c>
      <c r="R82" s="11">
        <f t="shared" si="36"/>
        <v>0</v>
      </c>
      <c r="S82" s="11">
        <f t="shared" si="37"/>
        <v>-0.85802318595756599</v>
      </c>
      <c r="T82" s="11">
        <f t="shared" si="38"/>
        <v>-0.2974083833475098</v>
      </c>
      <c r="U82" s="11">
        <f>'OddsRatio_working_3-way'!S82-'OddsRatio_working_3-way'!R82^2/3</f>
        <v>-0.85802318595756599</v>
      </c>
      <c r="V82" s="11">
        <f>'OddsRatio_working_3-way'!S82*'OddsRatio_working_3-way'!R82/3-2*'OddsRatio_working_3-way'!R82^3/27-'OddsRatio_working_3-way'!T82</f>
        <v>0.2974083833475098</v>
      </c>
      <c r="W82" s="11">
        <f>'OddsRatio_working_3-way'!V82^2+4*'OddsRatio_working_3-way'!U82^3/27</f>
        <v>-5.1304637939632441E-3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0.1529560478367418</v>
      </c>
      <c r="Y82" s="11">
        <f>IF('OddsRatio_working_3-way'!W82&gt;=0,IF('OddsRatio_working_3-way'!V82+SQRT('OddsRatio_working_3-way'!W82)&gt;0,0,PI()),ACOS('OddsRatio_working_3-way'!V82/(2*'OddsRatio_working_3-way'!X82)))</f>
        <v>0.23633723990579991</v>
      </c>
      <c r="Z82" s="11">
        <f>'OddsRatio_working_3-way'!X82^(1/3)*COS('OddsRatio_working_3-way'!Y82/3)</f>
        <v>0.53313824905432927</v>
      </c>
      <c r="AA82" s="11">
        <f>'OddsRatio_working_3-way'!X82^(1/3)*COS(('OddsRatio_working_3-way'!Y82+2*PI())/3)</f>
        <v>-0.30301774639211981</v>
      </c>
      <c r="AB82" s="11">
        <f>'OddsRatio_working_3-way'!X82^(1/3)*COS(('OddsRatio_working_3-way'!Y82+4*PI())/3)</f>
        <v>-0.2301205026622094</v>
      </c>
      <c r="AC82" s="11">
        <f>'OddsRatio_working_3-way'!X82^(1/3)*SIN('OddsRatio_working_3-way'!Y82/3)</f>
        <v>4.2087243290645497E-2</v>
      </c>
      <c r="AD82" s="11">
        <f>'OddsRatio_working_3-way'!X82^(1/3)*SIN(('OddsRatio_working_3-way'!Y82+2*PI())/3)</f>
        <v>0.44066764576488138</v>
      </c>
      <c r="AE82" s="11">
        <f>'OddsRatio_working_3-way'!X82^(1/3)*SIN(('OddsRatio_working_3-way'!Y82+4*PI())/3)</f>
        <v>-0.48275488905552694</v>
      </c>
      <c r="AF82" s="11">
        <f>-'OddsRatio_working_3-way'!U82/(3*'OddsRatio_working_3-way'!X82^(1/3))*COS(('OddsRatio_working_3-way'!Y82)/3)</f>
        <v>0.53313824905432916</v>
      </c>
      <c r="AG82" s="11">
        <f>-'OddsRatio_working_3-way'!U82/(3*'OddsRatio_working_3-way'!X82^(1/3))*COS(('OddsRatio_working_3-way'!Y82+2*PI())/3)</f>
        <v>-0.3030177463921197</v>
      </c>
      <c r="AH82" s="11">
        <f>-'OddsRatio_working_3-way'!U82/(3*'OddsRatio_working_3-way'!X82^(1/3))*COS(('OddsRatio_working_3-way'!Y82+4*PI())/3)</f>
        <v>-0.23012050266220938</v>
      </c>
      <c r="AI82" s="11">
        <f>'OddsRatio_working_3-way'!U82/(3*'OddsRatio_working_3-way'!X82^(1/3))*SIN(('OddsRatio_working_3-way'!Y82)/3)</f>
        <v>-4.208724329064549E-2</v>
      </c>
      <c r="AJ82" s="11">
        <f>'OddsRatio_working_3-way'!U82/(3*'OddsRatio_working_3-way'!X82^(1/3))*SIN(('OddsRatio_working_3-way'!Y82+2*PI())/3)</f>
        <v>-0.44066764576488132</v>
      </c>
      <c r="AK82" s="11">
        <f>'OddsRatio_working_3-way'!U82/(3*'OddsRatio_working_3-way'!X82^(1/3))*SIN(('OddsRatio_working_3-way'!Y82+4*PI())/3)</f>
        <v>0.48275488905552683</v>
      </c>
      <c r="AL82" s="11">
        <f>'OddsRatio_working_3-way'!Z82+'OddsRatio_working_3-way'!AF82</f>
        <v>1.0662764981086585</v>
      </c>
      <c r="AM82" s="11">
        <f>'OddsRatio_working_3-way'!AA82+'OddsRatio_working_3-way'!AG82</f>
        <v>-0.60603549278423952</v>
      </c>
      <c r="AN82" s="11">
        <f>'OddsRatio_working_3-way'!AB82+'OddsRatio_working_3-way'!AH82</f>
        <v>-0.46024100532441881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1.0662764981086585</v>
      </c>
      <c r="AS82" s="11">
        <f>IF(('OddsRatio_working_3-way'!X82=0),IF(Q82&gt;0,-Q82^(1/3),(-Q82)^(1/3)),'OddsRatio_working_3-way'!AM82-'OddsRatio_working_3-way'!R82/3)</f>
        <v>-0.60603549278423952</v>
      </c>
      <c r="AT82" s="11">
        <f>IF(('OddsRatio_working_3-way'!X82=0),IF(Q82&gt;0,-Q82^(1/3),(-Q82)^(1/3)),'OddsRatio_working_3-way'!AN82-'OddsRatio_working_3-way'!R82/3)</f>
        <v>-0.46024100532441881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4.32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1.81</v>
      </c>
      <c r="D83" s="9">
        <f t="shared" si="26"/>
        <v>0.21770476876142375</v>
      </c>
      <c r="E83" s="9">
        <f t="shared" si="27"/>
        <v>0.24944425269011247</v>
      </c>
      <c r="F83" s="9">
        <f t="shared" si="28"/>
        <v>0.53285097854846397</v>
      </c>
      <c r="G83" s="9">
        <f t="shared" si="29"/>
        <v>1.0823423624899107</v>
      </c>
      <c r="H83" s="9">
        <f t="shared" si="30"/>
        <v>4.5933766434665042</v>
      </c>
      <c r="I83" s="9">
        <f t="shared" si="31"/>
        <v>4.0089117677219521</v>
      </c>
      <c r="J83" s="9">
        <f t="shared" si="32"/>
        <v>1.8766973136168272</v>
      </c>
      <c r="K83" s="11">
        <f t="shared" si="33"/>
        <v>0.23148148148148145</v>
      </c>
      <c r="L83" s="11">
        <f t="shared" si="34"/>
        <v>0.26455026455026459</v>
      </c>
      <c r="M83" s="11">
        <f t="shared" si="35"/>
        <v>0.5524861878453039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-0.25293782337981252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0.23378892061110193</v>
      </c>
      <c r="Q83" s="11">
        <f>2*'OddsRatio_working_3-way'!K83*'OddsRatio_working_3-way'!L83*'OddsRatio_working_3-way'!M83</f>
        <v>6.7666836645760328E-2</v>
      </c>
      <c r="R83" s="11">
        <f t="shared" si="36"/>
        <v>0</v>
      </c>
      <c r="S83" s="11">
        <f t="shared" si="37"/>
        <v>-0.92429403197656002</v>
      </c>
      <c r="T83" s="11">
        <f t="shared" si="38"/>
        <v>-0.26752359825660205</v>
      </c>
      <c r="U83" s="11">
        <f>'OddsRatio_working_3-way'!S83-'OddsRatio_working_3-way'!R83^2/3</f>
        <v>-0.92429403197656002</v>
      </c>
      <c r="V83" s="11">
        <f>'OddsRatio_working_3-way'!S83*'OddsRatio_working_3-way'!R83/3-2*'OddsRatio_working_3-way'!R83^3/27-'OddsRatio_working_3-way'!T83</f>
        <v>0.26752359825660205</v>
      </c>
      <c r="W83" s="11">
        <f>'OddsRatio_working_3-way'!V83^2+4*'OddsRatio_working_3-way'!U83^3/27</f>
        <v>-4.5415180081409601E-2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0.17101465997508036</v>
      </c>
      <c r="Y83" s="11">
        <f>IF('OddsRatio_working_3-way'!W83&gt;=0,IF('OddsRatio_working_3-way'!V83+SQRT('OddsRatio_working_3-way'!W83)&gt;0,0,PI()),ACOS('OddsRatio_working_3-way'!V83/(2*'OddsRatio_working_3-way'!X83)))</f>
        <v>0.67266222188375924</v>
      </c>
      <c r="Z83" s="11">
        <f>'OddsRatio_working_3-way'!X83^(1/3)*COS('OddsRatio_working_3-way'!Y83/3)</f>
        <v>0.54117118124495522</v>
      </c>
      <c r="AA83" s="11">
        <f>'OddsRatio_working_3-way'!X83^(1/3)*COS(('OddsRatio_working_3-way'!Y83+2*PI())/3)</f>
        <v>-0.3774678737034205</v>
      </c>
      <c r="AB83" s="11">
        <f>'OddsRatio_working_3-way'!X83^(1/3)*COS(('OddsRatio_working_3-way'!Y83+4*PI())/3)</f>
        <v>-0.16370330754153489</v>
      </c>
      <c r="AC83" s="11">
        <f>'OddsRatio_working_3-way'!X83^(1/3)*SIN('OddsRatio_working_3-way'!Y83/3)</f>
        <v>0.12341702981676841</v>
      </c>
      <c r="AD83" s="11">
        <f>'OddsRatio_working_3-way'!X83^(1/3)*SIN(('OddsRatio_working_3-way'!Y83+2*PI())/3)</f>
        <v>0.40695947584577985</v>
      </c>
      <c r="AE83" s="11">
        <f>'OddsRatio_working_3-way'!X83^(1/3)*SIN(('OddsRatio_working_3-way'!Y83+4*PI())/3)</f>
        <v>-0.53037650566254813</v>
      </c>
      <c r="AF83" s="11">
        <f>-'OddsRatio_working_3-way'!U83/(3*'OddsRatio_working_3-way'!X83^(1/3))*COS(('OddsRatio_working_3-way'!Y83)/3)</f>
        <v>0.54117118124495533</v>
      </c>
      <c r="AG83" s="11">
        <f>-'OddsRatio_working_3-way'!U83/(3*'OddsRatio_working_3-way'!X83^(1/3))*COS(('OddsRatio_working_3-way'!Y83+2*PI())/3)</f>
        <v>-0.37746787370342055</v>
      </c>
      <c r="AH83" s="11">
        <f>-'OddsRatio_working_3-way'!U83/(3*'OddsRatio_working_3-way'!X83^(1/3))*COS(('OddsRatio_working_3-way'!Y83+4*PI())/3)</f>
        <v>-0.16370330754153492</v>
      </c>
      <c r="AI83" s="11">
        <f>'OddsRatio_working_3-way'!U83/(3*'OddsRatio_working_3-way'!X83^(1/3))*SIN(('OddsRatio_working_3-way'!Y83)/3)</f>
        <v>-0.12341702981676844</v>
      </c>
      <c r="AJ83" s="11">
        <f>'OddsRatio_working_3-way'!U83/(3*'OddsRatio_working_3-way'!X83^(1/3))*SIN(('OddsRatio_working_3-way'!Y83+2*PI())/3)</f>
        <v>-0.40695947584577996</v>
      </c>
      <c r="AK83" s="11">
        <f>'OddsRatio_working_3-way'!U83/(3*'OddsRatio_working_3-way'!X83^(1/3))*SIN(('OddsRatio_working_3-way'!Y83+4*PI())/3)</f>
        <v>0.53037650566254824</v>
      </c>
      <c r="AL83" s="11">
        <f>'OddsRatio_working_3-way'!Z83+'OddsRatio_working_3-way'!AF83</f>
        <v>1.0823423624899107</v>
      </c>
      <c r="AM83" s="11">
        <f>'OddsRatio_working_3-way'!AA83+'OddsRatio_working_3-way'!AG83</f>
        <v>-0.754935747406841</v>
      </c>
      <c r="AN83" s="11">
        <f>'OddsRatio_working_3-way'!AB83+'OddsRatio_working_3-way'!AH83</f>
        <v>-0.32740661508306979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1.0823423624899107</v>
      </c>
      <c r="AS83" s="11">
        <f>IF(('OddsRatio_working_3-way'!X83=0),IF(Q83&gt;0,-Q83^(1/3),(-Q83)^(1/3)),'OddsRatio_working_3-way'!AM83-'OddsRatio_working_3-way'!R83/3)</f>
        <v>-0.754935747406841</v>
      </c>
      <c r="AT83" s="11">
        <f>IF(('OddsRatio_working_3-way'!X83=0),IF(Q83&gt;0,-Q83^(1/3),(-Q83)^(1/3)),'OddsRatio_working_3-way'!AN83-'OddsRatio_working_3-way'!R83/3)</f>
        <v>-0.32740661508306979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2.41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2.98</v>
      </c>
      <c r="D84" s="9">
        <f t="shared" si="26"/>
        <v>0.39878059433748897</v>
      </c>
      <c r="E84" s="9">
        <f t="shared" si="27"/>
        <v>0.28041024127653746</v>
      </c>
      <c r="F84" s="9">
        <f t="shared" si="28"/>
        <v>0.32080916438597379</v>
      </c>
      <c r="G84" s="9">
        <f t="shared" si="29"/>
        <v>1.0692514822919321</v>
      </c>
      <c r="H84" s="9">
        <f t="shared" si="30"/>
        <v>2.5076445900316244</v>
      </c>
      <c r="I84" s="9">
        <f t="shared" si="31"/>
        <v>3.5662035575006374</v>
      </c>
      <c r="J84" s="9">
        <f t="shared" si="32"/>
        <v>3.1171179349380251</v>
      </c>
      <c r="K84" s="11">
        <f t="shared" si="33"/>
        <v>0.41493775933609955</v>
      </c>
      <c r="L84" s="11">
        <f t="shared" si="34"/>
        <v>0.29411764705882354</v>
      </c>
      <c r="M84" s="11">
        <f t="shared" si="35"/>
        <v>0.33557046979865773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-0.274399503319666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0.2371189919617071</v>
      </c>
      <c r="Q84" s="11">
        <f>2*'OddsRatio_working_3-way'!K84*'OddsRatio_working_3-way'!L84*'OddsRatio_working_3-way'!M84</f>
        <v>8.1906387551539589E-2</v>
      </c>
      <c r="R84" s="11">
        <f t="shared" si="36"/>
        <v>0</v>
      </c>
      <c r="S84" s="11">
        <f t="shared" si="37"/>
        <v>-0.86413783222293816</v>
      </c>
      <c r="T84" s="11">
        <f t="shared" si="38"/>
        <v>-0.29849320629462461</v>
      </c>
      <c r="U84" s="11">
        <f>'OddsRatio_working_3-way'!S84-'OddsRatio_working_3-way'!R84^2/3</f>
        <v>-0.86413783222293816</v>
      </c>
      <c r="V84" s="11">
        <f>'OddsRatio_working_3-way'!S84*'OddsRatio_working_3-way'!R84/3-2*'OddsRatio_working_3-way'!R84^3/27-'OddsRatio_working_3-way'!T84</f>
        <v>0.29849320629462461</v>
      </c>
      <c r="W84" s="11">
        <f>'OddsRatio_working_3-way'!V84^2+4*'OddsRatio_working_3-way'!U84^3/27</f>
        <v>-6.4990305150652572E-3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0.15459400434615064</v>
      </c>
      <c r="Y84" s="11">
        <f>IF('OddsRatio_working_3-way'!W84&gt;=0,IF('OddsRatio_working_3-way'!V84+SQRT('OddsRatio_working_3-way'!W84)&gt;0,0,PI()),ACOS('OddsRatio_working_3-way'!V84/(2*'OddsRatio_working_3-way'!X84)))</f>
        <v>0.26378489726225984</v>
      </c>
      <c r="Z84" s="11">
        <f>'OddsRatio_working_3-way'!X84^(1/3)*COS('OddsRatio_working_3-way'!Y84/3)</f>
        <v>0.53462574114596606</v>
      </c>
      <c r="AA84" s="11">
        <f>'OddsRatio_working_3-way'!X84^(1/3)*COS(('OddsRatio_working_3-way'!Y84+2*PI())/3)</f>
        <v>-0.30812886907638104</v>
      </c>
      <c r="AB84" s="11">
        <f>'OddsRatio_working_3-way'!X84^(1/3)*COS(('OddsRatio_working_3-way'!Y84+4*PI())/3)</f>
        <v>-0.22649687206958519</v>
      </c>
      <c r="AC84" s="11">
        <f>'OddsRatio_working_3-way'!X84^(1/3)*SIN('OddsRatio_working_3-way'!Y84/3)</f>
        <v>4.7130255446360257E-2</v>
      </c>
      <c r="AD84" s="11">
        <f>'OddsRatio_working_3-way'!X84^(1/3)*SIN(('OddsRatio_working_3-way'!Y84+2*PI())/3)</f>
        <v>0.43943434562630984</v>
      </c>
      <c r="AE84" s="11">
        <f>'OddsRatio_working_3-way'!X84^(1/3)*SIN(('OddsRatio_working_3-way'!Y84+4*PI())/3)</f>
        <v>-0.48656460107267019</v>
      </c>
      <c r="AF84" s="11">
        <f>-'OddsRatio_working_3-way'!U84/(3*'OddsRatio_working_3-way'!X84^(1/3))*COS(('OddsRatio_working_3-way'!Y84)/3)</f>
        <v>0.53462574114596617</v>
      </c>
      <c r="AG84" s="11">
        <f>-'OddsRatio_working_3-way'!U84/(3*'OddsRatio_working_3-way'!X84^(1/3))*COS(('OddsRatio_working_3-way'!Y84+2*PI())/3)</f>
        <v>-0.3081288690763811</v>
      </c>
      <c r="AH84" s="11">
        <f>-'OddsRatio_working_3-way'!U84/(3*'OddsRatio_working_3-way'!X84^(1/3))*COS(('OddsRatio_working_3-way'!Y84+4*PI())/3)</f>
        <v>-0.22649687206958521</v>
      </c>
      <c r="AI84" s="11">
        <f>'OddsRatio_working_3-way'!U84/(3*'OddsRatio_working_3-way'!X84^(1/3))*SIN(('OddsRatio_working_3-way'!Y84)/3)</f>
        <v>-4.7130255446360271E-2</v>
      </c>
      <c r="AJ84" s="11">
        <f>'OddsRatio_working_3-way'!U84/(3*'OddsRatio_working_3-way'!X84^(1/3))*SIN(('OddsRatio_working_3-way'!Y84+2*PI())/3)</f>
        <v>-0.43943434562630995</v>
      </c>
      <c r="AK84" s="11">
        <f>'OddsRatio_working_3-way'!U84/(3*'OddsRatio_working_3-way'!X84^(1/3))*SIN(('OddsRatio_working_3-way'!Y84+4*PI())/3)</f>
        <v>0.4865646010726703</v>
      </c>
      <c r="AL84" s="11">
        <f>'OddsRatio_working_3-way'!Z84+'OddsRatio_working_3-way'!AF84</f>
        <v>1.0692514822919321</v>
      </c>
      <c r="AM84" s="11">
        <f>'OddsRatio_working_3-way'!AA84+'OddsRatio_working_3-way'!AG84</f>
        <v>-0.61625773815276208</v>
      </c>
      <c r="AN84" s="11">
        <f>'OddsRatio_working_3-way'!AB84+'OddsRatio_working_3-way'!AH84</f>
        <v>-0.45299374413917037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1.0692514822919321</v>
      </c>
      <c r="AS84" s="11">
        <f>IF(('OddsRatio_working_3-way'!X84=0),IF(Q84&gt;0,-Q84^(1/3),(-Q84)^(1/3)),'OddsRatio_working_3-way'!AM84-'OddsRatio_working_3-way'!R84/3)</f>
        <v>-0.61625773815276208</v>
      </c>
      <c r="AT84" s="11">
        <f>IF(('OddsRatio_working_3-way'!X84=0),IF(Q84&gt;0,-Q84^(1/3),(-Q84)^(1/3)),'OddsRatio_working_3-way'!AN84-'OddsRatio_working_3-way'!R84/3)</f>
        <v>-0.45299374413917037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2.93</v>
      </c>
      <c r="B85" s="4">
        <f>IF('True_Odds_Calculator_3-way'!B86="","",'True_Odds_Calculator_3-way'!B86)</f>
        <v>3.44</v>
      </c>
      <c r="C85" s="4">
        <f>IF('True_Odds_Calculator_3-way'!C86="","",'True_Odds_Calculator_3-way'!C86)</f>
        <v>2.4300000000000002</v>
      </c>
      <c r="D85" s="9">
        <f t="shared" si="26"/>
        <v>0.32677329840365443</v>
      </c>
      <c r="E85" s="9">
        <f t="shared" si="27"/>
        <v>0.27742040672436619</v>
      </c>
      <c r="F85" s="9">
        <f t="shared" si="28"/>
        <v>0.3958062948719791</v>
      </c>
      <c r="G85" s="9">
        <f t="shared" si="29"/>
        <v>1.0674743832605404</v>
      </c>
      <c r="H85" s="9">
        <f t="shared" si="30"/>
        <v>3.0602255596928436</v>
      </c>
      <c r="I85" s="9">
        <f t="shared" si="31"/>
        <v>3.6046374951557185</v>
      </c>
      <c r="J85" s="9">
        <f t="shared" si="32"/>
        <v>2.5264883680625729</v>
      </c>
      <c r="K85" s="11">
        <f t="shared" si="33"/>
        <v>0.34129692832764502</v>
      </c>
      <c r="L85" s="11">
        <f t="shared" si="34"/>
        <v>0.29069767441860467</v>
      </c>
      <c r="M85" s="11">
        <f t="shared" si="35"/>
        <v>0.41152263374485593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-0.27494817179624609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0.23680761129059497</v>
      </c>
      <c r="Q85" s="11">
        <f>2*'OddsRatio_working_3-way'!K85*'OddsRatio_working_3-way'!L85*'OddsRatio_working_3-way'!M85</f>
        <v>8.1657796996756862E-2</v>
      </c>
      <c r="R85" s="11">
        <f t="shared" si="36"/>
        <v>0</v>
      </c>
      <c r="S85" s="11">
        <f t="shared" si="37"/>
        <v>-0.86128090884737474</v>
      </c>
      <c r="T85" s="11">
        <f t="shared" si="38"/>
        <v>-0.29699341684392228</v>
      </c>
      <c r="U85" s="11">
        <f>'OddsRatio_working_3-way'!S85-'OddsRatio_working_3-way'!R85^2/3</f>
        <v>-0.86128090884737474</v>
      </c>
      <c r="V85" s="11">
        <f>'OddsRatio_working_3-way'!S85*'OddsRatio_working_3-way'!R85/3-2*'OddsRatio_working_3-way'!R85^3/27-'OddsRatio_working_3-way'!T85</f>
        <v>0.29699341684392228</v>
      </c>
      <c r="W85" s="11">
        <f>'OddsRatio_working_3-way'!V85^2+4*'OddsRatio_working_3-way'!U85^3/27</f>
        <v>-6.4471052741964657E-3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0.15382798422493243</v>
      </c>
      <c r="Y85" s="11">
        <f>IF('OddsRatio_working_3-way'!W85&gt;=0,IF('OddsRatio_working_3-way'!V85+SQRT('OddsRatio_working_3-way'!W85)&gt;0,0,PI()),ACOS('OddsRatio_working_3-way'!V85/(2*'OddsRatio_working_3-way'!X85)))</f>
        <v>0.2640433521946004</v>
      </c>
      <c r="Z85" s="11">
        <f>'OddsRatio_working_3-way'!X85^(1/3)*COS('OddsRatio_working_3-way'!Y85/3)</f>
        <v>0.53373719163027022</v>
      </c>
      <c r="AA85" s="11">
        <f>'OddsRatio_working_3-way'!X85^(1/3)*COS(('OddsRatio_working_3-way'!Y85+2*PI())/3)</f>
        <v>-0.30765688966052568</v>
      </c>
      <c r="AB85" s="11">
        <f>'OddsRatio_working_3-way'!X85^(1/3)*COS(('OddsRatio_working_3-way'!Y85+4*PI())/3)</f>
        <v>-0.22608030196974482</v>
      </c>
      <c r="AC85" s="11">
        <f>'OddsRatio_working_3-way'!X85^(1/3)*SIN('OddsRatio_working_3-way'!Y85/3)</f>
        <v>4.7098264862843645E-2</v>
      </c>
      <c r="AD85" s="11">
        <f>'OddsRatio_working_3-way'!X85^(1/3)*SIN(('OddsRatio_working_3-way'!Y85+2*PI())/3)</f>
        <v>0.4386808344649552</v>
      </c>
      <c r="AE85" s="11">
        <f>'OddsRatio_working_3-way'!X85^(1/3)*SIN(('OddsRatio_working_3-way'!Y85+4*PI())/3)</f>
        <v>-0.48577909932779867</v>
      </c>
      <c r="AF85" s="11">
        <f>-'OddsRatio_working_3-way'!U85/(3*'OddsRatio_working_3-way'!X85^(1/3))*COS(('OddsRatio_working_3-way'!Y85)/3)</f>
        <v>0.53373719163027011</v>
      </c>
      <c r="AG85" s="11">
        <f>-'OddsRatio_working_3-way'!U85/(3*'OddsRatio_working_3-way'!X85^(1/3))*COS(('OddsRatio_working_3-way'!Y85+2*PI())/3)</f>
        <v>-0.30765688966052562</v>
      </c>
      <c r="AH85" s="11">
        <f>-'OddsRatio_working_3-way'!U85/(3*'OddsRatio_working_3-way'!X85^(1/3))*COS(('OddsRatio_working_3-way'!Y85+4*PI())/3)</f>
        <v>-0.22608030196974477</v>
      </c>
      <c r="AI85" s="11">
        <f>'OddsRatio_working_3-way'!U85/(3*'OddsRatio_working_3-way'!X85^(1/3))*SIN(('OddsRatio_working_3-way'!Y85)/3)</f>
        <v>-4.7098264862843631E-2</v>
      </c>
      <c r="AJ85" s="11">
        <f>'OddsRatio_working_3-way'!U85/(3*'OddsRatio_working_3-way'!X85^(1/3))*SIN(('OddsRatio_working_3-way'!Y85+2*PI())/3)</f>
        <v>-0.43868083446495509</v>
      </c>
      <c r="AK85" s="11">
        <f>'OddsRatio_working_3-way'!U85/(3*'OddsRatio_working_3-way'!X85^(1/3))*SIN(('OddsRatio_working_3-way'!Y85+4*PI())/3)</f>
        <v>0.48577909932779856</v>
      </c>
      <c r="AL85" s="11">
        <f>'OddsRatio_working_3-way'!Z85+'OddsRatio_working_3-way'!AF85</f>
        <v>1.0674743832605404</v>
      </c>
      <c r="AM85" s="11">
        <f>'OddsRatio_working_3-way'!AA85+'OddsRatio_working_3-way'!AG85</f>
        <v>-0.61531377932105125</v>
      </c>
      <c r="AN85" s="11">
        <f>'OddsRatio_working_3-way'!AB85+'OddsRatio_working_3-way'!AH85</f>
        <v>-0.45216060393948959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1.0674743832605404</v>
      </c>
      <c r="AS85" s="11">
        <f>IF(('OddsRatio_working_3-way'!X85=0),IF(Q85&gt;0,-Q85^(1/3),(-Q85)^(1/3)),'OddsRatio_working_3-way'!AM85-'OddsRatio_working_3-way'!R85/3)</f>
        <v>-0.61531377932105125</v>
      </c>
      <c r="AT85" s="11">
        <f>IF(('OddsRatio_working_3-way'!X85=0),IF(Q85&gt;0,-Q85^(1/3),(-Q85)^(1/3)),'OddsRatio_working_3-way'!AN85-'OddsRatio_working_3-way'!R85/3)</f>
        <v>-0.45216060393948959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2.2999999999999998</v>
      </c>
      <c r="B86" s="4">
        <f>IF('True_Odds_Calculator_3-way'!B87="","",'True_Odds_Calculator_3-way'!B87)</f>
        <v>3.4</v>
      </c>
      <c r="C86" s="4">
        <f>IF('True_Odds_Calculator_3-way'!C87="","",'True_Odds_Calculator_3-way'!C87)</f>
        <v>3.17</v>
      </c>
      <c r="D86" s="9">
        <f t="shared" si="26"/>
        <v>0.41840704408988744</v>
      </c>
      <c r="E86" s="9">
        <f t="shared" si="27"/>
        <v>0.28041166437410803</v>
      </c>
      <c r="F86" s="9">
        <f t="shared" si="28"/>
        <v>0.30118129153600443</v>
      </c>
      <c r="G86" s="9">
        <f t="shared" si="29"/>
        <v>1.0692439412129526</v>
      </c>
      <c r="H86" s="9">
        <f t="shared" si="30"/>
        <v>2.3900171235768379</v>
      </c>
      <c r="I86" s="9">
        <f t="shared" si="31"/>
        <v>3.5661854589110864</v>
      </c>
      <c r="J86" s="9">
        <f t="shared" si="32"/>
        <v>3.320259352432108</v>
      </c>
      <c r="K86" s="11">
        <f t="shared" si="33"/>
        <v>0.43478260869565222</v>
      </c>
      <c r="L86" s="11">
        <f t="shared" si="34"/>
        <v>0.29411764705882354</v>
      </c>
      <c r="M86" s="11">
        <f t="shared" si="35"/>
        <v>0.31545741324921134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-0.27311673537883119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0.23679475905023928</v>
      </c>
      <c r="Q86" s="11">
        <f>2*'OddsRatio_working_3-way'!K86*'OddsRatio_working_3-way'!L86*'OddsRatio_working_3-way'!M86</f>
        <v>8.0679645332279115E-2</v>
      </c>
      <c r="R86" s="11">
        <f t="shared" si="36"/>
        <v>0</v>
      </c>
      <c r="S86" s="11">
        <f t="shared" si="37"/>
        <v>-0.86700933475127073</v>
      </c>
      <c r="T86" s="11">
        <f t="shared" si="38"/>
        <v>-0.29540352120997287</v>
      </c>
      <c r="U86" s="11">
        <f>'OddsRatio_working_3-way'!S86-'OddsRatio_working_3-way'!R86^2/3</f>
        <v>-0.86700933475127073</v>
      </c>
      <c r="V86" s="11">
        <f>'OddsRatio_working_3-way'!S86*'OddsRatio_working_3-way'!R86/3-2*'OddsRatio_working_3-way'!R86^3/27-'OddsRatio_working_3-way'!T86</f>
        <v>0.29540352120997287</v>
      </c>
      <c r="W86" s="11">
        <f>'OddsRatio_working_3-way'!V86^2+4*'OddsRatio_working_3-way'!U86^3/27</f>
        <v>-9.2901542813697696E-3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0.15536521057223579</v>
      </c>
      <c r="Y86" s="11">
        <f>IF('OddsRatio_working_3-way'!W86&gt;=0,IF('OddsRatio_working_3-way'!V86+SQRT('OddsRatio_working_3-way'!W86)&gt;0,0,PI()),ACOS('OddsRatio_working_3-way'!V86/(2*'OddsRatio_working_3-way'!X86)))</f>
        <v>0.31539280643429612</v>
      </c>
      <c r="Z86" s="11">
        <f>'OddsRatio_working_3-way'!X86^(1/3)*COS('OddsRatio_working_3-way'!Y86/3)</f>
        <v>0.53462197060647632</v>
      </c>
      <c r="AA86" s="11">
        <f>'OddsRatio_working_3-way'!X86^(1/3)*COS(('OddsRatio_working_3-way'!Y86+2*PI())/3)</f>
        <v>-0.3161663340017547</v>
      </c>
      <c r="AB86" s="11">
        <f>'OddsRatio_working_3-way'!X86^(1/3)*COS(('OddsRatio_working_3-way'!Y86+4*PI())/3)</f>
        <v>-0.21845563660472156</v>
      </c>
      <c r="AC86" s="11">
        <f>'OddsRatio_working_3-way'!X86^(1/3)*SIN('OddsRatio_working_3-way'!Y86/3)</f>
        <v>5.6413297444883076E-2</v>
      </c>
      <c r="AD86" s="11">
        <f>'OddsRatio_working_3-way'!X86^(1/3)*SIN(('OddsRatio_working_3-way'!Y86+2*PI())/3)</f>
        <v>0.43478955924406443</v>
      </c>
      <c r="AE86" s="11">
        <f>'OddsRatio_working_3-way'!X86^(1/3)*SIN(('OddsRatio_working_3-way'!Y86+4*PI())/3)</f>
        <v>-0.49120285668894759</v>
      </c>
      <c r="AF86" s="11">
        <f>-'OddsRatio_working_3-way'!U86/(3*'OddsRatio_working_3-way'!X86^(1/3))*COS(('OddsRatio_working_3-way'!Y86)/3)</f>
        <v>0.53462197060647632</v>
      </c>
      <c r="AG86" s="11">
        <f>-'OddsRatio_working_3-way'!U86/(3*'OddsRatio_working_3-way'!X86^(1/3))*COS(('OddsRatio_working_3-way'!Y86+2*PI())/3)</f>
        <v>-0.3161663340017547</v>
      </c>
      <c r="AH86" s="11">
        <f>-'OddsRatio_working_3-way'!U86/(3*'OddsRatio_working_3-way'!X86^(1/3))*COS(('OddsRatio_working_3-way'!Y86+4*PI())/3)</f>
        <v>-0.21845563660472156</v>
      </c>
      <c r="AI86" s="11">
        <f>'OddsRatio_working_3-way'!U86/(3*'OddsRatio_working_3-way'!X86^(1/3))*SIN(('OddsRatio_working_3-way'!Y86)/3)</f>
        <v>-5.6413297444883076E-2</v>
      </c>
      <c r="AJ86" s="11">
        <f>'OddsRatio_working_3-way'!U86/(3*'OddsRatio_working_3-way'!X86^(1/3))*SIN(('OddsRatio_working_3-way'!Y86+2*PI())/3)</f>
        <v>-0.43478955924406443</v>
      </c>
      <c r="AK86" s="11">
        <f>'OddsRatio_working_3-way'!U86/(3*'OddsRatio_working_3-way'!X86^(1/3))*SIN(('OddsRatio_working_3-way'!Y86+4*PI())/3)</f>
        <v>0.49120285668894759</v>
      </c>
      <c r="AL86" s="11">
        <f>'OddsRatio_working_3-way'!Z86+'OddsRatio_working_3-way'!AF86</f>
        <v>1.0692439412129526</v>
      </c>
      <c r="AM86" s="11">
        <f>'OddsRatio_working_3-way'!AA86+'OddsRatio_working_3-way'!AG86</f>
        <v>-0.6323326680035094</v>
      </c>
      <c r="AN86" s="11">
        <f>'OddsRatio_working_3-way'!AB86+'OddsRatio_working_3-way'!AH86</f>
        <v>-0.43691127320944312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1.0692439412129526</v>
      </c>
      <c r="AS86" s="11">
        <f>IF(('OddsRatio_working_3-way'!X86=0),IF(Q86&gt;0,-Q86^(1/3),(-Q86)^(1/3)),'OddsRatio_working_3-way'!AM86-'OddsRatio_working_3-way'!R86/3)</f>
        <v>-0.6323326680035094</v>
      </c>
      <c r="AT86" s="11">
        <f>IF(('OddsRatio_working_3-way'!X86=0),IF(Q86&gt;0,-Q86^(1/3),(-Q86)^(1/3)),'OddsRatio_working_3-way'!AN86-'OddsRatio_working_3-way'!R86/3)</f>
        <v>-0.43691127320944312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3.97</v>
      </c>
      <c r="C87" s="4">
        <f>IF('True_Odds_Calculator_3-way'!C88="","",'True_Odds_Calculator_3-way'!C88)</f>
        <v>5.29</v>
      </c>
      <c r="D87" s="9">
        <f t="shared" si="26"/>
        <v>0.58638197661150993</v>
      </c>
      <c r="E87" s="9">
        <f t="shared" si="27"/>
        <v>0.23679780663943764</v>
      </c>
      <c r="F87" s="9">
        <f t="shared" si="28"/>
        <v>0.17682021674905235</v>
      </c>
      <c r="G87" s="9">
        <f t="shared" si="29"/>
        <v>1.0851892554318092</v>
      </c>
      <c r="H87" s="9">
        <f t="shared" si="30"/>
        <v>1.7053730160306759</v>
      </c>
      <c r="I87" s="9">
        <f t="shared" si="31"/>
        <v>4.2230120886324727</v>
      </c>
      <c r="J87" s="9">
        <f t="shared" si="32"/>
        <v>5.6554619058024622</v>
      </c>
      <c r="K87" s="11">
        <f t="shared" si="33"/>
        <v>0.60606060606060608</v>
      </c>
      <c r="L87" s="11">
        <f t="shared" si="34"/>
        <v>0.25188916876574308</v>
      </c>
      <c r="M87" s="11">
        <f t="shared" si="35"/>
        <v>0.1890359168241966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-0.23899949050773039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0.22826869736346769</v>
      </c>
      <c r="Q87" s="11">
        <f>2*'OddsRatio_working_3-way'!K87*'OddsRatio_working_3-way'!L87*'OddsRatio_working_3-way'!M87</f>
        <v>5.7716484794808523E-2</v>
      </c>
      <c r="R87" s="11">
        <f t="shared" si="36"/>
        <v>0</v>
      </c>
      <c r="S87" s="11">
        <f t="shared" si="37"/>
        <v>-0.95510118820142165</v>
      </c>
      <c r="T87" s="11">
        <f t="shared" si="38"/>
        <v>-0.24149208298392458</v>
      </c>
      <c r="U87" s="11">
        <f>'OddsRatio_working_3-way'!S87-'OddsRatio_working_3-way'!R87^2/3</f>
        <v>-0.95510118820142165</v>
      </c>
      <c r="V87" s="11">
        <f>'OddsRatio_working_3-way'!S87*'OddsRatio_working_3-way'!R87/3-2*'OddsRatio_working_3-way'!R87^3/27-'OddsRatio_working_3-way'!T87</f>
        <v>0.24149208298392458</v>
      </c>
      <c r="W87" s="11">
        <f>'OddsRatio_working_3-way'!V87^2+4*'OddsRatio_working_3-way'!U87^3/27</f>
        <v>-7.0757242425585287E-2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0.1796355119189271</v>
      </c>
      <c r="Y87" s="11">
        <f>IF('OddsRatio_working_3-way'!W87&gt;=0,IF('OddsRatio_working_3-way'!V87+SQRT('OddsRatio_working_3-way'!W87)&gt;0,0,PI()),ACOS('OddsRatio_working_3-way'!V87/(2*'OddsRatio_working_3-way'!X87)))</f>
        <v>0.83365725928658718</v>
      </c>
      <c r="Z87" s="11">
        <f>'OddsRatio_working_3-way'!X87^(1/3)*COS('OddsRatio_working_3-way'!Y87/3)</f>
        <v>0.54259462771590472</v>
      </c>
      <c r="AA87" s="11">
        <f>'OddsRatio_working_3-way'!X87^(1/3)*COS(('OddsRatio_working_3-way'!Y87+2*PI())/3)</f>
        <v>-0.40534431878806848</v>
      </c>
      <c r="AB87" s="11">
        <f>'OddsRatio_working_3-way'!X87^(1/3)*COS(('OddsRatio_working_3-way'!Y87+4*PI())/3)</f>
        <v>-0.13725030892783627</v>
      </c>
      <c r="AC87" s="11">
        <f>'OddsRatio_working_3-way'!X87^(1/3)*SIN('OddsRatio_working_3-way'!Y87/3)</f>
        <v>0.15478414876093124</v>
      </c>
      <c r="AD87" s="11">
        <f>'OddsRatio_working_3-way'!X87^(1/3)*SIN(('OddsRatio_working_3-way'!Y87+2*PI())/3)</f>
        <v>0.39250865717846783</v>
      </c>
      <c r="AE87" s="11">
        <f>'OddsRatio_working_3-way'!X87^(1/3)*SIN(('OddsRatio_working_3-way'!Y87+4*PI())/3)</f>
        <v>-0.54729280593939911</v>
      </c>
      <c r="AF87" s="11">
        <f>-'OddsRatio_working_3-way'!U87/(3*'OddsRatio_working_3-way'!X87^(1/3))*COS(('OddsRatio_working_3-way'!Y87)/3)</f>
        <v>0.54259462771590461</v>
      </c>
      <c r="AG87" s="11">
        <f>-'OddsRatio_working_3-way'!U87/(3*'OddsRatio_working_3-way'!X87^(1/3))*COS(('OddsRatio_working_3-way'!Y87+2*PI())/3)</f>
        <v>-0.40534431878806843</v>
      </c>
      <c r="AH87" s="11">
        <f>-'OddsRatio_working_3-way'!U87/(3*'OddsRatio_working_3-way'!X87^(1/3))*COS(('OddsRatio_working_3-way'!Y87+4*PI())/3)</f>
        <v>-0.13725030892783624</v>
      </c>
      <c r="AI87" s="11">
        <f>'OddsRatio_working_3-way'!U87/(3*'OddsRatio_working_3-way'!X87^(1/3))*SIN(('OddsRatio_working_3-way'!Y87)/3)</f>
        <v>-0.15478414876093122</v>
      </c>
      <c r="AJ87" s="11">
        <f>'OddsRatio_working_3-way'!U87/(3*'OddsRatio_working_3-way'!X87^(1/3))*SIN(('OddsRatio_working_3-way'!Y87+2*PI())/3)</f>
        <v>-0.39250865717846778</v>
      </c>
      <c r="AK87" s="11">
        <f>'OddsRatio_working_3-way'!U87/(3*'OddsRatio_working_3-way'!X87^(1/3))*SIN(('OddsRatio_working_3-way'!Y87+4*PI())/3)</f>
        <v>0.547292805939399</v>
      </c>
      <c r="AL87" s="11">
        <f>'OddsRatio_working_3-way'!Z87+'OddsRatio_working_3-way'!AF87</f>
        <v>1.0851892554318092</v>
      </c>
      <c r="AM87" s="11">
        <f>'OddsRatio_working_3-way'!AA87+'OddsRatio_working_3-way'!AG87</f>
        <v>-0.81068863757613685</v>
      </c>
      <c r="AN87" s="11">
        <f>'OddsRatio_working_3-way'!AB87+'OddsRatio_working_3-way'!AH87</f>
        <v>-0.27450061785567248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1.0851892554318092</v>
      </c>
      <c r="AS87" s="11">
        <f>IF(('OddsRatio_working_3-way'!X87=0),IF(Q87&gt;0,-Q87^(1/3),(-Q87)^(1/3)),'OddsRatio_working_3-way'!AM87-'OddsRatio_working_3-way'!R87/3)</f>
        <v>-0.81068863757613685</v>
      </c>
      <c r="AT87" s="11">
        <f>IF(('OddsRatio_working_3-way'!X87=0),IF(Q87&gt;0,-Q87^(1/3),(-Q87)^(1/3)),'OddsRatio_working_3-way'!AN87-'OddsRatio_working_3-way'!R87/3)</f>
        <v>-0.27450061785567248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2.13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3.45</v>
      </c>
      <c r="D88" s="9">
        <f t="shared" si="26"/>
        <v>0.45262673615153753</v>
      </c>
      <c r="E88" s="9">
        <f t="shared" si="27"/>
        <v>0.27128193786797677</v>
      </c>
      <c r="F88" s="9">
        <f t="shared" si="28"/>
        <v>0.2760913259804858</v>
      </c>
      <c r="G88" s="9">
        <f t="shared" si="29"/>
        <v>1.0701999677893337</v>
      </c>
      <c r="H88" s="9">
        <f t="shared" si="30"/>
        <v>2.2093259636019473</v>
      </c>
      <c r="I88" s="9">
        <f t="shared" si="31"/>
        <v>3.6862019191512272</v>
      </c>
      <c r="J88" s="9">
        <f t="shared" si="32"/>
        <v>3.6219899210838671</v>
      </c>
      <c r="K88" s="11">
        <f t="shared" si="33"/>
        <v>0.46948356807511737</v>
      </c>
      <c r="L88" s="11">
        <f t="shared" si="34"/>
        <v>0.28490028490028491</v>
      </c>
      <c r="M88" s="11">
        <f t="shared" si="35"/>
        <v>0.28985507246376813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-0.26940920749180941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0.23610842145236921</v>
      </c>
      <c r="Q88" s="11">
        <f>2*'OddsRatio_working_3-way'!K88*'OddsRatio_working_3-way'!L88*'OddsRatio_working_3-way'!M88</f>
        <v>7.7539711478610579E-2</v>
      </c>
      <c r="R88" s="11">
        <f t="shared" si="36"/>
        <v>0</v>
      </c>
      <c r="S88" s="11">
        <f t="shared" si="37"/>
        <v>-0.87639328904357283</v>
      </c>
      <c r="T88" s="11">
        <f t="shared" si="38"/>
        <v>-0.2878138880274459</v>
      </c>
      <c r="U88" s="11">
        <f>'OddsRatio_working_3-way'!S88-'OddsRatio_working_3-way'!R88^2/3</f>
        <v>-0.87639328904357283</v>
      </c>
      <c r="V88" s="11">
        <f>'OddsRatio_working_3-way'!S88*'OddsRatio_working_3-way'!R88/3-2*'OddsRatio_working_3-way'!R88^3/27-'OddsRatio_working_3-way'!T88</f>
        <v>0.2878138880274459</v>
      </c>
      <c r="W88" s="11">
        <f>'OddsRatio_working_3-way'!V88^2+4*'OddsRatio_working_3-way'!U88^3/27</f>
        <v>-1.6885711676210322E-2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0.15789438385965909</v>
      </c>
      <c r="Y88" s="11">
        <f>IF('OddsRatio_working_3-way'!W88&gt;=0,IF('OddsRatio_working_3-way'!V88+SQRT('OddsRatio_working_3-way'!W88)&gt;0,0,PI()),ACOS('OddsRatio_working_3-way'!V88/(2*'OddsRatio_working_3-way'!X88)))</f>
        <v>0.42409214989119048</v>
      </c>
      <c r="Z88" s="11">
        <f>'OddsRatio_working_3-way'!X88^(1/3)*COS('OddsRatio_working_3-way'!Y88/3)</f>
        <v>0.53509998389466684</v>
      </c>
      <c r="AA88" s="11">
        <f>'OddsRatio_working_3-way'!X88^(1/3)*COS(('OddsRatio_working_3-way'!Y88+2*PI())/3)</f>
        <v>-0.33349942475640776</v>
      </c>
      <c r="AB88" s="11">
        <f>'OddsRatio_working_3-way'!X88^(1/3)*COS(('OddsRatio_working_3-way'!Y88+4*PI())/3)</f>
        <v>-0.20160055913825925</v>
      </c>
      <c r="AC88" s="11">
        <f>'OddsRatio_working_3-way'!X88^(1/3)*SIN('OddsRatio_working_3-way'!Y88/3)</f>
        <v>7.6151845570444451E-2</v>
      </c>
      <c r="AD88" s="11">
        <f>'OddsRatio_working_3-way'!X88^(1/3)*SIN(('OddsRatio_working_3-way'!Y88+2*PI())/3)</f>
        <v>0.42533425683220333</v>
      </c>
      <c r="AE88" s="11">
        <f>'OddsRatio_working_3-way'!X88^(1/3)*SIN(('OddsRatio_working_3-way'!Y88+4*PI())/3)</f>
        <v>-0.50148610240264768</v>
      </c>
      <c r="AF88" s="11">
        <f>-'OddsRatio_working_3-way'!U88/(3*'OddsRatio_working_3-way'!X88^(1/3))*COS(('OddsRatio_working_3-way'!Y88)/3)</f>
        <v>0.53509998389466684</v>
      </c>
      <c r="AG88" s="11">
        <f>-'OddsRatio_working_3-way'!U88/(3*'OddsRatio_working_3-way'!X88^(1/3))*COS(('OddsRatio_working_3-way'!Y88+2*PI())/3)</f>
        <v>-0.33349942475640776</v>
      </c>
      <c r="AH88" s="11">
        <f>-'OddsRatio_working_3-way'!U88/(3*'OddsRatio_working_3-way'!X88^(1/3))*COS(('OddsRatio_working_3-way'!Y88+4*PI())/3)</f>
        <v>-0.20160055913825925</v>
      </c>
      <c r="AI88" s="11">
        <f>'OddsRatio_working_3-way'!U88/(3*'OddsRatio_working_3-way'!X88^(1/3))*SIN(('OddsRatio_working_3-way'!Y88)/3)</f>
        <v>-7.6151845570444451E-2</v>
      </c>
      <c r="AJ88" s="11">
        <f>'OddsRatio_working_3-way'!U88/(3*'OddsRatio_working_3-way'!X88^(1/3))*SIN(('OddsRatio_working_3-way'!Y88+2*PI())/3)</f>
        <v>-0.42533425683220333</v>
      </c>
      <c r="AK88" s="11">
        <f>'OddsRatio_working_3-way'!U88/(3*'OddsRatio_working_3-way'!X88^(1/3))*SIN(('OddsRatio_working_3-way'!Y88+4*PI())/3)</f>
        <v>0.50148610240264768</v>
      </c>
      <c r="AL88" s="11">
        <f>'OddsRatio_working_3-way'!Z88+'OddsRatio_working_3-way'!AF88</f>
        <v>1.0701999677893337</v>
      </c>
      <c r="AM88" s="11">
        <f>'OddsRatio_working_3-way'!AA88+'OddsRatio_working_3-way'!AG88</f>
        <v>-0.66699884951281552</v>
      </c>
      <c r="AN88" s="11">
        <f>'OddsRatio_working_3-way'!AB88+'OddsRatio_working_3-way'!AH88</f>
        <v>-0.4032011182765185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1.0701999677893337</v>
      </c>
      <c r="AS88" s="11">
        <f>IF(('OddsRatio_working_3-way'!X88=0),IF(Q88&gt;0,-Q88^(1/3),(-Q88)^(1/3)),'OddsRatio_working_3-way'!AM88-'OddsRatio_working_3-way'!R88/3)</f>
        <v>-0.66699884951281552</v>
      </c>
      <c r="AT88" s="11">
        <f>IF(('OddsRatio_working_3-way'!X88=0),IF(Q88&gt;0,-Q88^(1/3),(-Q88)^(1/3)),'OddsRatio_working_3-way'!AN88-'OddsRatio_working_3-way'!R88/3)</f>
        <v>-0.4032011182765185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2.39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3.22</v>
      </c>
      <c r="D89" s="9">
        <f t="shared" si="26"/>
        <v>0.40228443813312342</v>
      </c>
      <c r="E89" s="9">
        <f t="shared" si="27"/>
        <v>0.30124442676245072</v>
      </c>
      <c r="F89" s="9">
        <f t="shared" si="28"/>
        <v>0.29647113510442585</v>
      </c>
      <c r="G89" s="9">
        <f t="shared" si="29"/>
        <v>1.0689232662919519</v>
      </c>
      <c r="H89" s="9">
        <f t="shared" si="30"/>
        <v>2.4858033401458135</v>
      </c>
      <c r="I89" s="9">
        <f t="shared" si="31"/>
        <v>3.3195634878535358</v>
      </c>
      <c r="J89" s="9">
        <f t="shared" si="32"/>
        <v>3.3730096511681333</v>
      </c>
      <c r="K89" s="11">
        <f t="shared" si="33"/>
        <v>0.41841004184100417</v>
      </c>
      <c r="L89" s="11">
        <f t="shared" si="34"/>
        <v>0.31545741324921134</v>
      </c>
      <c r="M89" s="11">
        <f t="shared" si="35"/>
        <v>0.3105590062111801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-0.2744823818440687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0.23692713539598761</v>
      </c>
      <c r="Q89" s="11">
        <f>2*'OddsRatio_working_3-way'!K89*'OddsRatio_working_3-way'!L89*'OddsRatio_working_3-way'!M89</f>
        <v>8.1981707749476676E-2</v>
      </c>
      <c r="R89" s="11">
        <f t="shared" si="36"/>
        <v>0</v>
      </c>
      <c r="S89" s="11">
        <f t="shared" si="37"/>
        <v>-0.86317793442416302</v>
      </c>
      <c r="T89" s="11">
        <f t="shared" si="38"/>
        <v>-0.298677485959918</v>
      </c>
      <c r="U89" s="11">
        <f>'OddsRatio_working_3-way'!S89-'OddsRatio_working_3-way'!R89^2/3</f>
        <v>-0.86317793442416302</v>
      </c>
      <c r="V89" s="11">
        <f>'OddsRatio_working_3-way'!S89*'OddsRatio_working_3-way'!R89/3-2*'OddsRatio_working_3-way'!R89^3/27-'OddsRatio_working_3-way'!T89</f>
        <v>0.298677485959918</v>
      </c>
      <c r="W89" s="11">
        <f>'OddsRatio_working_3-way'!V89^2+4*'OddsRatio_working_3-way'!U89^3/27</f>
        <v>-6.0707651739265178E-3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0.15433648774128522</v>
      </c>
      <c r="Y89" s="11">
        <f>IF('OddsRatio_working_3-way'!W89&gt;=0,IF('OddsRatio_working_3-way'!V89+SQRT('OddsRatio_working_3-way'!W89)&gt;0,0,PI()),ACOS('OddsRatio_working_3-way'!V89/(2*'OddsRatio_working_3-way'!X89)))</f>
        <v>0.25518003729017336</v>
      </c>
      <c r="Z89" s="11">
        <f>'OddsRatio_working_3-way'!X89^(1/3)*COS('OddsRatio_working_3-way'!Y89/3)</f>
        <v>0.53446163314597595</v>
      </c>
      <c r="AA89" s="11">
        <f>'OddsRatio_working_3-way'!X89^(1/3)*COS(('OddsRatio_working_3-way'!Y89+2*PI())/3)</f>
        <v>-0.30669669585171339</v>
      </c>
      <c r="AB89" s="11">
        <f>'OddsRatio_working_3-way'!X89^(1/3)*COS(('OddsRatio_working_3-way'!Y89+4*PI())/3)</f>
        <v>-0.2277649372942627</v>
      </c>
      <c r="AC89" s="11">
        <f>'OddsRatio_working_3-way'!X89^(1/3)*SIN('OddsRatio_working_3-way'!Y89/3)</f>
        <v>4.5571272050754653E-2</v>
      </c>
      <c r="AD89" s="11">
        <f>'OddsRatio_working_3-way'!X89^(1/3)*SIN(('OddsRatio_working_3-way'!Y89+2*PI())/3)</f>
        <v>0.44007171562715697</v>
      </c>
      <c r="AE89" s="11">
        <f>'OddsRatio_working_3-way'!X89^(1/3)*SIN(('OddsRatio_working_3-way'!Y89+4*PI())/3)</f>
        <v>-0.4856429876779117</v>
      </c>
      <c r="AF89" s="11">
        <f>-'OddsRatio_working_3-way'!U89/(3*'OddsRatio_working_3-way'!X89^(1/3))*COS(('OddsRatio_working_3-way'!Y89)/3)</f>
        <v>0.53446163314597583</v>
      </c>
      <c r="AG89" s="11">
        <f>-'OddsRatio_working_3-way'!U89/(3*'OddsRatio_working_3-way'!X89^(1/3))*COS(('OddsRatio_working_3-way'!Y89+2*PI())/3)</f>
        <v>-0.30669669585171333</v>
      </c>
      <c r="AH89" s="11">
        <f>-'OddsRatio_working_3-way'!U89/(3*'OddsRatio_working_3-way'!X89^(1/3))*COS(('OddsRatio_working_3-way'!Y89+4*PI())/3)</f>
        <v>-0.22776493729426264</v>
      </c>
      <c r="AI89" s="11">
        <f>'OddsRatio_working_3-way'!U89/(3*'OddsRatio_working_3-way'!X89^(1/3))*SIN(('OddsRatio_working_3-way'!Y89)/3)</f>
        <v>-4.5571272050754646E-2</v>
      </c>
      <c r="AJ89" s="11">
        <f>'OddsRatio_working_3-way'!U89/(3*'OddsRatio_working_3-way'!X89^(1/3))*SIN(('OddsRatio_working_3-way'!Y89+2*PI())/3)</f>
        <v>-0.44007171562715686</v>
      </c>
      <c r="AK89" s="11">
        <f>'OddsRatio_working_3-way'!U89/(3*'OddsRatio_working_3-way'!X89^(1/3))*SIN(('OddsRatio_working_3-way'!Y89+4*PI())/3)</f>
        <v>0.48564298767791159</v>
      </c>
      <c r="AL89" s="11">
        <f>'OddsRatio_working_3-way'!Z89+'OddsRatio_working_3-way'!AF89</f>
        <v>1.0689232662919519</v>
      </c>
      <c r="AM89" s="11">
        <f>'OddsRatio_working_3-way'!AA89+'OddsRatio_working_3-way'!AG89</f>
        <v>-0.61339339170342666</v>
      </c>
      <c r="AN89" s="11">
        <f>'OddsRatio_working_3-way'!AB89+'OddsRatio_working_3-way'!AH89</f>
        <v>-0.45552987458852534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1.0689232662919519</v>
      </c>
      <c r="AS89" s="11">
        <f>IF(('OddsRatio_working_3-way'!X89=0),IF(Q89&gt;0,-Q89^(1/3),(-Q89)^(1/3)),'OddsRatio_working_3-way'!AM89-'OddsRatio_working_3-way'!R89/3)</f>
        <v>-0.61339339170342666</v>
      </c>
      <c r="AT89" s="11">
        <f>IF(('OddsRatio_working_3-way'!X89=0),IF(Q89&gt;0,-Q89^(1/3),(-Q89)^(1/3)),'OddsRatio_working_3-way'!AN89-'OddsRatio_working_3-way'!R89/3)</f>
        <v>-0.45552987458852534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3.4</v>
      </c>
      <c r="B90" s="4">
        <f>IF('True_Odds_Calculator_3-way'!B91="","",'True_Odds_Calculator_3-way'!B91)</f>
        <v>3.45</v>
      </c>
      <c r="C90" s="4">
        <f>IF('True_Odds_Calculator_3-way'!C91="","",'True_Odds_Calculator_3-way'!C91)</f>
        <v>2.17</v>
      </c>
      <c r="D90" s="9">
        <f t="shared" si="26"/>
        <v>0.28012373820321862</v>
      </c>
      <c r="E90" s="9">
        <f t="shared" si="27"/>
        <v>0.27598467946639671</v>
      </c>
      <c r="F90" s="9">
        <f t="shared" si="28"/>
        <v>0.4438915823303845</v>
      </c>
      <c r="G90" s="9">
        <f t="shared" si="29"/>
        <v>1.0707712396645404</v>
      </c>
      <c r="H90" s="9">
        <f t="shared" si="30"/>
        <v>3.569850975194897</v>
      </c>
      <c r="I90" s="9">
        <f t="shared" si="31"/>
        <v>3.6233895371781237</v>
      </c>
      <c r="J90" s="9">
        <f t="shared" si="32"/>
        <v>2.2528023504075123</v>
      </c>
      <c r="K90" s="11">
        <f t="shared" si="33"/>
        <v>0.29411764705882354</v>
      </c>
      <c r="L90" s="11">
        <f t="shared" si="34"/>
        <v>0.28985507246376813</v>
      </c>
      <c r="M90" s="11">
        <f t="shared" si="35"/>
        <v>0.46082949308755761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-0.27027472980777156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0.23650413882242938</v>
      </c>
      <c r="Q90" s="11">
        <f>2*'OddsRatio_working_3-way'!K90*'OddsRatio_working_3-way'!L90*'OddsRatio_working_3-way'!M90</f>
        <v>7.85728035954915E-2</v>
      </c>
      <c r="R90" s="11">
        <f t="shared" si="36"/>
        <v>0</v>
      </c>
      <c r="S90" s="11">
        <f t="shared" si="37"/>
        <v>-0.8750508750508752</v>
      </c>
      <c r="T90" s="11">
        <f t="shared" si="38"/>
        <v>-0.29071457642886223</v>
      </c>
      <c r="U90" s="11">
        <f>'OddsRatio_working_3-way'!S90-'OddsRatio_working_3-way'!R90^2/3</f>
        <v>-0.8750508750508752</v>
      </c>
      <c r="V90" s="11">
        <f>'OddsRatio_working_3-way'!S90*'OddsRatio_working_3-way'!R90/3-2*'OddsRatio_working_3-way'!R90^3/27-'OddsRatio_working_3-way'!T90</f>
        <v>0.29071457642886223</v>
      </c>
      <c r="W90" s="11">
        <f>'OddsRatio_working_3-way'!V90^2+4*'OddsRatio_working_3-way'!U90^3/27</f>
        <v>-1.4750032892797832E-2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0.15753174111985385</v>
      </c>
      <c r="Y90" s="11">
        <f>IF('OddsRatio_working_3-way'!W90&gt;=0,IF('OddsRatio_working_3-way'!V90+SQRT('OddsRatio_working_3-way'!W90)&gt;0,0,PI()),ACOS('OddsRatio_working_3-way'!V90/(2*'OddsRatio_working_3-way'!X90)))</f>
        <v>0.39572467505135878</v>
      </c>
      <c r="Z90" s="11">
        <f>'OddsRatio_working_3-way'!X90^(1/3)*COS('OddsRatio_working_3-way'!Y90/3)</f>
        <v>0.53538561983227018</v>
      </c>
      <c r="AA90" s="11">
        <f>'OddsRatio_working_3-way'!X90^(1/3)*COS(('OddsRatio_working_3-way'!Y90+2*PI())/3)</f>
        <v>-0.32921026532783715</v>
      </c>
      <c r="AB90" s="11">
        <f>'OddsRatio_working_3-way'!X90^(1/3)*COS(('OddsRatio_working_3-way'!Y90+4*PI())/3)</f>
        <v>-0.20617535450443308</v>
      </c>
      <c r="AC90" s="11">
        <f>'OddsRatio_working_3-way'!X90^(1/3)*SIN('OddsRatio_working_3-way'!Y90/3)</f>
        <v>7.1034238883614056E-2</v>
      </c>
      <c r="AD90" s="11">
        <f>'OddsRatio_working_3-way'!X90^(1/3)*SIN(('OddsRatio_working_3-way'!Y90+2*PI())/3)</f>
        <v>0.4281404281538167</v>
      </c>
      <c r="AE90" s="11">
        <f>'OddsRatio_working_3-way'!X90^(1/3)*SIN(('OddsRatio_working_3-way'!Y90+4*PI())/3)</f>
        <v>-0.49917466703743063</v>
      </c>
      <c r="AF90" s="11">
        <f>-'OddsRatio_working_3-way'!U90/(3*'OddsRatio_working_3-way'!X90^(1/3))*COS(('OddsRatio_working_3-way'!Y90)/3)</f>
        <v>0.53538561983227018</v>
      </c>
      <c r="AG90" s="11">
        <f>-'OddsRatio_working_3-way'!U90/(3*'OddsRatio_working_3-way'!X90^(1/3))*COS(('OddsRatio_working_3-way'!Y90+2*PI())/3)</f>
        <v>-0.32921026532783715</v>
      </c>
      <c r="AH90" s="11">
        <f>-'OddsRatio_working_3-way'!U90/(3*'OddsRatio_working_3-way'!X90^(1/3))*COS(('OddsRatio_working_3-way'!Y90+4*PI())/3)</f>
        <v>-0.20617535450443308</v>
      </c>
      <c r="AI90" s="11">
        <f>'OddsRatio_working_3-way'!U90/(3*'OddsRatio_working_3-way'!X90^(1/3))*SIN(('OddsRatio_working_3-way'!Y90)/3)</f>
        <v>-7.1034238883614056E-2</v>
      </c>
      <c r="AJ90" s="11">
        <f>'OddsRatio_working_3-way'!U90/(3*'OddsRatio_working_3-way'!X90^(1/3))*SIN(('OddsRatio_working_3-way'!Y90+2*PI())/3)</f>
        <v>-0.4281404281538167</v>
      </c>
      <c r="AK90" s="11">
        <f>'OddsRatio_working_3-way'!U90/(3*'OddsRatio_working_3-way'!X90^(1/3))*SIN(('OddsRatio_working_3-way'!Y90+4*PI())/3)</f>
        <v>0.49917466703743063</v>
      </c>
      <c r="AL90" s="11">
        <f>'OddsRatio_working_3-way'!Z90+'OddsRatio_working_3-way'!AF90</f>
        <v>1.0707712396645404</v>
      </c>
      <c r="AM90" s="11">
        <f>'OddsRatio_working_3-way'!AA90+'OddsRatio_working_3-way'!AG90</f>
        <v>-0.6584205306556743</v>
      </c>
      <c r="AN90" s="11">
        <f>'OddsRatio_working_3-way'!AB90+'OddsRatio_working_3-way'!AH90</f>
        <v>-0.41235070900886617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1.0707712396645404</v>
      </c>
      <c r="AS90" s="11">
        <f>IF(('OddsRatio_working_3-way'!X90=0),IF(Q90&gt;0,-Q90^(1/3),(-Q90)^(1/3)),'OddsRatio_working_3-way'!AM90-'OddsRatio_working_3-way'!R90/3)</f>
        <v>-0.6584205306556743</v>
      </c>
      <c r="AT90" s="11">
        <f>IF(('OddsRatio_working_3-way'!X90=0),IF(Q90&gt;0,-Q90^(1/3),(-Q90)^(1/3)),'OddsRatio_working_3-way'!AN90-'OddsRatio_working_3-way'!R90/3)</f>
        <v>-0.41235070900886617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3.12</v>
      </c>
      <c r="B91" s="4">
        <f>IF('True_Odds_Calculator_3-way'!B92="","",'True_Odds_Calculator_3-way'!B92)</f>
        <v>3.27</v>
      </c>
      <c r="C91" s="4">
        <f>IF('True_Odds_Calculator_3-way'!C92="","",'True_Odds_Calculator_3-way'!C92)</f>
        <v>2.4</v>
      </c>
      <c r="D91" s="9">
        <f t="shared" si="26"/>
        <v>0.30663070056872604</v>
      </c>
      <c r="E91" s="9">
        <f t="shared" si="27"/>
        <v>0.29229114582729426</v>
      </c>
      <c r="F91" s="9">
        <f t="shared" si="28"/>
        <v>0.40107815360397975</v>
      </c>
      <c r="G91" s="9">
        <f t="shared" si="29"/>
        <v>1.0666283242061261</v>
      </c>
      <c r="H91" s="9">
        <f t="shared" si="30"/>
        <v>3.2612520473169875</v>
      </c>
      <c r="I91" s="9">
        <f t="shared" si="31"/>
        <v>3.4212462959479071</v>
      </c>
      <c r="J91" s="9">
        <f t="shared" si="32"/>
        <v>2.4932796538885764</v>
      </c>
      <c r="K91" s="11">
        <f t="shared" si="33"/>
        <v>0.32051282051282048</v>
      </c>
      <c r="L91" s="11">
        <f t="shared" si="34"/>
        <v>0.3058103975535168</v>
      </c>
      <c r="M91" s="11">
        <f t="shared" si="35"/>
        <v>0.41666666666666669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-0.27515421208081758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0.23646396926213439</v>
      </c>
      <c r="Q91" s="11">
        <f>2*'OddsRatio_working_3-way'!K91*'OddsRatio_working_3-way'!L91*'OddsRatio_working_3-way'!M91</f>
        <v>8.1680127551687173E-2</v>
      </c>
      <c r="R91" s="11">
        <f t="shared" si="36"/>
        <v>0</v>
      </c>
      <c r="S91" s="11">
        <f t="shared" si="37"/>
        <v>-0.85938705961979167</v>
      </c>
      <c r="T91" s="11">
        <f t="shared" si="38"/>
        <v>-0.29685217948870174</v>
      </c>
      <c r="U91" s="11">
        <f>'OddsRatio_working_3-way'!S91-'OddsRatio_working_3-way'!R91^2/3</f>
        <v>-0.85938705961979167</v>
      </c>
      <c r="V91" s="11">
        <f>'OddsRatio_working_3-way'!S91*'OddsRatio_working_3-way'!R91/3-2*'OddsRatio_working_3-way'!R91^3/27-'OddsRatio_working_3-way'!T91</f>
        <v>0.29685217948870174</v>
      </c>
      <c r="W91" s="11">
        <f>'OddsRatio_working_3-way'!V91^2+4*'OddsRatio_working_3-way'!U91^3/27</f>
        <v>-5.9079653031130219E-3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0.15332089043107058</v>
      </c>
      <c r="Y91" s="11">
        <f>IF('OddsRatio_working_3-way'!W91&gt;=0,IF('OddsRatio_working_3-way'!V91+SQRT('OddsRatio_working_3-way'!W91)&gt;0,0,PI()),ACOS('OddsRatio_working_3-way'!V91/(2*'OddsRatio_working_3-way'!X91)))</f>
        <v>0.2533635129054701</v>
      </c>
      <c r="Z91" s="11">
        <f>'OddsRatio_working_3-way'!X91^(1/3)*COS('OddsRatio_working_3-way'!Y91/3)</f>
        <v>0.53331416210306315</v>
      </c>
      <c r="AA91" s="11">
        <f>'OddsRatio_working_3-way'!X91^(1/3)*COS(('OddsRatio_working_3-way'!Y91+2*PI())/3)</f>
        <v>-0.3057565475463403</v>
      </c>
      <c r="AB91" s="11">
        <f>'OddsRatio_working_3-way'!X91^(1/3)*COS(('OddsRatio_working_3-way'!Y91+4*PI())/3)</f>
        <v>-0.22755761455672296</v>
      </c>
      <c r="AC91" s="11">
        <f>'OddsRatio_working_3-way'!X91^(1/3)*SIN('OddsRatio_working_3-way'!Y91/3)</f>
        <v>4.5148175011897253E-2</v>
      </c>
      <c r="AD91" s="11">
        <f>'OddsRatio_working_3-way'!X91^(1/3)*SIN(('OddsRatio_working_3-way'!Y91+2*PI())/3)</f>
        <v>0.43928952507331631</v>
      </c>
      <c r="AE91" s="11">
        <f>'OddsRatio_working_3-way'!X91^(1/3)*SIN(('OddsRatio_working_3-way'!Y91+4*PI())/3)</f>
        <v>-0.48443770008521342</v>
      </c>
      <c r="AF91" s="11">
        <f>-'OddsRatio_working_3-way'!U91/(3*'OddsRatio_working_3-way'!X91^(1/3))*COS(('OddsRatio_working_3-way'!Y91)/3)</f>
        <v>0.53331416210306304</v>
      </c>
      <c r="AG91" s="11">
        <f>-'OddsRatio_working_3-way'!U91/(3*'OddsRatio_working_3-way'!X91^(1/3))*COS(('OddsRatio_working_3-way'!Y91+2*PI())/3)</f>
        <v>-0.30575654754634024</v>
      </c>
      <c r="AH91" s="11">
        <f>-'OddsRatio_working_3-way'!U91/(3*'OddsRatio_working_3-way'!X91^(1/3))*COS(('OddsRatio_working_3-way'!Y91+4*PI())/3)</f>
        <v>-0.22755761455672291</v>
      </c>
      <c r="AI91" s="11">
        <f>'OddsRatio_working_3-way'!U91/(3*'OddsRatio_working_3-way'!X91^(1/3))*SIN(('OddsRatio_working_3-way'!Y91)/3)</f>
        <v>-4.5148175011897246E-2</v>
      </c>
      <c r="AJ91" s="11">
        <f>'OddsRatio_working_3-way'!U91/(3*'OddsRatio_working_3-way'!X91^(1/3))*SIN(('OddsRatio_working_3-way'!Y91+2*PI())/3)</f>
        <v>-0.4392895250733162</v>
      </c>
      <c r="AK91" s="11">
        <f>'OddsRatio_working_3-way'!U91/(3*'OddsRatio_working_3-way'!X91^(1/3))*SIN(('OddsRatio_working_3-way'!Y91+4*PI())/3)</f>
        <v>0.48443770008521331</v>
      </c>
      <c r="AL91" s="11">
        <f>'OddsRatio_working_3-way'!Z91+'OddsRatio_working_3-way'!AF91</f>
        <v>1.0666283242061261</v>
      </c>
      <c r="AM91" s="11">
        <f>'OddsRatio_working_3-way'!AA91+'OddsRatio_working_3-way'!AG91</f>
        <v>-0.61151309509268059</v>
      </c>
      <c r="AN91" s="11">
        <f>'OddsRatio_working_3-way'!AB91+'OddsRatio_working_3-way'!AH91</f>
        <v>-0.45511522911344587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1.0666283242061261</v>
      </c>
      <c r="AS91" s="11">
        <f>IF(('OddsRatio_working_3-way'!X91=0),IF(Q91&gt;0,-Q91^(1/3),(-Q91)^(1/3)),'OddsRatio_working_3-way'!AM91-'OddsRatio_working_3-way'!R91/3)</f>
        <v>-0.61151309509268059</v>
      </c>
      <c r="AT91" s="11">
        <f>IF(('OddsRatio_working_3-way'!X91=0),IF(Q91&gt;0,-Q91^(1/3),(-Q91)^(1/3)),'OddsRatio_working_3-way'!AN91-'OddsRatio_working_3-way'!R91/3)</f>
        <v>-0.45511522911344587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1.74</v>
      </c>
      <c r="B92" s="4">
        <f>IF('True_Odds_Calculator_3-way'!B93="","",'True_Odds_Calculator_3-way'!B93)</f>
        <v>3.65</v>
      </c>
      <c r="C92" s="4">
        <f>IF('True_Odds_Calculator_3-way'!C93="","",'True_Odds_Calculator_3-way'!C93)</f>
        <v>5.0199999999999996</v>
      </c>
      <c r="D92" s="9">
        <f t="shared" si="26"/>
        <v>0.55498921749225438</v>
      </c>
      <c r="E92" s="9">
        <f t="shared" si="27"/>
        <v>0.25830164554095109</v>
      </c>
      <c r="F92" s="9">
        <f t="shared" si="28"/>
        <v>0.18670913696679456</v>
      </c>
      <c r="G92" s="9">
        <f t="shared" si="29"/>
        <v>1.083563253760254</v>
      </c>
      <c r="H92" s="9">
        <f t="shared" si="30"/>
        <v>1.8018368077825879</v>
      </c>
      <c r="I92" s="9">
        <f t="shared" si="31"/>
        <v>3.8714426224646727</v>
      </c>
      <c r="J92" s="9">
        <f t="shared" si="32"/>
        <v>5.3559242801162208</v>
      </c>
      <c r="K92" s="11">
        <f t="shared" si="33"/>
        <v>0.57471264367816088</v>
      </c>
      <c r="L92" s="11">
        <f t="shared" si="34"/>
        <v>0.27397260273972601</v>
      </c>
      <c r="M92" s="11">
        <f t="shared" si="35"/>
        <v>0.19920318725099603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-0.24726225000799817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0.23241940128009453</v>
      </c>
      <c r="Q92" s="11">
        <f>2*'OddsRatio_working_3-way'!K92*'OddsRatio_working_3-way'!L92*'OddsRatio_working_3-way'!M92</f>
        <v>6.2731282396786645E-2</v>
      </c>
      <c r="R92" s="11">
        <f t="shared" si="36"/>
        <v>0</v>
      </c>
      <c r="S92" s="11">
        <f t="shared" si="37"/>
        <v>-0.93997123003036842</v>
      </c>
      <c r="T92" s="11">
        <f t="shared" si="38"/>
        <v>-0.25370343590563249</v>
      </c>
      <c r="U92" s="11">
        <f>'OddsRatio_working_3-way'!S92-'OddsRatio_working_3-way'!R92^2/3</f>
        <v>-0.93997123003036842</v>
      </c>
      <c r="V92" s="11">
        <f>'OddsRatio_working_3-way'!S92*'OddsRatio_working_3-way'!R92/3-2*'OddsRatio_working_3-way'!R92^3/27-'OddsRatio_working_3-way'!T92</f>
        <v>0.25370343590563249</v>
      </c>
      <c r="W92" s="11">
        <f>'OddsRatio_working_3-way'!V92^2+4*'OddsRatio_working_3-way'!U92^3/27</f>
        <v>-5.8672750150213268E-2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0.17538399552163864</v>
      </c>
      <c r="Y92" s="11">
        <f>IF('OddsRatio_working_3-way'!W92&gt;=0,IF('OddsRatio_working_3-way'!V92+SQRT('OddsRatio_working_3-way'!W92)&gt;0,0,PI()),ACOS('OddsRatio_working_3-way'!V92/(2*'OddsRatio_working_3-way'!X92)))</f>
        <v>0.76225609447900688</v>
      </c>
      <c r="Z92" s="11">
        <f>'OddsRatio_working_3-way'!X92^(1/3)*COS('OddsRatio_working_3-way'!Y92/3)</f>
        <v>0.5417816268801271</v>
      </c>
      <c r="AA92" s="11">
        <f>'OddsRatio_working_3-way'!X92^(1/3)*COS(('OddsRatio_working_3-way'!Y92+2*PI())/3)</f>
        <v>-0.39274034806754676</v>
      </c>
      <c r="AB92" s="11">
        <f>'OddsRatio_working_3-way'!X92^(1/3)*COS(('OddsRatio_working_3-way'!Y92+4*PI())/3)</f>
        <v>-0.1490412788125802</v>
      </c>
      <c r="AC92" s="11">
        <f>'OddsRatio_working_3-way'!X92^(1/3)*SIN('OddsRatio_working_3-way'!Y92/3)</f>
        <v>0.14069972323561628</v>
      </c>
      <c r="AD92" s="11">
        <f>'OddsRatio_working_3-way'!X92^(1/3)*SIN(('OddsRatio_working_3-way'!Y92+2*PI())/3)</f>
        <v>0.39884679056404404</v>
      </c>
      <c r="AE92" s="11">
        <f>'OddsRatio_working_3-way'!X92^(1/3)*SIN(('OddsRatio_working_3-way'!Y92+4*PI())/3)</f>
        <v>-0.53954651379966023</v>
      </c>
      <c r="AF92" s="11">
        <f>-'OddsRatio_working_3-way'!U92/(3*'OddsRatio_working_3-way'!X92^(1/3))*COS(('OddsRatio_working_3-way'!Y92)/3)</f>
        <v>0.54178162688012688</v>
      </c>
      <c r="AG92" s="11">
        <f>-'OddsRatio_working_3-way'!U92/(3*'OddsRatio_working_3-way'!X92^(1/3))*COS(('OddsRatio_working_3-way'!Y92+2*PI())/3)</f>
        <v>-0.3927403480675466</v>
      </c>
      <c r="AH92" s="11">
        <f>-'OddsRatio_working_3-way'!U92/(3*'OddsRatio_working_3-way'!X92^(1/3))*COS(('OddsRatio_working_3-way'!Y92+4*PI())/3)</f>
        <v>-0.14904127881258011</v>
      </c>
      <c r="AI92" s="11">
        <f>'OddsRatio_working_3-way'!U92/(3*'OddsRatio_working_3-way'!X92^(1/3))*SIN(('OddsRatio_working_3-way'!Y92)/3)</f>
        <v>-0.14069972323561622</v>
      </c>
      <c r="AJ92" s="11">
        <f>'OddsRatio_working_3-way'!U92/(3*'OddsRatio_working_3-way'!X92^(1/3))*SIN(('OddsRatio_working_3-way'!Y92+2*PI())/3)</f>
        <v>-0.39884679056404393</v>
      </c>
      <c r="AK92" s="11">
        <f>'OddsRatio_working_3-way'!U92/(3*'OddsRatio_working_3-way'!X92^(1/3))*SIN(('OddsRatio_working_3-way'!Y92+4*PI())/3)</f>
        <v>0.53954651379966001</v>
      </c>
      <c r="AL92" s="11">
        <f>'OddsRatio_working_3-way'!Z92+'OddsRatio_working_3-way'!AF92</f>
        <v>1.083563253760254</v>
      </c>
      <c r="AM92" s="11">
        <f>'OddsRatio_working_3-way'!AA92+'OddsRatio_working_3-way'!AG92</f>
        <v>-0.7854806961350933</v>
      </c>
      <c r="AN92" s="11">
        <f>'OddsRatio_working_3-way'!AB92+'OddsRatio_working_3-way'!AH92</f>
        <v>-0.29808255762516034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1.083563253760254</v>
      </c>
      <c r="AS92" s="11">
        <f>IF(('OddsRatio_working_3-way'!X92=0),IF(Q92&gt;0,-Q92^(1/3),(-Q92)^(1/3)),'OddsRatio_working_3-way'!AM92-'OddsRatio_working_3-way'!R92/3)</f>
        <v>-0.7854806961350933</v>
      </c>
      <c r="AT92" s="11">
        <f>IF(('OddsRatio_working_3-way'!X92=0),IF(Q92&gt;0,-Q92^(1/3),(-Q92)^(1/3)),'OddsRatio_working_3-way'!AN92-'OddsRatio_working_3-way'!R92/3)</f>
        <v>-0.29808255762516034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2.31</v>
      </c>
      <c r="B93" s="4">
        <f>IF('True_Odds_Calculator_3-way'!B94="","",'True_Odds_Calculator_3-way'!B94)</f>
        <v>3.4</v>
      </c>
      <c r="C93" s="4">
        <f>IF('True_Odds_Calculator_3-way'!C94="","",'True_Odds_Calculator_3-way'!C94)</f>
        <v>3.14</v>
      </c>
      <c r="D93" s="9">
        <f t="shared" si="26"/>
        <v>0.41614561881098466</v>
      </c>
      <c r="E93" s="9">
        <f t="shared" si="27"/>
        <v>0.2800813827577574</v>
      </c>
      <c r="F93" s="9">
        <f t="shared" si="28"/>
        <v>0.30377299843125821</v>
      </c>
      <c r="G93" s="9">
        <f t="shared" si="29"/>
        <v>1.070996178196685</v>
      </c>
      <c r="H93" s="9">
        <f t="shared" si="30"/>
        <v>2.4030049934376572</v>
      </c>
      <c r="I93" s="9">
        <f t="shared" si="31"/>
        <v>3.570390827672044</v>
      </c>
      <c r="J93" s="9">
        <f t="shared" si="32"/>
        <v>3.2919318213409059</v>
      </c>
      <c r="K93" s="11">
        <f t="shared" si="33"/>
        <v>0.4329004329004329</v>
      </c>
      <c r="L93" s="11">
        <f t="shared" si="34"/>
        <v>0.29411764705882354</v>
      </c>
      <c r="M93" s="11">
        <f t="shared" si="35"/>
        <v>0.31847133757961782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-0.27281972429967949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0.23721127130643807</v>
      </c>
      <c r="Q93" s="11">
        <f>2*'OddsRatio_working_3-way'!K93*'OddsRatio_working_3-way'!L93*'OddsRatio_working_3-way'!M93</f>
        <v>8.1097870532115576E-2</v>
      </c>
      <c r="R93" s="11">
        <f t="shared" si="36"/>
        <v>0</v>
      </c>
      <c r="S93" s="11">
        <f t="shared" si="37"/>
        <v>-0.86947991724334706</v>
      </c>
      <c r="T93" s="11">
        <f t="shared" si="38"/>
        <v>-0.29725809136524683</v>
      </c>
      <c r="U93" s="11">
        <f>'OddsRatio_working_3-way'!S93-'OddsRatio_working_3-way'!R93^2/3</f>
        <v>-0.86947991724334706</v>
      </c>
      <c r="V93" s="11">
        <f>'OddsRatio_working_3-way'!S93*'OddsRatio_working_3-way'!R93/3-2*'OddsRatio_working_3-way'!R93^3/27-'OddsRatio_working_3-way'!T93</f>
        <v>0.29725809136524683</v>
      </c>
      <c r="W93" s="11">
        <f>'OddsRatio_working_3-way'!V93^2+4*'OddsRatio_working_3-way'!U93^3/27</f>
        <v>-9.0187758456602707E-3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0.15602976376942454</v>
      </c>
      <c r="Y93" s="11">
        <f>IF('OddsRatio_working_3-way'!W93&gt;=0,IF('OddsRatio_working_3-way'!V93+SQRT('OddsRatio_working_3-way'!W93)&gt;0,0,PI()),ACOS('OddsRatio_working_3-way'!V93/(2*'OddsRatio_working_3-way'!X93)))</f>
        <v>0.30922879616140886</v>
      </c>
      <c r="Z93" s="11">
        <f>'OddsRatio_working_3-way'!X93^(1/3)*COS('OddsRatio_working_3-way'!Y93/3)</f>
        <v>0.53549808909834262</v>
      </c>
      <c r="AA93" s="11">
        <f>'OddsRatio_working_3-way'!X93^(1/3)*COS(('OddsRatio_working_3-way'!Y93+2*PI())/3)</f>
        <v>-0.31572119000728477</v>
      </c>
      <c r="AB93" s="11">
        <f>'OddsRatio_working_3-way'!X93^(1/3)*COS(('OddsRatio_working_3-way'!Y93+4*PI())/3)</f>
        <v>-0.21977689909105783</v>
      </c>
      <c r="AC93" s="11">
        <f>'OddsRatio_working_3-way'!X93^(1/3)*SIN('OddsRatio_working_3-way'!Y93/3)</f>
        <v>5.5393462187691353E-2</v>
      </c>
      <c r="AD93" s="11">
        <f>'OddsRatio_working_3-way'!X93^(1/3)*SIN(('OddsRatio_working_3-way'!Y93+2*PI())/3)</f>
        <v>0.4360582177433418</v>
      </c>
      <c r="AE93" s="11">
        <f>'OddsRatio_working_3-way'!X93^(1/3)*SIN(('OddsRatio_working_3-way'!Y93+4*PI())/3)</f>
        <v>-0.49145167993103317</v>
      </c>
      <c r="AF93" s="11">
        <f>-'OddsRatio_working_3-way'!U93/(3*'OddsRatio_working_3-way'!X93^(1/3))*COS(('OddsRatio_working_3-way'!Y93)/3)</f>
        <v>0.53549808909834251</v>
      </c>
      <c r="AG93" s="11">
        <f>-'OddsRatio_working_3-way'!U93/(3*'OddsRatio_working_3-way'!X93^(1/3))*COS(('OddsRatio_working_3-way'!Y93+2*PI())/3)</f>
        <v>-0.31572119000728471</v>
      </c>
      <c r="AH93" s="11">
        <f>-'OddsRatio_working_3-way'!U93/(3*'OddsRatio_working_3-way'!X93^(1/3))*COS(('OddsRatio_working_3-way'!Y93+4*PI())/3)</f>
        <v>-0.21977689909105777</v>
      </c>
      <c r="AI93" s="11">
        <f>'OddsRatio_working_3-way'!U93/(3*'OddsRatio_working_3-way'!X93^(1/3))*SIN(('OddsRatio_working_3-way'!Y93)/3)</f>
        <v>-5.5393462187691339E-2</v>
      </c>
      <c r="AJ93" s="11">
        <f>'OddsRatio_working_3-way'!U93/(3*'OddsRatio_working_3-way'!X93^(1/3))*SIN(('OddsRatio_working_3-way'!Y93+2*PI())/3)</f>
        <v>-0.43605821774334175</v>
      </c>
      <c r="AK93" s="11">
        <f>'OddsRatio_working_3-way'!U93/(3*'OddsRatio_working_3-way'!X93^(1/3))*SIN(('OddsRatio_working_3-way'!Y93+4*PI())/3)</f>
        <v>0.49145167993103306</v>
      </c>
      <c r="AL93" s="11">
        <f>'OddsRatio_working_3-way'!Z93+'OddsRatio_working_3-way'!AF93</f>
        <v>1.070996178196685</v>
      </c>
      <c r="AM93" s="11">
        <f>'OddsRatio_working_3-way'!AA93+'OddsRatio_working_3-way'!AG93</f>
        <v>-0.63144238001456943</v>
      </c>
      <c r="AN93" s="11">
        <f>'OddsRatio_working_3-way'!AB93+'OddsRatio_working_3-way'!AH93</f>
        <v>-0.4395537981821156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1.070996178196685</v>
      </c>
      <c r="AS93" s="11">
        <f>IF(('OddsRatio_working_3-way'!X93=0),IF(Q93&gt;0,-Q93^(1/3),(-Q93)^(1/3)),'OddsRatio_working_3-way'!AM93-'OddsRatio_working_3-way'!R93/3)</f>
        <v>-0.63144238001456943</v>
      </c>
      <c r="AT93" s="11">
        <f>IF(('OddsRatio_working_3-way'!X93=0),IF(Q93&gt;0,-Q93^(1/3),(-Q93)^(1/3)),'OddsRatio_working_3-way'!AN93-'OddsRatio_working_3-way'!R93/3)</f>
        <v>-0.4395537981821156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1.75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5.08</v>
      </c>
      <c r="D94" s="9">
        <f t="shared" si="26"/>
        <v>0.55183670759123726</v>
      </c>
      <c r="E94" s="9">
        <f t="shared" si="27"/>
        <v>0.26359295374085828</v>
      </c>
      <c r="F94" s="9">
        <f t="shared" si="28"/>
        <v>0.18457033866790426</v>
      </c>
      <c r="G94" s="9">
        <f t="shared" si="29"/>
        <v>1.0828403553531665</v>
      </c>
      <c r="H94" s="9">
        <f t="shared" si="30"/>
        <v>1.8121302665148751</v>
      </c>
      <c r="I94" s="9">
        <f t="shared" si="31"/>
        <v>3.7937281168111694</v>
      </c>
      <c r="J94" s="9">
        <f t="shared" si="32"/>
        <v>5.41798864984092</v>
      </c>
      <c r="K94" s="11">
        <f t="shared" si="33"/>
        <v>0.5714285714285714</v>
      </c>
      <c r="L94" s="11">
        <f t="shared" si="34"/>
        <v>0.27932960893854747</v>
      </c>
      <c r="M94" s="11">
        <f t="shared" si="35"/>
        <v>0.19685039370078738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-0.24805977465107354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0.23282704187116271</v>
      </c>
      <c r="Q94" s="11">
        <f>2*'OddsRatio_working_3-way'!K94*'OddsRatio_working_3-way'!L94*'OddsRatio_working_3-way'!M94</f>
        <v>6.2841306847817191E-2</v>
      </c>
      <c r="R94" s="11">
        <f t="shared" si="36"/>
        <v>0</v>
      </c>
      <c r="S94" s="11">
        <f t="shared" si="37"/>
        <v>-0.93859249126007016</v>
      </c>
      <c r="T94" s="11">
        <f t="shared" si="38"/>
        <v>-0.2533313066828799</v>
      </c>
      <c r="U94" s="11">
        <f>'OddsRatio_working_3-way'!S94-'OddsRatio_working_3-way'!R94^2/3</f>
        <v>-0.93859249126007016</v>
      </c>
      <c r="V94" s="11">
        <f>'OddsRatio_working_3-way'!S94*'OddsRatio_working_3-way'!R94/3-2*'OddsRatio_working_3-way'!R94^3/27-'OddsRatio_working_3-way'!T94</f>
        <v>0.2533313066828799</v>
      </c>
      <c r="W94" s="11">
        <f>'OddsRatio_working_3-way'!V94^2+4*'OddsRatio_working_3-way'!U94^3/27</f>
        <v>-5.8320813453131434E-2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0.17499826027620016</v>
      </c>
      <c r="Y94" s="11">
        <f>IF('OddsRatio_working_3-way'!W94&gt;=0,IF('OddsRatio_working_3-way'!V94+SQRT('OddsRatio_working_3-way'!W94)&gt;0,0,PI()),ACOS('OddsRatio_working_3-way'!V94/(2*'OddsRatio_working_3-way'!X94)))</f>
        <v>0.76148678924054258</v>
      </c>
      <c r="Z94" s="11">
        <f>'OddsRatio_working_3-way'!X94^(1/3)*COS('OddsRatio_working_3-way'!Y94/3)</f>
        <v>0.54142017767658324</v>
      </c>
      <c r="AA94" s="11">
        <f>'OddsRatio_working_3-way'!X94^(1/3)*COS(('OddsRatio_working_3-way'!Y94+2*PI())/3)</f>
        <v>-0.39234999272887489</v>
      </c>
      <c r="AB94" s="11">
        <f>'OddsRatio_working_3-way'!X94^(1/3)*COS(('OddsRatio_working_3-way'!Y94+4*PI())/3)</f>
        <v>-0.14907018494770843</v>
      </c>
      <c r="AC94" s="11">
        <f>'OddsRatio_working_3-way'!X94^(1/3)*SIN('OddsRatio_working_3-way'!Y94/3)</f>
        <v>0.14045766251085684</v>
      </c>
      <c r="AD94" s="11">
        <f>'OddsRatio_working_3-way'!X94^(1/3)*SIN(('OddsRatio_working_3-way'!Y94+2*PI())/3)</f>
        <v>0.39865479673397702</v>
      </c>
      <c r="AE94" s="11">
        <f>'OddsRatio_working_3-way'!X94^(1/3)*SIN(('OddsRatio_working_3-way'!Y94+4*PI())/3)</f>
        <v>-0.53911245924483397</v>
      </c>
      <c r="AF94" s="11">
        <f>-'OddsRatio_working_3-way'!U94/(3*'OddsRatio_working_3-way'!X94^(1/3))*COS(('OddsRatio_working_3-way'!Y94)/3)</f>
        <v>0.54142017767658324</v>
      </c>
      <c r="AG94" s="11">
        <f>-'OddsRatio_working_3-way'!U94/(3*'OddsRatio_working_3-way'!X94^(1/3))*COS(('OddsRatio_working_3-way'!Y94+2*PI())/3)</f>
        <v>-0.39234999272887489</v>
      </c>
      <c r="AH94" s="11">
        <f>-'OddsRatio_working_3-way'!U94/(3*'OddsRatio_working_3-way'!X94^(1/3))*COS(('OddsRatio_working_3-way'!Y94+4*PI())/3)</f>
        <v>-0.14907018494770843</v>
      </c>
      <c r="AI94" s="11">
        <f>'OddsRatio_working_3-way'!U94/(3*'OddsRatio_working_3-way'!X94^(1/3))*SIN(('OddsRatio_working_3-way'!Y94)/3)</f>
        <v>-0.14045766251085684</v>
      </c>
      <c r="AJ94" s="11">
        <f>'OddsRatio_working_3-way'!U94/(3*'OddsRatio_working_3-way'!X94^(1/3))*SIN(('OddsRatio_working_3-way'!Y94+2*PI())/3)</f>
        <v>-0.39865479673397702</v>
      </c>
      <c r="AK94" s="11">
        <f>'OddsRatio_working_3-way'!U94/(3*'OddsRatio_working_3-way'!X94^(1/3))*SIN(('OddsRatio_working_3-way'!Y94+4*PI())/3)</f>
        <v>0.53911245924483397</v>
      </c>
      <c r="AL94" s="11">
        <f>'OddsRatio_working_3-way'!Z94+'OddsRatio_working_3-way'!AF94</f>
        <v>1.0828403553531665</v>
      </c>
      <c r="AM94" s="11">
        <f>'OddsRatio_working_3-way'!AA94+'OddsRatio_working_3-way'!AG94</f>
        <v>-0.78469998545774977</v>
      </c>
      <c r="AN94" s="11">
        <f>'OddsRatio_working_3-way'!AB94+'OddsRatio_working_3-way'!AH94</f>
        <v>-0.29814036989541687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1.0828403553531665</v>
      </c>
      <c r="AS94" s="11">
        <f>IF(('OddsRatio_working_3-way'!X94=0),IF(Q94&gt;0,-Q94^(1/3),(-Q94)^(1/3)),'OddsRatio_working_3-way'!AM94-'OddsRatio_working_3-way'!R94/3)</f>
        <v>-0.78469998545774977</v>
      </c>
      <c r="AT94" s="11">
        <f>IF(('OddsRatio_working_3-way'!X94=0),IF(Q94&gt;0,-Q94^(1/3),(-Q94)^(1/3)),'OddsRatio_working_3-way'!AN94-'OddsRatio_working_3-way'!R94/3)</f>
        <v>-0.29814036989541687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2.2599999999999998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3.29</v>
      </c>
      <c r="D95" s="9">
        <f t="shared" si="26"/>
        <v>0.42641897352021774</v>
      </c>
      <c r="E95" s="9">
        <f t="shared" si="27"/>
        <v>0.28327885578935819</v>
      </c>
      <c r="F95" s="9">
        <f t="shared" si="28"/>
        <v>0.29030217069042402</v>
      </c>
      <c r="G95" s="9">
        <f t="shared" si="29"/>
        <v>1.0675487376434312</v>
      </c>
      <c r="H95" s="9">
        <f t="shared" si="30"/>
        <v>2.3451114094307233</v>
      </c>
      <c r="I95" s="9">
        <f t="shared" si="31"/>
        <v>3.5300905082149323</v>
      </c>
      <c r="J95" s="9">
        <f t="shared" si="32"/>
        <v>3.4446866092034574</v>
      </c>
      <c r="K95" s="11">
        <f t="shared" si="33"/>
        <v>0.44247787610619471</v>
      </c>
      <c r="L95" s="11">
        <f t="shared" si="34"/>
        <v>0.29673590504451036</v>
      </c>
      <c r="M95" s="11">
        <f t="shared" si="35"/>
        <v>0.303951367781155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-0.2729104311246966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0.23625851438570911</v>
      </c>
      <c r="Q95" s="11">
        <f>2*'OddsRatio_working_3-way'!K95*'OddsRatio_working_3-way'!L95*'OddsRatio_working_3-way'!M95</f>
        <v>7.9817065670847662E-2</v>
      </c>
      <c r="R95" s="11">
        <f t="shared" si="36"/>
        <v>0</v>
      </c>
      <c r="S95" s="11">
        <f t="shared" si="37"/>
        <v>-0.86569983203668488</v>
      </c>
      <c r="T95" s="11">
        <f t="shared" si="38"/>
        <v>-0.29246615947185295</v>
      </c>
      <c r="U95" s="11">
        <f>'OddsRatio_working_3-way'!S95-'OddsRatio_working_3-way'!R95^2/3</f>
        <v>-0.86569983203668488</v>
      </c>
      <c r="V95" s="11">
        <f>'OddsRatio_working_3-way'!S95*'OddsRatio_working_3-way'!R95/3-2*'OddsRatio_working_3-way'!R95^3/27-'OddsRatio_working_3-way'!T95</f>
        <v>0.29246615947185295</v>
      </c>
      <c r="W95" s="11">
        <f>'OddsRatio_working_3-way'!V95^2+4*'OddsRatio_working_3-way'!U95^3/27</f>
        <v>-1.0580107305941888E-2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0.15501335566827557</v>
      </c>
      <c r="Y95" s="11">
        <f>IF('OddsRatio_working_3-way'!W95&gt;=0,IF('OddsRatio_working_3-way'!V95+SQRT('OddsRatio_working_3-way'!W95)&gt;0,0,PI()),ACOS('OddsRatio_working_3-way'!V95/(2*'OddsRatio_working_3-way'!X95)))</f>
        <v>0.3381863634118718</v>
      </c>
      <c r="Z95" s="11">
        <f>'OddsRatio_working_3-way'!X95^(1/3)*COS('OddsRatio_working_3-way'!Y95/3)</f>
        <v>0.53377436882171558</v>
      </c>
      <c r="AA95" s="11">
        <f>'OddsRatio_working_3-way'!X95^(1/3)*COS(('OddsRatio_working_3-way'!Y95+2*PI())/3)</f>
        <v>-0.31921930075355454</v>
      </c>
      <c r="AB95" s="11">
        <f>'OddsRatio_working_3-way'!X95^(1/3)*COS(('OddsRatio_working_3-way'!Y95+4*PI())/3)</f>
        <v>-0.21455506806816099</v>
      </c>
      <c r="AC95" s="11">
        <f>'OddsRatio_working_3-way'!X95^(1/3)*SIN('OddsRatio_working_3-way'!Y95/3)</f>
        <v>6.0427922915437617E-2</v>
      </c>
      <c r="AD95" s="11">
        <f>'OddsRatio_working_3-way'!X95^(1/3)*SIN(('OddsRatio_working_3-way'!Y95+2*PI())/3)</f>
        <v>0.43204820183089138</v>
      </c>
      <c r="AE95" s="11">
        <f>'OddsRatio_working_3-way'!X95^(1/3)*SIN(('OddsRatio_working_3-way'!Y95+4*PI())/3)</f>
        <v>-0.49247612474632896</v>
      </c>
      <c r="AF95" s="11">
        <f>-'OddsRatio_working_3-way'!U95/(3*'OddsRatio_working_3-way'!X95^(1/3))*COS(('OddsRatio_working_3-way'!Y95)/3)</f>
        <v>0.53377436882171558</v>
      </c>
      <c r="AG95" s="11">
        <f>-'OddsRatio_working_3-way'!U95/(3*'OddsRatio_working_3-way'!X95^(1/3))*COS(('OddsRatio_working_3-way'!Y95+2*PI())/3)</f>
        <v>-0.31921930075355454</v>
      </c>
      <c r="AH95" s="11">
        <f>-'OddsRatio_working_3-way'!U95/(3*'OddsRatio_working_3-way'!X95^(1/3))*COS(('OddsRatio_working_3-way'!Y95+4*PI())/3)</f>
        <v>-0.21455506806816099</v>
      </c>
      <c r="AI95" s="11">
        <f>'OddsRatio_working_3-way'!U95/(3*'OddsRatio_working_3-way'!X95^(1/3))*SIN(('OddsRatio_working_3-way'!Y95)/3)</f>
        <v>-6.0427922915437617E-2</v>
      </c>
      <c r="AJ95" s="11">
        <f>'OddsRatio_working_3-way'!U95/(3*'OddsRatio_working_3-way'!X95^(1/3))*SIN(('OddsRatio_working_3-way'!Y95+2*PI())/3)</f>
        <v>-0.43204820183089138</v>
      </c>
      <c r="AK95" s="11">
        <f>'OddsRatio_working_3-way'!U95/(3*'OddsRatio_working_3-way'!X95^(1/3))*SIN(('OddsRatio_working_3-way'!Y95+4*PI())/3)</f>
        <v>0.49247612474632896</v>
      </c>
      <c r="AL95" s="11">
        <f>'OddsRatio_working_3-way'!Z95+'OddsRatio_working_3-way'!AF95</f>
        <v>1.0675487376434312</v>
      </c>
      <c r="AM95" s="11">
        <f>'OddsRatio_working_3-way'!AA95+'OddsRatio_working_3-way'!AG95</f>
        <v>-0.63843860150710907</v>
      </c>
      <c r="AN95" s="11">
        <f>'OddsRatio_working_3-way'!AB95+'OddsRatio_working_3-way'!AH95</f>
        <v>-0.42911013613632198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1.0675487376434312</v>
      </c>
      <c r="AS95" s="11">
        <f>IF(('OddsRatio_working_3-way'!X95=0),IF(Q95&gt;0,-Q95^(1/3),(-Q95)^(1/3)),'OddsRatio_working_3-way'!AM95-'OddsRatio_working_3-way'!R95/3)</f>
        <v>-0.63843860150710907</v>
      </c>
      <c r="AT95" s="11">
        <f>IF(('OddsRatio_working_3-way'!X95=0),IF(Q95&gt;0,-Q95^(1/3),(-Q95)^(1/3)),'OddsRatio_working_3-way'!AN95-'OddsRatio_working_3-way'!R95/3)</f>
        <v>-0.42911013613632198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3.12</v>
      </c>
      <c r="B96" s="4">
        <f>IF('True_Odds_Calculator_3-way'!B97="","",'True_Odds_Calculator_3-way'!B97)</f>
        <v>3.72</v>
      </c>
      <c r="C96" s="4">
        <f>IF('True_Odds_Calculator_3-way'!C97="","",'True_Odds_Calculator_3-way'!C97)</f>
        <v>2.2000000000000002</v>
      </c>
      <c r="D96" s="9">
        <f t="shared" si="26"/>
        <v>0.30611825582300578</v>
      </c>
      <c r="E96" s="9">
        <f t="shared" si="27"/>
        <v>0.25587007460200484</v>
      </c>
      <c r="F96" s="9">
        <f t="shared" si="28"/>
        <v>0.43801166957498938</v>
      </c>
      <c r="G96" s="9">
        <f t="shared" si="29"/>
        <v>1.0692034966601041</v>
      </c>
      <c r="H96" s="9">
        <f t="shared" si="30"/>
        <v>3.2667114129194212</v>
      </c>
      <c r="I96" s="9">
        <f t="shared" si="31"/>
        <v>3.9082335109154833</v>
      </c>
      <c r="J96" s="9">
        <f t="shared" si="32"/>
        <v>2.283044195992125</v>
      </c>
      <c r="K96" s="11">
        <f t="shared" si="33"/>
        <v>0.32051282051282048</v>
      </c>
      <c r="L96" s="11">
        <f t="shared" si="34"/>
        <v>0.26881720430107525</v>
      </c>
      <c r="M96" s="11">
        <f t="shared" si="35"/>
        <v>0.45454545454545453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-0.27099781938491618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0.23654660751434942</v>
      </c>
      <c r="Q96" s="11">
        <f>2*'OddsRatio_working_3-way'!K96*'OddsRatio_working_3-way'!L96*'OddsRatio_working_3-way'!M96</f>
        <v>7.832669122991702E-2</v>
      </c>
      <c r="R96" s="11">
        <f t="shared" si="36"/>
        <v>0</v>
      </c>
      <c r="S96" s="11">
        <f t="shared" si="37"/>
        <v>-0.87287273399925991</v>
      </c>
      <c r="T96" s="11">
        <f t="shared" si="38"/>
        <v>-0.28903070662227148</v>
      </c>
      <c r="U96" s="11">
        <f>'OddsRatio_working_3-way'!S96-'OddsRatio_working_3-way'!R96^2/3</f>
        <v>-0.87287273399925991</v>
      </c>
      <c r="V96" s="11">
        <f>'OddsRatio_working_3-way'!S96*'OddsRatio_working_3-way'!R96/3-2*'OddsRatio_working_3-way'!R96^3/27-'OddsRatio_working_3-way'!T96</f>
        <v>0.28903070662227148</v>
      </c>
      <c r="W96" s="11">
        <f>'OddsRatio_working_3-way'!V96^2+4*'OddsRatio_working_3-way'!U96^3/27</f>
        <v>-1.4986832864584729E-2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0.15694392488652936</v>
      </c>
      <c r="Y96" s="11">
        <f>IF('OddsRatio_working_3-way'!W96&gt;=0,IF('OddsRatio_working_3-way'!V96+SQRT('OddsRatio_working_3-way'!W96)&gt;0,0,PI()),ACOS('OddsRatio_working_3-way'!V96/(2*'OddsRatio_working_3-way'!X96)))</f>
        <v>0.40064702118702322</v>
      </c>
      <c r="Z96" s="11">
        <f>'OddsRatio_working_3-way'!X96^(1/3)*COS('OddsRatio_working_3-way'!Y96/3)</f>
        <v>0.53460174833005203</v>
      </c>
      <c r="AA96" s="11">
        <f>'OddsRatio_working_3-way'!X96^(1/3)*COS(('OddsRatio_working_3-way'!Y96+2*PI())/3)</f>
        <v>-0.32950144901489159</v>
      </c>
      <c r="AB96" s="11">
        <f>'OddsRatio_working_3-way'!X96^(1/3)*COS(('OddsRatio_working_3-way'!Y96+4*PI())/3)</f>
        <v>-0.20510029931516061</v>
      </c>
      <c r="AC96" s="11">
        <f>'OddsRatio_working_3-way'!X96^(1/3)*SIN('OddsRatio_working_3-way'!Y96/3)</f>
        <v>7.1823037266638676E-2</v>
      </c>
      <c r="AD96" s="11">
        <f>'OddsRatio_working_3-way'!X96^(1/3)*SIN(('OddsRatio_working_3-way'!Y96+2*PI())/3)</f>
        <v>0.42706717632808083</v>
      </c>
      <c r="AE96" s="11">
        <f>'OddsRatio_working_3-way'!X96^(1/3)*SIN(('OddsRatio_working_3-way'!Y96+4*PI())/3)</f>
        <v>-0.49889021359471952</v>
      </c>
      <c r="AF96" s="11">
        <f>-'OddsRatio_working_3-way'!U96/(3*'OddsRatio_working_3-way'!X96^(1/3))*COS(('OddsRatio_working_3-way'!Y96)/3)</f>
        <v>0.53460174833005203</v>
      </c>
      <c r="AG96" s="11">
        <f>-'OddsRatio_working_3-way'!U96/(3*'OddsRatio_working_3-way'!X96^(1/3))*COS(('OddsRatio_working_3-way'!Y96+2*PI())/3)</f>
        <v>-0.32950144901489159</v>
      </c>
      <c r="AH96" s="11">
        <f>-'OddsRatio_working_3-way'!U96/(3*'OddsRatio_working_3-way'!X96^(1/3))*COS(('OddsRatio_working_3-way'!Y96+4*PI())/3)</f>
        <v>-0.20510029931516061</v>
      </c>
      <c r="AI96" s="11">
        <f>'OddsRatio_working_3-way'!U96/(3*'OddsRatio_working_3-way'!X96^(1/3))*SIN(('OddsRatio_working_3-way'!Y96)/3)</f>
        <v>-7.1823037266638676E-2</v>
      </c>
      <c r="AJ96" s="11">
        <f>'OddsRatio_working_3-way'!U96/(3*'OddsRatio_working_3-way'!X96^(1/3))*SIN(('OddsRatio_working_3-way'!Y96+2*PI())/3)</f>
        <v>-0.42706717632808083</v>
      </c>
      <c r="AK96" s="11">
        <f>'OddsRatio_working_3-way'!U96/(3*'OddsRatio_working_3-way'!X96^(1/3))*SIN(('OddsRatio_working_3-way'!Y96+4*PI())/3)</f>
        <v>0.49889021359471952</v>
      </c>
      <c r="AL96" s="11">
        <f>'OddsRatio_working_3-way'!Z96+'OddsRatio_working_3-way'!AF96</f>
        <v>1.0692034966601041</v>
      </c>
      <c r="AM96" s="11">
        <f>'OddsRatio_working_3-way'!AA96+'OddsRatio_working_3-way'!AG96</f>
        <v>-0.65900289802978318</v>
      </c>
      <c r="AN96" s="11">
        <f>'OddsRatio_working_3-way'!AB96+'OddsRatio_working_3-way'!AH96</f>
        <v>-0.41020059863032121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1.0692034966601041</v>
      </c>
      <c r="AS96" s="11">
        <f>IF(('OddsRatio_working_3-way'!X96=0),IF(Q96&gt;0,-Q96^(1/3),(-Q96)^(1/3)),'OddsRatio_working_3-way'!AM96-'OddsRatio_working_3-way'!R96/3)</f>
        <v>-0.65900289802978318</v>
      </c>
      <c r="AT96" s="11">
        <f>IF(('OddsRatio_working_3-way'!X96=0),IF(Q96&gt;0,-Q96^(1/3),(-Q96)^(1/3)),'OddsRatio_working_3-way'!AN96-'OddsRatio_working_3-way'!R96/3)</f>
        <v>-0.41020059863032121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2.41</v>
      </c>
      <c r="B97" s="4">
        <f>IF('True_Odds_Calculator_3-way'!B98="","",'True_Odds_Calculator_3-way'!B98)</f>
        <v>3.23</v>
      </c>
      <c r="C97" s="4">
        <f>IF('True_Odds_Calculator_3-way'!C98="","",'True_Odds_Calculator_3-way'!C98)</f>
        <v>3.14</v>
      </c>
      <c r="D97" s="9">
        <f t="shared" si="26"/>
        <v>0.39937332427151939</v>
      </c>
      <c r="E97" s="9">
        <f t="shared" si="27"/>
        <v>0.29598543006158751</v>
      </c>
      <c r="F97" s="9">
        <f t="shared" si="28"/>
        <v>0.30464124566689299</v>
      </c>
      <c r="G97" s="9">
        <f t="shared" si="29"/>
        <v>1.0666119639860425</v>
      </c>
      <c r="H97" s="9">
        <f t="shared" si="30"/>
        <v>2.5039228692203199</v>
      </c>
      <c r="I97" s="9">
        <f t="shared" si="31"/>
        <v>3.3785446796888747</v>
      </c>
      <c r="J97" s="9">
        <f t="shared" si="32"/>
        <v>3.2825496029301306</v>
      </c>
      <c r="K97" s="11">
        <f t="shared" si="33"/>
        <v>0.41493775933609955</v>
      </c>
      <c r="L97" s="11">
        <f t="shared" si="34"/>
        <v>0.30959752321981426</v>
      </c>
      <c r="M97" s="11">
        <f t="shared" si="35"/>
        <v>0.31847133757961782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-0.27528879581316323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0.23647140156599705</v>
      </c>
      <c r="Q97" s="11">
        <f>2*'OddsRatio_working_3-way'!K97*'OddsRatio_working_3-way'!L97*'OddsRatio_working_3-way'!M97</f>
        <v>8.1824014382697943E-2</v>
      </c>
      <c r="R97" s="11">
        <f t="shared" si="36"/>
        <v>0</v>
      </c>
      <c r="S97" s="11">
        <f t="shared" si="37"/>
        <v>-0.85899391897695943</v>
      </c>
      <c r="T97" s="11">
        <f t="shared" si="38"/>
        <v>-0.29722972974981293</v>
      </c>
      <c r="U97" s="11">
        <f>'OddsRatio_working_3-way'!S97-'OddsRatio_working_3-way'!R97^2/3</f>
        <v>-0.85899391897695943</v>
      </c>
      <c r="V97" s="11">
        <f>'OddsRatio_working_3-way'!S97*'OddsRatio_working_3-way'!R97/3-2*'OddsRatio_working_3-way'!R97^3/27-'OddsRatio_working_3-way'!T97</f>
        <v>0.29722972974981293</v>
      </c>
      <c r="W97" s="11">
        <f>'OddsRatio_working_3-way'!V97^2+4*'OddsRatio_working_3-way'!U97^3/27</f>
        <v>-5.5546829945135601E-3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0.15321569374713251</v>
      </c>
      <c r="Y97" s="11">
        <f>IF('OddsRatio_working_3-way'!W97&gt;=0,IF('OddsRatio_working_3-way'!V97+SQRT('OddsRatio_working_3-way'!W97)&gt;0,0,PI()),ACOS('OddsRatio_working_3-way'!V97/(2*'OddsRatio_working_3-way'!X97)))</f>
        <v>0.245682493000694</v>
      </c>
      <c r="Z97" s="11">
        <f>'OddsRatio_working_3-way'!X97^(1/3)*COS('OddsRatio_working_3-way'!Y97/3)</f>
        <v>0.53330598199302115</v>
      </c>
      <c r="AA97" s="11">
        <f>'OddsRatio_working_3-way'!X97^(1/3)*COS(('OddsRatio_working_3-way'!Y97+2*PI())/3)</f>
        <v>-0.30456112893659337</v>
      </c>
      <c r="AB97" s="11">
        <f>'OddsRatio_working_3-way'!X97^(1/3)*COS(('OddsRatio_working_3-way'!Y97+4*PI())/3)</f>
        <v>-0.22874485305642792</v>
      </c>
      <c r="AC97" s="11">
        <f>'OddsRatio_working_3-way'!X97^(1/3)*SIN('OddsRatio_working_3-way'!Y97/3)</f>
        <v>4.377254728836863E-2</v>
      </c>
      <c r="AD97" s="11">
        <f>'OddsRatio_working_3-way'!X97^(1/3)*SIN(('OddsRatio_working_3-way'!Y97+2*PI())/3)</f>
        <v>0.43997025475197848</v>
      </c>
      <c r="AE97" s="11">
        <f>'OddsRatio_working_3-way'!X97^(1/3)*SIN(('OddsRatio_working_3-way'!Y97+4*PI())/3)</f>
        <v>-0.48374280204034692</v>
      </c>
      <c r="AF97" s="11">
        <f>-'OddsRatio_working_3-way'!U97/(3*'OddsRatio_working_3-way'!X97^(1/3))*COS(('OddsRatio_working_3-way'!Y97)/3)</f>
        <v>0.53330598199302126</v>
      </c>
      <c r="AG97" s="11">
        <f>-'OddsRatio_working_3-way'!U97/(3*'OddsRatio_working_3-way'!X97^(1/3))*COS(('OddsRatio_working_3-way'!Y97+2*PI())/3)</f>
        <v>-0.30456112893659343</v>
      </c>
      <c r="AH97" s="11">
        <f>-'OddsRatio_working_3-way'!U97/(3*'OddsRatio_working_3-way'!X97^(1/3))*COS(('OddsRatio_working_3-way'!Y97+4*PI())/3)</f>
        <v>-0.22874485305642797</v>
      </c>
      <c r="AI97" s="11">
        <f>'OddsRatio_working_3-way'!U97/(3*'OddsRatio_working_3-way'!X97^(1/3))*SIN(('OddsRatio_working_3-way'!Y97)/3)</f>
        <v>-4.3772547288368643E-2</v>
      </c>
      <c r="AJ97" s="11">
        <f>'OddsRatio_working_3-way'!U97/(3*'OddsRatio_working_3-way'!X97^(1/3))*SIN(('OddsRatio_working_3-way'!Y97+2*PI())/3)</f>
        <v>-0.4399702547519786</v>
      </c>
      <c r="AK97" s="11">
        <f>'OddsRatio_working_3-way'!U97/(3*'OddsRatio_working_3-way'!X97^(1/3))*SIN(('OddsRatio_working_3-way'!Y97+4*PI())/3)</f>
        <v>0.48374280204034703</v>
      </c>
      <c r="AL97" s="11">
        <f>'OddsRatio_working_3-way'!Z97+'OddsRatio_working_3-way'!AF97</f>
        <v>1.0666119639860425</v>
      </c>
      <c r="AM97" s="11">
        <f>'OddsRatio_working_3-way'!AA97+'OddsRatio_working_3-way'!AG97</f>
        <v>-0.60912225787318675</v>
      </c>
      <c r="AN97" s="11">
        <f>'OddsRatio_working_3-way'!AB97+'OddsRatio_working_3-way'!AH97</f>
        <v>-0.45748970611285589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1.0666119639860425</v>
      </c>
      <c r="AS97" s="11">
        <f>IF(('OddsRatio_working_3-way'!X97=0),IF(Q97&gt;0,-Q97^(1/3),(-Q97)^(1/3)),'OddsRatio_working_3-way'!AM97-'OddsRatio_working_3-way'!R97/3)</f>
        <v>-0.60912225787318675</v>
      </c>
      <c r="AT97" s="11">
        <f>IF(('OddsRatio_working_3-way'!X97=0),IF(Q97&gt;0,-Q97^(1/3),(-Q97)^(1/3)),'OddsRatio_working_3-way'!AN97-'OddsRatio_working_3-way'!R97/3)</f>
        <v>-0.45748970611285589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2.25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3.49</v>
      </c>
      <c r="D98" s="9">
        <f t="shared" si="26"/>
        <v>0.42751632189994632</v>
      </c>
      <c r="E98" s="9">
        <f t="shared" si="27"/>
        <v>0.29981623540714913</v>
      </c>
      <c r="F98" s="9">
        <f t="shared" si="28"/>
        <v>0.27266744269290449</v>
      </c>
      <c r="G98" s="9">
        <f t="shared" si="29"/>
        <v>1.0712735842334173</v>
      </c>
      <c r="H98" s="9">
        <f t="shared" si="30"/>
        <v>2.339091980291772</v>
      </c>
      <c r="I98" s="9">
        <f t="shared" si="31"/>
        <v>3.3353764136288495</v>
      </c>
      <c r="J98" s="9">
        <f t="shared" si="32"/>
        <v>3.6674712247412096</v>
      </c>
      <c r="K98" s="11">
        <f t="shared" si="33"/>
        <v>0.44444444444444442</v>
      </c>
      <c r="L98" s="11">
        <f t="shared" si="34"/>
        <v>0.31446540880503143</v>
      </c>
      <c r="M98" s="11">
        <f t="shared" si="35"/>
        <v>0.28653295128939826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-0.27172574531605709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0.23707548170974668</v>
      </c>
      <c r="Q98" s="11">
        <f>2*'OddsRatio_working_3-way'!K98*'OddsRatio_working_3-way'!L98*'OddsRatio_working_3-way'!M98</f>
        <v>8.0093068145184687E-2</v>
      </c>
      <c r="R98" s="11">
        <f t="shared" si="36"/>
        <v>0</v>
      </c>
      <c r="S98" s="11">
        <f t="shared" si="37"/>
        <v>-0.87248074868280501</v>
      </c>
      <c r="T98" s="11">
        <f t="shared" si="38"/>
        <v>-0.2947570096901368</v>
      </c>
      <c r="U98" s="11">
        <f>'OddsRatio_working_3-way'!S98-'OddsRatio_working_3-way'!R98^2/3</f>
        <v>-0.87248074868280501</v>
      </c>
      <c r="V98" s="11">
        <f>'OddsRatio_working_3-way'!S98*'OddsRatio_working_3-way'!R98/3-2*'OddsRatio_working_3-way'!R98^3/27-'OddsRatio_working_3-way'!T98</f>
        <v>0.2947570096901368</v>
      </c>
      <c r="W98" s="11">
        <f>'OddsRatio_working_3-way'!V98^2+4*'OddsRatio_working_3-way'!U98^3/27</f>
        <v>-1.1511210947931075E-2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0.15683821736856937</v>
      </c>
      <c r="Y98" s="11">
        <f>IF('OddsRatio_working_3-way'!W98&gt;=0,IF('OddsRatio_working_3-way'!V98+SQRT('OddsRatio_working_3-way'!W98)&gt;0,0,PI()),ACOS('OddsRatio_working_3-way'!V98/(2*'OddsRatio_working_3-way'!X98)))</f>
        <v>0.34908841927594914</v>
      </c>
      <c r="Z98" s="11">
        <f>'OddsRatio_working_3-way'!X98^(1/3)*COS('OddsRatio_working_3-way'!Y98/3)</f>
        <v>0.53563679211670867</v>
      </c>
      <c r="AA98" s="11">
        <f>'OddsRatio_working_3-way'!X98^(1/3)*COS(('OddsRatio_working_3-way'!Y98+2*PI())/3)</f>
        <v>-0.32204115298653474</v>
      </c>
      <c r="AB98" s="11">
        <f>'OddsRatio_working_3-way'!X98^(1/3)*COS(('OddsRatio_working_3-way'!Y98+4*PI())/3)</f>
        <v>-0.21359563913017407</v>
      </c>
      <c r="AC98" s="11">
        <f>'OddsRatio_working_3-way'!X98^(1/3)*SIN('OddsRatio_working_3-way'!Y98/3)</f>
        <v>6.2611046617377292E-2</v>
      </c>
      <c r="AD98" s="11">
        <f>'OddsRatio_working_3-way'!X98^(1/3)*SIN(('OddsRatio_working_3-way'!Y98+2*PI())/3)</f>
        <v>0.43256954586598551</v>
      </c>
      <c r="AE98" s="11">
        <f>'OddsRatio_working_3-way'!X98^(1/3)*SIN(('OddsRatio_working_3-way'!Y98+4*PI())/3)</f>
        <v>-0.4951805924833626</v>
      </c>
      <c r="AF98" s="11">
        <f>-'OddsRatio_working_3-way'!U98/(3*'OddsRatio_working_3-way'!X98^(1/3))*COS(('OddsRatio_working_3-way'!Y98)/3)</f>
        <v>0.53563679211670878</v>
      </c>
      <c r="AG98" s="11">
        <f>-'OddsRatio_working_3-way'!U98/(3*'OddsRatio_working_3-way'!X98^(1/3))*COS(('OddsRatio_working_3-way'!Y98+2*PI())/3)</f>
        <v>-0.3220411529865348</v>
      </c>
      <c r="AH98" s="11">
        <f>-'OddsRatio_working_3-way'!U98/(3*'OddsRatio_working_3-way'!X98^(1/3))*COS(('OddsRatio_working_3-way'!Y98+4*PI())/3)</f>
        <v>-0.21359563913017413</v>
      </c>
      <c r="AI98" s="11">
        <f>'OddsRatio_working_3-way'!U98/(3*'OddsRatio_working_3-way'!X98^(1/3))*SIN(('OddsRatio_working_3-way'!Y98)/3)</f>
        <v>-6.2611046617377306E-2</v>
      </c>
      <c r="AJ98" s="11">
        <f>'OddsRatio_working_3-way'!U98/(3*'OddsRatio_working_3-way'!X98^(1/3))*SIN(('OddsRatio_working_3-way'!Y98+2*PI())/3)</f>
        <v>-0.43256954586598556</v>
      </c>
      <c r="AK98" s="11">
        <f>'OddsRatio_working_3-way'!U98/(3*'OddsRatio_working_3-way'!X98^(1/3))*SIN(('OddsRatio_working_3-way'!Y98+4*PI())/3)</f>
        <v>0.49518059248336271</v>
      </c>
      <c r="AL98" s="11">
        <f>'OddsRatio_working_3-way'!Z98+'OddsRatio_working_3-way'!AF98</f>
        <v>1.0712735842334173</v>
      </c>
      <c r="AM98" s="11">
        <f>'OddsRatio_working_3-way'!AA98+'OddsRatio_working_3-way'!AG98</f>
        <v>-0.64408230597306959</v>
      </c>
      <c r="AN98" s="11">
        <f>'OddsRatio_working_3-way'!AB98+'OddsRatio_working_3-way'!AH98</f>
        <v>-0.4271912782603482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1.0712735842334173</v>
      </c>
      <c r="AS98" s="11">
        <f>IF(('OddsRatio_working_3-way'!X98=0),IF(Q98&gt;0,-Q98^(1/3),(-Q98)^(1/3)),'OddsRatio_working_3-way'!AM98-'OddsRatio_working_3-way'!R98/3)</f>
        <v>-0.64408230597306959</v>
      </c>
      <c r="AT98" s="11">
        <f>IF(('OddsRatio_working_3-way'!X98=0),IF(Q98&gt;0,-Q98^(1/3),(-Q98)^(1/3)),'OddsRatio_working_3-way'!AN98-'OddsRatio_working_3-way'!R98/3)</f>
        <v>-0.4271912782603482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2.2999999999999998</v>
      </c>
      <c r="B99" s="4">
        <f>IF('True_Odds_Calculator_3-way'!B100="","",'True_Odds_Calculator_3-way'!B100)</f>
        <v>3.33</v>
      </c>
      <c r="C99" s="4">
        <f>IF('True_Odds_Calculator_3-way'!C100="","",'True_Odds_Calculator_3-way'!C100)</f>
        <v>3.23</v>
      </c>
      <c r="D99" s="9">
        <f t="shared" si="26"/>
        <v>0.41829489100652206</v>
      </c>
      <c r="E99" s="9">
        <f t="shared" si="27"/>
        <v>0.28632891832736057</v>
      </c>
      <c r="F99" s="9">
        <f t="shared" si="28"/>
        <v>0.29537619066611731</v>
      </c>
      <c r="G99" s="9">
        <f t="shared" si="29"/>
        <v>1.0697368724246372</v>
      </c>
      <c r="H99" s="9">
        <f t="shared" si="30"/>
        <v>2.3906579341520287</v>
      </c>
      <c r="I99" s="9">
        <f t="shared" si="31"/>
        <v>3.4924869127494049</v>
      </c>
      <c r="J99" s="9">
        <f t="shared" si="32"/>
        <v>3.3855132255069411</v>
      </c>
      <c r="K99" s="11">
        <f t="shared" si="33"/>
        <v>0.43478260869565222</v>
      </c>
      <c r="L99" s="11">
        <f t="shared" si="34"/>
        <v>0.3003003003003003</v>
      </c>
      <c r="M99" s="11">
        <f t="shared" si="35"/>
        <v>0.30959752321981426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-0.2730420553815357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0.23687707090587698</v>
      </c>
      <c r="Q99" s="11">
        <f>2*'OddsRatio_working_3-way'!K99*'OddsRatio_working_3-way'!L99*'OddsRatio_working_3-way'!M99</f>
        <v>8.0845416691425587E-2</v>
      </c>
      <c r="R99" s="11">
        <f t="shared" si="36"/>
        <v>0</v>
      </c>
      <c r="S99" s="11">
        <f t="shared" si="37"/>
        <v>-0.86754793350378379</v>
      </c>
      <c r="T99" s="11">
        <f t="shared" si="38"/>
        <v>-0.29609144488183747</v>
      </c>
      <c r="U99" s="11">
        <f>'OddsRatio_working_3-way'!S99-'OddsRatio_working_3-way'!R99^2/3</f>
        <v>-0.86754793350378379</v>
      </c>
      <c r="V99" s="11">
        <f>'OddsRatio_working_3-way'!S99*'OddsRatio_working_3-way'!R99/3-2*'OddsRatio_working_3-way'!R99^3/27-'OddsRatio_working_3-way'!T99</f>
        <v>0.29609144488183747</v>
      </c>
      <c r="W99" s="11">
        <f>'OddsRatio_working_3-way'!V99^2+4*'OddsRatio_working_3-way'!U99^3/27</f>
        <v>-9.0633037978952724E-3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0.15551000573123058</v>
      </c>
      <c r="Y99" s="11">
        <f>IF('OddsRatio_working_3-way'!W99&gt;=0,IF('OddsRatio_working_3-way'!V99+SQRT('OddsRatio_working_3-way'!W99)&gt;0,0,PI()),ACOS('OddsRatio_working_3-way'!V99/(2*'OddsRatio_working_3-way'!X99)))</f>
        <v>0.31108746354295214</v>
      </c>
      <c r="Z99" s="11">
        <f>'OddsRatio_working_3-way'!X99^(1/3)*COS('OddsRatio_working_3-way'!Y99/3)</f>
        <v>0.53486843621231872</v>
      </c>
      <c r="AA99" s="11">
        <f>'OddsRatio_working_3-way'!X99^(1/3)*COS(('OddsRatio_working_3-way'!Y99+2*PI())/3)</f>
        <v>-0.31564003034687876</v>
      </c>
      <c r="AB99" s="11">
        <f>'OddsRatio_working_3-way'!X99^(1/3)*COS(('OddsRatio_working_3-way'!Y99+4*PI())/3)</f>
        <v>-0.21922840586543987</v>
      </c>
      <c r="AC99" s="11">
        <f>'OddsRatio_working_3-way'!X99^(1/3)*SIN('OddsRatio_working_3-way'!Y99/3)</f>
        <v>5.5663277347367847E-2</v>
      </c>
      <c r="AD99" s="11">
        <f>'OddsRatio_working_3-way'!X99^(1/3)*SIN(('OddsRatio_working_3-way'!Y99+2*PI())/3)</f>
        <v>0.43537801476864074</v>
      </c>
      <c r="AE99" s="11">
        <f>'OddsRatio_working_3-way'!X99^(1/3)*SIN(('OddsRatio_working_3-way'!Y99+4*PI())/3)</f>
        <v>-0.49104129211600861</v>
      </c>
      <c r="AF99" s="11">
        <f>-'OddsRatio_working_3-way'!U99/(3*'OddsRatio_working_3-way'!X99^(1/3))*COS(('OddsRatio_working_3-way'!Y99)/3)</f>
        <v>0.53486843621231861</v>
      </c>
      <c r="AG99" s="11">
        <f>-'OddsRatio_working_3-way'!U99/(3*'OddsRatio_working_3-way'!X99^(1/3))*COS(('OddsRatio_working_3-way'!Y99+2*PI())/3)</f>
        <v>-0.31564003034687871</v>
      </c>
      <c r="AH99" s="11">
        <f>-'OddsRatio_working_3-way'!U99/(3*'OddsRatio_working_3-way'!X99^(1/3))*COS(('OddsRatio_working_3-way'!Y99+4*PI())/3)</f>
        <v>-0.21922840586543985</v>
      </c>
      <c r="AI99" s="11">
        <f>'OddsRatio_working_3-way'!U99/(3*'OddsRatio_working_3-way'!X99^(1/3))*SIN(('OddsRatio_working_3-way'!Y99)/3)</f>
        <v>-5.566327734736784E-2</v>
      </c>
      <c r="AJ99" s="11">
        <f>'OddsRatio_working_3-way'!U99/(3*'OddsRatio_working_3-way'!X99^(1/3))*SIN(('OddsRatio_working_3-way'!Y99+2*PI())/3)</f>
        <v>-0.43537801476864069</v>
      </c>
      <c r="AK99" s="11">
        <f>'OddsRatio_working_3-way'!U99/(3*'OddsRatio_working_3-way'!X99^(1/3))*SIN(('OddsRatio_working_3-way'!Y99+4*PI())/3)</f>
        <v>0.4910412921160085</v>
      </c>
      <c r="AL99" s="11">
        <f>'OddsRatio_working_3-way'!Z99+'OddsRatio_working_3-way'!AF99</f>
        <v>1.0697368724246372</v>
      </c>
      <c r="AM99" s="11">
        <f>'OddsRatio_working_3-way'!AA99+'OddsRatio_working_3-way'!AG99</f>
        <v>-0.63128006069375742</v>
      </c>
      <c r="AN99" s="11">
        <f>'OddsRatio_working_3-way'!AB99+'OddsRatio_working_3-way'!AH99</f>
        <v>-0.43845681173087969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1.0697368724246372</v>
      </c>
      <c r="AS99" s="11">
        <f>IF(('OddsRatio_working_3-way'!X99=0),IF(Q99&gt;0,-Q99^(1/3),(-Q99)^(1/3)),'OddsRatio_working_3-way'!AM99-'OddsRatio_working_3-way'!R99/3)</f>
        <v>-0.63128006069375742</v>
      </c>
      <c r="AT99" s="11">
        <f>IF(('OddsRatio_working_3-way'!X99=0),IF(Q99&gt;0,-Q99^(1/3),(-Q99)^(1/3)),'OddsRatio_working_3-way'!AN99-'OddsRatio_working_3-way'!R99/3)</f>
        <v>-0.43845681173087969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4.17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1.93</v>
      </c>
      <c r="D100" s="9">
        <f t="shared" si="26"/>
        <v>0.22394291667820038</v>
      </c>
      <c r="E100" s="9">
        <f t="shared" si="27"/>
        <v>0.28019014283605176</v>
      </c>
      <c r="F100" s="9">
        <f t="shared" si="28"/>
        <v>0.49586694048574786</v>
      </c>
      <c r="G100" s="9">
        <f t="shared" si="29"/>
        <v>1.0931935855341739</v>
      </c>
      <c r="H100" s="9">
        <f t="shared" si="30"/>
        <v>4.4654236661433311</v>
      </c>
      <c r="I100" s="9">
        <f t="shared" si="31"/>
        <v>3.5690049260053094</v>
      </c>
      <c r="J100" s="9">
        <f t="shared" si="32"/>
        <v>2.0166700345467814</v>
      </c>
      <c r="K100" s="11">
        <f t="shared" si="33"/>
        <v>0.23980815347721823</v>
      </c>
      <c r="L100" s="11">
        <f t="shared" si="34"/>
        <v>0.29850746268656714</v>
      </c>
      <c r="M100" s="11">
        <f t="shared" si="35"/>
        <v>0.5181347150259068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-0.25696377396574732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0.23923325186421124</v>
      </c>
      <c r="Q100" s="11">
        <f>2*'OddsRatio_working_3-way'!K100*'OddsRatio_working_3-way'!L100*'OddsRatio_working_3-way'!M100</f>
        <v>7.4180853291228283E-2</v>
      </c>
      <c r="R100" s="11">
        <f t="shared" si="36"/>
        <v>0</v>
      </c>
      <c r="S100" s="11">
        <f t="shared" si="37"/>
        <v>-0.93099991556047301</v>
      </c>
      <c r="T100" s="11">
        <f t="shared" si="38"/>
        <v>-0.28868214435983658</v>
      </c>
      <c r="U100" s="11">
        <f>'OddsRatio_working_3-way'!S100-'OddsRatio_working_3-way'!R100^2/3</f>
        <v>-0.93099991556047301</v>
      </c>
      <c r="V100" s="11">
        <f>'OddsRatio_working_3-way'!S100*'OddsRatio_working_3-way'!R100/3-2*'OddsRatio_working_3-way'!R100^3/27-'OddsRatio_working_3-way'!T100</f>
        <v>0.28868214435983658</v>
      </c>
      <c r="W100" s="11">
        <f>'OddsRatio_working_3-way'!V100^2+4*'OddsRatio_working_3-way'!U100^3/27</f>
        <v>-3.6211400480895869E-2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0.17287913476840502</v>
      </c>
      <c r="Y100" s="11">
        <f>IF('OddsRatio_working_3-way'!W100&gt;=0,IF('OddsRatio_working_3-way'!V100+SQRT('OddsRatio_working_3-way'!W100)&gt;0,0,PI()),ACOS('OddsRatio_working_3-way'!V100/(2*'OddsRatio_working_3-way'!X100)))</f>
        <v>0.58280024341459413</v>
      </c>
      <c r="Z100" s="11">
        <f>'OddsRatio_working_3-way'!X100^(1/3)*COS('OddsRatio_working_3-way'!Y100/3)</f>
        <v>0.54659679276708695</v>
      </c>
      <c r="AA100" s="11">
        <f>'OddsRatio_working_3-way'!X100^(1/3)*COS(('OddsRatio_working_3-way'!Y100+2*PI())/3)</f>
        <v>-0.3664323777902721</v>
      </c>
      <c r="AB100" s="11">
        <f>'OddsRatio_working_3-way'!X100^(1/3)*COS(('OddsRatio_working_3-way'!Y100+4*PI())/3)</f>
        <v>-0.18016441497681501</v>
      </c>
      <c r="AC100" s="11">
        <f>'OddsRatio_working_3-way'!X100^(1/3)*SIN('OddsRatio_working_3-way'!Y100/3)</f>
        <v>0.10754185847175268</v>
      </c>
      <c r="AD100" s="11">
        <f>'OddsRatio_working_3-way'!X100^(1/3)*SIN(('OddsRatio_working_3-way'!Y100+2*PI())/3)</f>
        <v>0.41959577892751926</v>
      </c>
      <c r="AE100" s="11">
        <f>'OddsRatio_working_3-way'!X100^(1/3)*SIN(('OddsRatio_working_3-way'!Y100+4*PI())/3)</f>
        <v>-0.52713763739927189</v>
      </c>
      <c r="AF100" s="11">
        <f>-'OddsRatio_working_3-way'!U100/(3*'OddsRatio_working_3-way'!X100^(1/3))*COS(('OddsRatio_working_3-way'!Y100)/3)</f>
        <v>0.54659679276708695</v>
      </c>
      <c r="AG100" s="11">
        <f>-'OddsRatio_working_3-way'!U100/(3*'OddsRatio_working_3-way'!X100^(1/3))*COS(('OddsRatio_working_3-way'!Y100+2*PI())/3)</f>
        <v>-0.3664323777902721</v>
      </c>
      <c r="AH100" s="11">
        <f>-'OddsRatio_working_3-way'!U100/(3*'OddsRatio_working_3-way'!X100^(1/3))*COS(('OddsRatio_working_3-way'!Y100+4*PI())/3)</f>
        <v>-0.18016441497681501</v>
      </c>
      <c r="AI100" s="11">
        <f>'OddsRatio_working_3-way'!U100/(3*'OddsRatio_working_3-way'!X100^(1/3))*SIN(('OddsRatio_working_3-way'!Y100)/3)</f>
        <v>-0.10754185847175268</v>
      </c>
      <c r="AJ100" s="11">
        <f>'OddsRatio_working_3-way'!U100/(3*'OddsRatio_working_3-way'!X100^(1/3))*SIN(('OddsRatio_working_3-way'!Y100+2*PI())/3)</f>
        <v>-0.41959577892751926</v>
      </c>
      <c r="AK100" s="11">
        <f>'OddsRatio_working_3-way'!U100/(3*'OddsRatio_working_3-way'!X100^(1/3))*SIN(('OddsRatio_working_3-way'!Y100+4*PI())/3)</f>
        <v>0.52713763739927189</v>
      </c>
      <c r="AL100" s="11">
        <f>'OddsRatio_working_3-way'!Z100+'OddsRatio_working_3-way'!AF100</f>
        <v>1.0931935855341739</v>
      </c>
      <c r="AM100" s="11">
        <f>'OddsRatio_working_3-way'!AA100+'OddsRatio_working_3-way'!AG100</f>
        <v>-0.7328647555805442</v>
      </c>
      <c r="AN100" s="11">
        <f>'OddsRatio_working_3-way'!AB100+'OddsRatio_working_3-way'!AH100</f>
        <v>-0.36032882995363003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1.0931935855341739</v>
      </c>
      <c r="AS100" s="11">
        <f>IF(('OddsRatio_working_3-way'!X100=0),IF(Q100&gt;0,-Q100^(1/3),(-Q100)^(1/3)),'OddsRatio_working_3-way'!AM100-'OddsRatio_working_3-way'!R100/3)</f>
        <v>-0.7328647555805442</v>
      </c>
      <c r="AT100" s="11">
        <f>IF(('OddsRatio_working_3-way'!X100=0),IF(Q100&gt;0,-Q100^(1/3),(-Q100)^(1/3)),'OddsRatio_working_3-way'!AN100-'OddsRatio_working_3-way'!R100/3)</f>
        <v>-0.36032882995363003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3.4</v>
      </c>
      <c r="B101" s="4">
        <f>IF('True_Odds_Calculator_3-way'!B102="","",'True_Odds_Calculator_3-way'!B102)</f>
        <v>3.56</v>
      </c>
      <c r="C101" s="4">
        <f>IF('True_Odds_Calculator_3-way'!C102="","",'True_Odds_Calculator_3-way'!C102)</f>
        <v>2.08</v>
      </c>
      <c r="D101" s="9">
        <f t="shared" si="26"/>
        <v>0.27664873607696583</v>
      </c>
      <c r="E101" s="9">
        <f t="shared" si="27"/>
        <v>0.26392153755897929</v>
      </c>
      <c r="F101" s="9">
        <f t="shared" si="28"/>
        <v>0.45942972636405499</v>
      </c>
      <c r="G101" s="9">
        <f t="shared" si="29"/>
        <v>1.0894550405033481</v>
      </c>
      <c r="H101" s="9">
        <f t="shared" si="30"/>
        <v>3.6146920972080356</v>
      </c>
      <c r="I101" s="9">
        <f t="shared" si="31"/>
        <v>3.7890049036885713</v>
      </c>
      <c r="J101" s="9">
        <f t="shared" si="32"/>
        <v>2.1766114437436155</v>
      </c>
      <c r="K101" s="11">
        <f t="shared" si="33"/>
        <v>0.29411764705882354</v>
      </c>
      <c r="L101" s="11">
        <f t="shared" si="34"/>
        <v>0.2808988764044944</v>
      </c>
      <c r="M101" s="11">
        <f t="shared" si="35"/>
        <v>0.48076923076923073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-0.26356195027708584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0.23990797701967559</v>
      </c>
      <c r="Q101" s="11">
        <f>2*'OddsRatio_working_3-way'!K101*'OddsRatio_working_3-way'!L101*'OddsRatio_working_3-way'!M101</f>
        <v>7.9439727489958811E-2</v>
      </c>
      <c r="R101" s="11">
        <f t="shared" si="36"/>
        <v>0</v>
      </c>
      <c r="S101" s="11">
        <f t="shared" si="37"/>
        <v>-0.91025270061728358</v>
      </c>
      <c r="T101" s="11">
        <f t="shared" si="38"/>
        <v>-0.30140817901234557</v>
      </c>
      <c r="U101" s="11">
        <f>'OddsRatio_working_3-way'!S101-'OddsRatio_working_3-way'!R101^2/3</f>
        <v>-0.91025270061728358</v>
      </c>
      <c r="V101" s="11">
        <f>'OddsRatio_working_3-way'!S101*'OddsRatio_working_3-way'!R101/3-2*'OddsRatio_working_3-way'!R101^3/27-'OddsRatio_working_3-way'!T101</f>
        <v>0.30140817901234557</v>
      </c>
      <c r="W101" s="11">
        <f>'OddsRatio_working_3-way'!V101^2+4*'OddsRatio_working_3-way'!U101^3/27</f>
        <v>-2.088628866015188E-2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0.1671325664223538</v>
      </c>
      <c r="Y101" s="11">
        <f>IF('OddsRatio_working_3-way'!W101&gt;=0,IF('OddsRatio_working_3-way'!V101+SQRT('OddsRatio_working_3-way'!W101)&gt;0,0,PI()),ACOS('OddsRatio_working_3-way'!V101/(2*'OddsRatio_working_3-way'!X101)))</f>
        <v>0.44710184807667419</v>
      </c>
      <c r="Z101" s="11">
        <f>'OddsRatio_working_3-way'!X101^(1/3)*COS('OddsRatio_working_3-way'!Y101/3)</f>
        <v>0.54472752025167404</v>
      </c>
      <c r="AA101" s="11">
        <f>'OddsRatio_working_3-way'!X101^(1/3)*COS(('OddsRatio_working_3-way'!Y101+2*PI())/3)</f>
        <v>-0.34319540322881331</v>
      </c>
      <c r="AB101" s="11">
        <f>'OddsRatio_working_3-way'!X101^(1/3)*COS(('OddsRatio_working_3-way'!Y101+4*PI())/3)</f>
        <v>-0.20153211702286083</v>
      </c>
      <c r="AC101" s="11">
        <f>'OddsRatio_working_3-way'!X101^(1/3)*SIN('OddsRatio_working_3-way'!Y101/3)</f>
        <v>8.1789336425293943E-2</v>
      </c>
      <c r="AD101" s="11">
        <f>'OddsRatio_working_3-way'!X101^(1/3)*SIN(('OddsRatio_working_3-way'!Y101+2*PI())/3)</f>
        <v>0.43085320246580511</v>
      </c>
      <c r="AE101" s="11">
        <f>'OddsRatio_working_3-way'!X101^(1/3)*SIN(('OddsRatio_working_3-way'!Y101+4*PI())/3)</f>
        <v>-0.51264253889109879</v>
      </c>
      <c r="AF101" s="11">
        <f>-'OddsRatio_working_3-way'!U101/(3*'OddsRatio_working_3-way'!X101^(1/3))*COS(('OddsRatio_working_3-way'!Y101)/3)</f>
        <v>0.54472752025167404</v>
      </c>
      <c r="AG101" s="11">
        <f>-'OddsRatio_working_3-way'!U101/(3*'OddsRatio_working_3-way'!X101^(1/3))*COS(('OddsRatio_working_3-way'!Y101+2*PI())/3)</f>
        <v>-0.34319540322881331</v>
      </c>
      <c r="AH101" s="11">
        <f>-'OddsRatio_working_3-way'!U101/(3*'OddsRatio_working_3-way'!X101^(1/3))*COS(('OddsRatio_working_3-way'!Y101+4*PI())/3)</f>
        <v>-0.20153211702286083</v>
      </c>
      <c r="AI101" s="11">
        <f>'OddsRatio_working_3-way'!U101/(3*'OddsRatio_working_3-way'!X101^(1/3))*SIN(('OddsRatio_working_3-way'!Y101)/3)</f>
        <v>-8.1789336425293943E-2</v>
      </c>
      <c r="AJ101" s="11">
        <f>'OddsRatio_working_3-way'!U101/(3*'OddsRatio_working_3-way'!X101^(1/3))*SIN(('OddsRatio_working_3-way'!Y101+2*PI())/3)</f>
        <v>-0.43085320246580511</v>
      </c>
      <c r="AK101" s="11">
        <f>'OddsRatio_working_3-way'!U101/(3*'OddsRatio_working_3-way'!X101^(1/3))*SIN(('OddsRatio_working_3-way'!Y101+4*PI())/3)</f>
        <v>0.51264253889109879</v>
      </c>
      <c r="AL101" s="11">
        <f>'OddsRatio_working_3-way'!Z101+'OddsRatio_working_3-way'!AF101</f>
        <v>1.0894550405033481</v>
      </c>
      <c r="AM101" s="11">
        <f>'OddsRatio_working_3-way'!AA101+'OddsRatio_working_3-way'!AG101</f>
        <v>-0.68639080645762662</v>
      </c>
      <c r="AN101" s="11">
        <f>'OddsRatio_working_3-way'!AB101+'OddsRatio_working_3-way'!AH101</f>
        <v>-0.40306423404572167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1.0894550405033481</v>
      </c>
      <c r="AS101" s="11">
        <f>IF(('OddsRatio_working_3-way'!X101=0),IF(Q101&gt;0,-Q101^(1/3),(-Q101)^(1/3)),'OddsRatio_working_3-way'!AM101-'OddsRatio_working_3-way'!R101/3)</f>
        <v>-0.68639080645762662</v>
      </c>
      <c r="AT101" s="11">
        <f>IF(('OddsRatio_working_3-way'!X101=0),IF(Q101&gt;0,-Q101^(1/3),(-Q101)^(1/3)),'OddsRatio_working_3-way'!AN101-'OddsRatio_working_3-way'!R101/3)</f>
        <v>-0.40306423404572167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1.56</v>
      </c>
      <c r="B102" s="4">
        <f>IF('True_Odds_Calculator_3-way'!B103="","",'True_Odds_Calculator_3-way'!B103)</f>
        <v>4.1399999999999997</v>
      </c>
      <c r="C102" s="4">
        <f>IF('True_Odds_Calculator_3-way'!C103="","",'True_Odds_Calculator_3-way'!C103)</f>
        <v>5.57</v>
      </c>
      <c r="D102" s="9">
        <f t="shared" si="26"/>
        <v>0.61481731334145617</v>
      </c>
      <c r="E102" s="9">
        <f t="shared" si="27"/>
        <v>0.2215883949418207</v>
      </c>
      <c r="F102" s="9">
        <f t="shared" si="28"/>
        <v>0.16359429171672324</v>
      </c>
      <c r="G102" s="9">
        <f t="shared" si="29"/>
        <v>1.1187489539579167</v>
      </c>
      <c r="H102" s="9">
        <f t="shared" si="30"/>
        <v>1.6264994142164337</v>
      </c>
      <c r="I102" s="9">
        <f t="shared" si="31"/>
        <v>4.5128717154278579</v>
      </c>
      <c r="J102" s="9">
        <f t="shared" si="32"/>
        <v>6.1126827195876796</v>
      </c>
      <c r="K102" s="11">
        <f t="shared" si="33"/>
        <v>0.64102564102564097</v>
      </c>
      <c r="L102" s="11">
        <f t="shared" si="34"/>
        <v>0.24154589371980678</v>
      </c>
      <c r="M102" s="11">
        <f t="shared" si="35"/>
        <v>0.17953321364452424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-0.2233848626792192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0.22989280268181209</v>
      </c>
      <c r="Q102" s="11">
        <f>2*'OddsRatio_working_3-way'!K102*'OddsRatio_working_3-way'!L102*'OddsRatio_working_3-way'!M102</f>
        <v>5.5596808387378988E-2</v>
      </c>
      <c r="R102" s="11">
        <f t="shared" si="36"/>
        <v>0</v>
      </c>
      <c r="S102" s="11">
        <f t="shared" si="37"/>
        <v>-1.0291333079803993</v>
      </c>
      <c r="T102" s="11">
        <f t="shared" si="38"/>
        <v>-0.2488835085805077</v>
      </c>
      <c r="U102" s="11">
        <f>'OddsRatio_working_3-way'!S102-'OddsRatio_working_3-way'!R102^2/3</f>
        <v>-1.0291333079803993</v>
      </c>
      <c r="V102" s="11">
        <f>'OddsRatio_working_3-way'!S102*'OddsRatio_working_3-way'!R102/3-2*'OddsRatio_working_3-way'!R102^3/27-'OddsRatio_working_3-way'!T102</f>
        <v>0.2488835085805077</v>
      </c>
      <c r="W102" s="11">
        <f>'OddsRatio_working_3-way'!V102^2+4*'OddsRatio_working_3-way'!U102^3/27</f>
        <v>-9.9534169486629992E-2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0.20092111034556176</v>
      </c>
      <c r="Y102" s="11">
        <f>IF('OddsRatio_working_3-way'!W102&gt;=0,IF('OddsRatio_working_3-way'!V102+SQRT('OddsRatio_working_3-way'!W102)&gt;0,0,PI()),ACOS('OddsRatio_working_3-way'!V102/(2*'OddsRatio_working_3-way'!X102)))</f>
        <v>0.90287378171399091</v>
      </c>
      <c r="Z102" s="11">
        <f>'OddsRatio_working_3-way'!X102^(1/3)*COS('OddsRatio_working_3-way'!Y102/3)</f>
        <v>0.55937447697895837</v>
      </c>
      <c r="AA102" s="11">
        <f>'OddsRatio_working_3-way'!X102^(1/3)*COS(('OddsRatio_working_3-way'!Y102+2*PI())/3)</f>
        <v>-0.43004837999049117</v>
      </c>
      <c r="AB102" s="11">
        <f>'OddsRatio_working_3-way'!X102^(1/3)*COS(('OddsRatio_working_3-way'!Y102+4*PI())/3)</f>
        <v>-0.12932609698846739</v>
      </c>
      <c r="AC102" s="11">
        <f>'OddsRatio_working_3-way'!X102^(1/3)*SIN('OddsRatio_working_3-way'!Y102/3)</f>
        <v>0.17362209104253745</v>
      </c>
      <c r="AD102" s="11">
        <f>'OddsRatio_working_3-way'!X102^(1/3)*SIN(('OddsRatio_working_3-way'!Y102+2*PI())/3)</f>
        <v>0.39762146177114299</v>
      </c>
      <c r="AE102" s="11">
        <f>'OddsRatio_working_3-way'!X102^(1/3)*SIN(('OddsRatio_working_3-way'!Y102+4*PI())/3)</f>
        <v>-0.57124355281368022</v>
      </c>
      <c r="AF102" s="11">
        <f>-'OddsRatio_working_3-way'!U102/(3*'OddsRatio_working_3-way'!X102^(1/3))*COS(('OddsRatio_working_3-way'!Y102)/3)</f>
        <v>0.55937447697895837</v>
      </c>
      <c r="AG102" s="11">
        <f>-'OddsRatio_working_3-way'!U102/(3*'OddsRatio_working_3-way'!X102^(1/3))*COS(('OddsRatio_working_3-way'!Y102+2*PI())/3)</f>
        <v>-0.43004837999049117</v>
      </c>
      <c r="AH102" s="11">
        <f>-'OddsRatio_working_3-way'!U102/(3*'OddsRatio_working_3-way'!X102^(1/3))*COS(('OddsRatio_working_3-way'!Y102+4*PI())/3)</f>
        <v>-0.12932609698846739</v>
      </c>
      <c r="AI102" s="11">
        <f>'OddsRatio_working_3-way'!U102/(3*'OddsRatio_working_3-way'!X102^(1/3))*SIN(('OddsRatio_working_3-way'!Y102)/3)</f>
        <v>-0.17362209104253745</v>
      </c>
      <c r="AJ102" s="11">
        <f>'OddsRatio_working_3-way'!U102/(3*'OddsRatio_working_3-way'!X102^(1/3))*SIN(('OddsRatio_working_3-way'!Y102+2*PI())/3)</f>
        <v>-0.39762146177114299</v>
      </c>
      <c r="AK102" s="11">
        <f>'OddsRatio_working_3-way'!U102/(3*'OddsRatio_working_3-way'!X102^(1/3))*SIN(('OddsRatio_working_3-way'!Y102+4*PI())/3)</f>
        <v>0.57124355281368022</v>
      </c>
      <c r="AL102" s="11">
        <f>'OddsRatio_working_3-way'!Z102+'OddsRatio_working_3-way'!AF102</f>
        <v>1.1187489539579167</v>
      </c>
      <c r="AM102" s="11">
        <f>'OddsRatio_working_3-way'!AA102+'OddsRatio_working_3-way'!AG102</f>
        <v>-0.86009675998098234</v>
      </c>
      <c r="AN102" s="11">
        <f>'OddsRatio_working_3-way'!AB102+'OddsRatio_working_3-way'!AH102</f>
        <v>-0.25865219397693479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1.1187489539579167</v>
      </c>
      <c r="AS102" s="11">
        <f>IF(('OddsRatio_working_3-way'!X102=0),IF(Q102&gt;0,-Q102^(1/3),(-Q102)^(1/3)),'OddsRatio_working_3-way'!AM102-'OddsRatio_working_3-way'!R102/3)</f>
        <v>-0.86009675998098234</v>
      </c>
      <c r="AT102" s="11">
        <f>IF(('OddsRatio_working_3-way'!X102=0),IF(Q102&gt;0,-Q102^(1/3),(-Q102)^(1/3)),'OddsRatio_working_3-way'!AN102-'OddsRatio_working_3-way'!R102/3)</f>
        <v>-0.25865219397693479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1.44</v>
      </c>
      <c r="B103" s="4">
        <f>IF('True_Odds_Calculator_3-way'!B104="","",'True_Odds_Calculator_3-way'!B104)</f>
        <v>4.38</v>
      </c>
      <c r="C103" s="4">
        <f>IF('True_Odds_Calculator_3-way'!C104="","",'True_Odds_Calculator_3-way'!C104)</f>
        <v>7.07</v>
      </c>
      <c r="D103" s="9">
        <f t="shared" si="26"/>
        <v>0.66673012760938943</v>
      </c>
      <c r="E103" s="9">
        <f t="shared" si="27"/>
        <v>0.20661958185357232</v>
      </c>
      <c r="F103" s="9">
        <f t="shared" si="28"/>
        <v>0.12665029053703791</v>
      </c>
      <c r="G103" s="9">
        <f t="shared" si="29"/>
        <v>1.1360391510674726</v>
      </c>
      <c r="H103" s="9">
        <f t="shared" si="30"/>
        <v>1.4998572264696881</v>
      </c>
      <c r="I103" s="9">
        <f t="shared" si="31"/>
        <v>4.8398123306080567</v>
      </c>
      <c r="J103" s="9">
        <f t="shared" si="32"/>
        <v>7.8957576469795594</v>
      </c>
      <c r="K103" s="11">
        <f t="shared" si="33"/>
        <v>0.69444444444444442</v>
      </c>
      <c r="L103" s="11">
        <f t="shared" si="34"/>
        <v>0.22831050228310504</v>
      </c>
      <c r="M103" s="11">
        <f t="shared" si="35"/>
        <v>0.14144271570014144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-0.20244266761966456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0.22178913912265324</v>
      </c>
      <c r="Q103" s="11">
        <f>2*'OddsRatio_working_3-way'!K103*'OddsRatio_working_3-way'!L103*'OddsRatio_working_3-way'!M103</f>
        <v>4.4851190924702383E-2</v>
      </c>
      <c r="R103" s="11">
        <f t="shared" si="36"/>
        <v>0</v>
      </c>
      <c r="S103" s="11">
        <f t="shared" si="37"/>
        <v>-1.0955651875687369</v>
      </c>
      <c r="T103" s="11">
        <f t="shared" si="38"/>
        <v>-0.22155008848710556</v>
      </c>
      <c r="U103" s="11">
        <f>'OddsRatio_working_3-way'!S103-'OddsRatio_working_3-way'!R103^2/3</f>
        <v>-1.0955651875687369</v>
      </c>
      <c r="V103" s="11">
        <f>'OddsRatio_working_3-way'!S103*'OddsRatio_working_3-way'!R103/3-2*'OddsRatio_working_3-way'!R103^3/27-'OddsRatio_working_3-way'!T103</f>
        <v>0.22155008848710556</v>
      </c>
      <c r="W103" s="11">
        <f>'OddsRatio_working_3-way'!V103^2+4*'OddsRatio_working_3-way'!U103^3/27</f>
        <v>-0.1457254022328166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0.22068634073128593</v>
      </c>
      <c r="Y103" s="11">
        <f>IF('OddsRatio_working_3-way'!W103&gt;=0,IF('OddsRatio_working_3-way'!V103+SQRT('OddsRatio_working_3-way'!W103)&gt;0,0,PI()),ACOS('OddsRatio_working_3-way'!V103/(2*'OddsRatio_working_3-way'!X103)))</f>
        <v>1.0449363729547696</v>
      </c>
      <c r="Z103" s="11">
        <f>'OddsRatio_working_3-way'!X103^(1/3)*COS('OddsRatio_working_3-way'!Y103/3)</f>
        <v>0.56801957553373617</v>
      </c>
      <c r="AA103" s="11">
        <f>'OddsRatio_working_3-way'!X103^(1/3)*COS(('OddsRatio_working_3-way'!Y103+2*PI())/3)</f>
        <v>-0.46263402534407883</v>
      </c>
      <c r="AB103" s="11">
        <f>'OddsRatio_working_3-way'!X103^(1/3)*COS(('OddsRatio_working_3-way'!Y103+4*PI())/3)</f>
        <v>-0.1053855501896573</v>
      </c>
      <c r="AC103" s="11">
        <f>'OddsRatio_working_3-way'!X103^(1/3)*SIN('OddsRatio_working_3-way'!Y103/3)</f>
        <v>0.20625750329798861</v>
      </c>
      <c r="AD103" s="11">
        <f>'OddsRatio_working_3-way'!X103^(1/3)*SIN(('OddsRatio_working_3-way'!Y103+2*PI())/3)</f>
        <v>0.38879063061007507</v>
      </c>
      <c r="AE103" s="11">
        <f>'OddsRatio_working_3-way'!X103^(1/3)*SIN(('OddsRatio_working_3-way'!Y103+4*PI())/3)</f>
        <v>-0.59504813390806366</v>
      </c>
      <c r="AF103" s="11">
        <f>-'OddsRatio_working_3-way'!U103/(3*'OddsRatio_working_3-way'!X103^(1/3))*COS(('OddsRatio_working_3-way'!Y103)/3)</f>
        <v>0.56801957553373628</v>
      </c>
      <c r="AG103" s="11">
        <f>-'OddsRatio_working_3-way'!U103/(3*'OddsRatio_working_3-way'!X103^(1/3))*COS(('OddsRatio_working_3-way'!Y103+2*PI())/3)</f>
        <v>-0.46263402534407888</v>
      </c>
      <c r="AH103" s="11">
        <f>-'OddsRatio_working_3-way'!U103/(3*'OddsRatio_working_3-way'!X103^(1/3))*COS(('OddsRatio_working_3-way'!Y103+4*PI())/3)</f>
        <v>-0.10538555018965731</v>
      </c>
      <c r="AI103" s="11">
        <f>'OddsRatio_working_3-way'!U103/(3*'OddsRatio_working_3-way'!X103^(1/3))*SIN(('OddsRatio_working_3-way'!Y103)/3)</f>
        <v>-0.20625750329798867</v>
      </c>
      <c r="AJ103" s="11">
        <f>'OddsRatio_working_3-way'!U103/(3*'OddsRatio_working_3-way'!X103^(1/3))*SIN(('OddsRatio_working_3-way'!Y103+2*PI())/3)</f>
        <v>-0.38879063061007513</v>
      </c>
      <c r="AK103" s="11">
        <f>'OddsRatio_working_3-way'!U103/(3*'OddsRatio_working_3-way'!X103^(1/3))*SIN(('OddsRatio_working_3-way'!Y103+4*PI())/3)</f>
        <v>0.59504813390806377</v>
      </c>
      <c r="AL103" s="11">
        <f>'OddsRatio_working_3-way'!Z103+'OddsRatio_working_3-way'!AF103</f>
        <v>1.1360391510674726</v>
      </c>
      <c r="AM103" s="11">
        <f>'OddsRatio_working_3-way'!AA103+'OddsRatio_working_3-way'!AG103</f>
        <v>-0.92526805068815765</v>
      </c>
      <c r="AN103" s="11">
        <f>'OddsRatio_working_3-way'!AB103+'OddsRatio_working_3-way'!AH103</f>
        <v>-0.21077110037931462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1.1360391510674726</v>
      </c>
      <c r="AS103" s="11">
        <f>IF(('OddsRatio_working_3-way'!X103=0),IF(Q103&gt;0,-Q103^(1/3),(-Q103)^(1/3)),'OddsRatio_working_3-way'!AM103-'OddsRatio_working_3-way'!R103/3)</f>
        <v>-0.92526805068815765</v>
      </c>
      <c r="AT103" s="11">
        <f>IF(('OddsRatio_working_3-way'!X103=0),IF(Q103&gt;0,-Q103^(1/3),(-Q103)^(1/3)),'OddsRatio_working_3-way'!AN103-'OddsRatio_working_3-way'!R103/3)</f>
        <v>-0.21077110037931462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2.08</v>
      </c>
      <c r="B104" s="4">
        <f>IF('True_Odds_Calculator_3-way'!B105="","",'True_Odds_Calculator_3-way'!B105)</f>
        <v>3.65</v>
      </c>
      <c r="C104" s="4">
        <f>IF('True_Odds_Calculator_3-way'!C105="","",'True_Odds_Calculator_3-way'!C105)</f>
        <v>3.3</v>
      </c>
      <c r="D104" s="9">
        <f t="shared" si="26"/>
        <v>0.45868060202775951</v>
      </c>
      <c r="E104" s="9">
        <f t="shared" si="27"/>
        <v>0.25668810684445498</v>
      </c>
      <c r="F104" s="9">
        <f t="shared" si="28"/>
        <v>0.2846312911277854</v>
      </c>
      <c r="G104" s="9">
        <f t="shared" si="29"/>
        <v>1.0927465922327739</v>
      </c>
      <c r="H104" s="9">
        <f t="shared" si="30"/>
        <v>2.1801663196113963</v>
      </c>
      <c r="I104" s="9">
        <f t="shared" si="31"/>
        <v>3.8957784694168511</v>
      </c>
      <c r="J104" s="9">
        <f t="shared" si="32"/>
        <v>3.5133171621353796</v>
      </c>
      <c r="K104" s="11">
        <f t="shared" si="33"/>
        <v>0.48076923076923073</v>
      </c>
      <c r="L104" s="11">
        <f t="shared" si="34"/>
        <v>0.27397260273972601</v>
      </c>
      <c r="M104" s="11">
        <f t="shared" si="35"/>
        <v>0.30303030303030304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-0.26274068397356065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0.24068397356068585</v>
      </c>
      <c r="Q104" s="11">
        <f>2*'OddsRatio_working_3-way'!K104*'OddsRatio_working_3-way'!L104*'OddsRatio_working_3-way'!M104</f>
        <v>7.9828846952134616E-2</v>
      </c>
      <c r="R104" s="11">
        <f t="shared" si="36"/>
        <v>0</v>
      </c>
      <c r="S104" s="11">
        <f t="shared" si="37"/>
        <v>-0.91605140825813502</v>
      </c>
      <c r="T104" s="11">
        <f t="shared" si="38"/>
        <v>-0.30383131285510284</v>
      </c>
      <c r="U104" s="11">
        <f>'OddsRatio_working_3-way'!S104-'OddsRatio_working_3-way'!R104^2/3</f>
        <v>-0.91605140825813502</v>
      </c>
      <c r="V104" s="11">
        <f>'OddsRatio_working_3-way'!S104*'OddsRatio_working_3-way'!R104/3-2*'OddsRatio_working_3-way'!R104^3/27-'OddsRatio_working_3-way'!T104</f>
        <v>0.30383131285510284</v>
      </c>
      <c r="W104" s="11">
        <f>'OddsRatio_working_3-way'!V104^2+4*'OddsRatio_working_3-way'!U104^3/27</f>
        <v>-2.1568712067246573E-2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0.16873216849381592</v>
      </c>
      <c r="Y104" s="11">
        <f>IF('OddsRatio_working_3-way'!W104&gt;=0,IF('OddsRatio_working_3-way'!V104+SQRT('OddsRatio_working_3-way'!W104)&gt;0,0,PI()),ACOS('OddsRatio_working_3-way'!V104/(2*'OddsRatio_working_3-way'!X104)))</f>
        <v>0.45025521372302046</v>
      </c>
      <c r="Z104" s="11">
        <f>'OddsRatio_working_3-way'!X104^(1/3)*COS('OddsRatio_working_3-way'!Y104/3)</f>
        <v>0.54637329611638696</v>
      </c>
      <c r="AA104" s="11">
        <f>'OddsRatio_working_3-way'!X104^(1/3)*COS(('OddsRatio_working_3-way'!Y104+2*PI())/3)</f>
        <v>-0.34474094934553723</v>
      </c>
      <c r="AB104" s="11">
        <f>'OddsRatio_working_3-way'!X104^(1/3)*COS(('OddsRatio_working_3-way'!Y104+4*PI())/3)</f>
        <v>-0.20163234677084987</v>
      </c>
      <c r="AC104" s="11">
        <f>'OddsRatio_working_3-way'!X104^(1/3)*SIN('OddsRatio_working_3-way'!Y104/3)</f>
        <v>8.2623790219847185E-2</v>
      </c>
      <c r="AD104" s="11">
        <f>'OddsRatio_working_3-way'!X104^(1/3)*SIN(('OddsRatio_working_3-way'!Y104+2*PI())/3)</f>
        <v>0.43186125927630525</v>
      </c>
      <c r="AE104" s="11">
        <f>'OddsRatio_working_3-way'!X104^(1/3)*SIN(('OddsRatio_working_3-way'!Y104+4*PI())/3)</f>
        <v>-0.51448504949615215</v>
      </c>
      <c r="AF104" s="11">
        <f>-'OddsRatio_working_3-way'!U104/(3*'OddsRatio_working_3-way'!X104^(1/3))*COS(('OddsRatio_working_3-way'!Y104)/3)</f>
        <v>0.54637329611638696</v>
      </c>
      <c r="AG104" s="11">
        <f>-'OddsRatio_working_3-way'!U104/(3*'OddsRatio_working_3-way'!X104^(1/3))*COS(('OddsRatio_working_3-way'!Y104+2*PI())/3)</f>
        <v>-0.34474094934553723</v>
      </c>
      <c r="AH104" s="11">
        <f>-'OddsRatio_working_3-way'!U104/(3*'OddsRatio_working_3-way'!X104^(1/3))*COS(('OddsRatio_working_3-way'!Y104+4*PI())/3)</f>
        <v>-0.20163234677084987</v>
      </c>
      <c r="AI104" s="11">
        <f>'OddsRatio_working_3-way'!U104/(3*'OddsRatio_working_3-way'!X104^(1/3))*SIN(('OddsRatio_working_3-way'!Y104)/3)</f>
        <v>-8.2623790219847185E-2</v>
      </c>
      <c r="AJ104" s="11">
        <f>'OddsRatio_working_3-way'!U104/(3*'OddsRatio_working_3-way'!X104^(1/3))*SIN(('OddsRatio_working_3-way'!Y104+2*PI())/3)</f>
        <v>-0.43186125927630525</v>
      </c>
      <c r="AK104" s="11">
        <f>'OddsRatio_working_3-way'!U104/(3*'OddsRatio_working_3-way'!X104^(1/3))*SIN(('OddsRatio_working_3-way'!Y104+4*PI())/3)</f>
        <v>0.51448504949615215</v>
      </c>
      <c r="AL104" s="11">
        <f>'OddsRatio_working_3-way'!Z104+'OddsRatio_working_3-way'!AF104</f>
        <v>1.0927465922327739</v>
      </c>
      <c r="AM104" s="11">
        <f>'OddsRatio_working_3-way'!AA104+'OddsRatio_working_3-way'!AG104</f>
        <v>-0.68948189869107446</v>
      </c>
      <c r="AN104" s="11">
        <f>'OddsRatio_working_3-way'!AB104+'OddsRatio_working_3-way'!AH104</f>
        <v>-0.40326469354169975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1.0927465922327739</v>
      </c>
      <c r="AS104" s="11">
        <f>IF(('OddsRatio_working_3-way'!X104=0),IF(Q104&gt;0,-Q104^(1/3),(-Q104)^(1/3)),'OddsRatio_working_3-way'!AM104-'OddsRatio_working_3-way'!R104/3)</f>
        <v>-0.68948189869107446</v>
      </c>
      <c r="AT104" s="11">
        <f>IF(('OddsRatio_working_3-way'!X104=0),IF(Q104&gt;0,-Q104^(1/3),(-Q104)^(1/3)),'OddsRatio_working_3-way'!AN104-'OddsRatio_working_3-way'!R104/3)</f>
        <v>-0.40326469354169975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1.98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3.82</v>
      </c>
      <c r="D105" s="9">
        <f t="shared" si="26"/>
        <v>0.48262993907054125</v>
      </c>
      <c r="E105" s="9">
        <f t="shared" si="27"/>
        <v>0.27255281989505498</v>
      </c>
      <c r="F105" s="9">
        <f t="shared" si="28"/>
        <v>0.24481724103440383</v>
      </c>
      <c r="G105" s="9">
        <f t="shared" si="29"/>
        <v>1.0938580284061623</v>
      </c>
      <c r="H105" s="9">
        <f t="shared" si="30"/>
        <v>2.0719808678380391</v>
      </c>
      <c r="I105" s="9">
        <f t="shared" si="31"/>
        <v>3.669013589311036</v>
      </c>
      <c r="J105" s="9">
        <f t="shared" si="32"/>
        <v>4.0846796401053771</v>
      </c>
      <c r="K105" s="11">
        <f t="shared" si="33"/>
        <v>0.50505050505050508</v>
      </c>
      <c r="L105" s="11">
        <f t="shared" si="34"/>
        <v>0.29069767441860467</v>
      </c>
      <c r="M105" s="11">
        <f t="shared" si="35"/>
        <v>0.26178010471204188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-0.25916599330698931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0.23982673440849503</v>
      </c>
      <c r="Q105" s="11">
        <f>2*'OddsRatio_working_3-way'!K105*'OddsRatio_working_3-way'!L105*'OddsRatio_working_3-way'!M105</f>
        <v>7.6867543079645856E-2</v>
      </c>
      <c r="R105" s="11">
        <f t="shared" si="36"/>
        <v>0</v>
      </c>
      <c r="S105" s="11">
        <f t="shared" si="37"/>
        <v>-0.92537887146487463</v>
      </c>
      <c r="T105" s="11">
        <f t="shared" si="38"/>
        <v>-0.29659579213617782</v>
      </c>
      <c r="U105" s="11">
        <f>'OddsRatio_working_3-way'!S105-'OddsRatio_working_3-way'!R105^2/3</f>
        <v>-0.92537887146487463</v>
      </c>
      <c r="V105" s="11">
        <f>'OddsRatio_working_3-way'!S105*'OddsRatio_working_3-way'!R105/3-2*'OddsRatio_working_3-way'!R105^3/27-'OddsRatio_working_3-way'!T105</f>
        <v>0.29659579213617782</v>
      </c>
      <c r="W105" s="11">
        <f>'OddsRatio_working_3-way'!V105^2+4*'OddsRatio_working_3-way'!U105^3/27</f>
        <v>-2.9427386321074431E-2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0.17131582693519681</v>
      </c>
      <c r="Y105" s="11">
        <f>IF('OddsRatio_working_3-way'!W105&gt;=0,IF('OddsRatio_working_3-way'!V105+SQRT('OddsRatio_working_3-way'!W105)&gt;0,0,PI()),ACOS('OddsRatio_working_3-way'!V105/(2*'OddsRatio_working_3-way'!X105)))</f>
        <v>0.52436832742006434</v>
      </c>
      <c r="Z105" s="11">
        <f>'OddsRatio_working_3-way'!X105^(1/3)*COS('OddsRatio_working_3-way'!Y105/3)</f>
        <v>0.54692901420308115</v>
      </c>
      <c r="AA105" s="11">
        <f>'OddsRatio_working_3-way'!X105^(1/3)*COS(('OddsRatio_working_3-way'!Y105+2*PI())/3)</f>
        <v>-0.3571078447522647</v>
      </c>
      <c r="AB105" s="11">
        <f>'OddsRatio_working_3-way'!X105^(1/3)*COS(('OddsRatio_working_3-way'!Y105+4*PI())/3)</f>
        <v>-0.18982116945081684</v>
      </c>
      <c r="AC105" s="11">
        <f>'OddsRatio_working_3-way'!X105^(1/3)*SIN('OddsRatio_working_3-way'!Y105/3)</f>
        <v>9.6583007017128672E-2</v>
      </c>
      <c r="AD105" s="11">
        <f>'OddsRatio_working_3-way'!X105^(1/3)*SIN(('OddsRatio_working_3-way'!Y105+2*PI())/3)</f>
        <v>0.42536291685808403</v>
      </c>
      <c r="AE105" s="11">
        <f>'OddsRatio_working_3-way'!X105^(1/3)*SIN(('OddsRatio_working_3-way'!Y105+4*PI())/3)</f>
        <v>-0.52194592387521255</v>
      </c>
      <c r="AF105" s="11">
        <f>-'OddsRatio_working_3-way'!U105/(3*'OddsRatio_working_3-way'!X105^(1/3))*COS(('OddsRatio_working_3-way'!Y105)/3)</f>
        <v>0.54692901420308115</v>
      </c>
      <c r="AG105" s="11">
        <f>-'OddsRatio_working_3-way'!U105/(3*'OddsRatio_working_3-way'!X105^(1/3))*COS(('OddsRatio_working_3-way'!Y105+2*PI())/3)</f>
        <v>-0.3571078447522647</v>
      </c>
      <c r="AH105" s="11">
        <f>-'OddsRatio_working_3-way'!U105/(3*'OddsRatio_working_3-way'!X105^(1/3))*COS(('OddsRatio_working_3-way'!Y105+4*PI())/3)</f>
        <v>-0.18982116945081684</v>
      </c>
      <c r="AI105" s="11">
        <f>'OddsRatio_working_3-way'!U105/(3*'OddsRatio_working_3-way'!X105^(1/3))*SIN(('OddsRatio_working_3-way'!Y105)/3)</f>
        <v>-9.6583007017128672E-2</v>
      </c>
      <c r="AJ105" s="11">
        <f>'OddsRatio_working_3-way'!U105/(3*'OddsRatio_working_3-way'!X105^(1/3))*SIN(('OddsRatio_working_3-way'!Y105+2*PI())/3)</f>
        <v>-0.42536291685808403</v>
      </c>
      <c r="AK105" s="11">
        <f>'OddsRatio_working_3-way'!U105/(3*'OddsRatio_working_3-way'!X105^(1/3))*SIN(('OddsRatio_working_3-way'!Y105+4*PI())/3)</f>
        <v>0.52194592387521255</v>
      </c>
      <c r="AL105" s="11">
        <f>'OddsRatio_working_3-way'!Z105+'OddsRatio_working_3-way'!AF105</f>
        <v>1.0938580284061623</v>
      </c>
      <c r="AM105" s="11">
        <f>'OddsRatio_working_3-way'!AA105+'OddsRatio_working_3-way'!AG105</f>
        <v>-0.71421568950452941</v>
      </c>
      <c r="AN105" s="11">
        <f>'OddsRatio_working_3-way'!AB105+'OddsRatio_working_3-way'!AH105</f>
        <v>-0.37964233890163368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1.0938580284061623</v>
      </c>
      <c r="AS105" s="11">
        <f>IF(('OddsRatio_working_3-way'!X105=0),IF(Q105&gt;0,-Q105^(1/3),(-Q105)^(1/3)),'OddsRatio_working_3-way'!AM105-'OddsRatio_working_3-way'!R105/3)</f>
        <v>-0.71421568950452941</v>
      </c>
      <c r="AT105" s="11">
        <f>IF(('OddsRatio_working_3-way'!X105=0),IF(Q105&gt;0,-Q105^(1/3),(-Q105)^(1/3)),'OddsRatio_working_3-way'!AN105-'OddsRatio_working_3-way'!R105/3)</f>
        <v>-0.37964233890163368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1.91</v>
      </c>
      <c r="B106" s="4">
        <f>IF('True_Odds_Calculator_3-way'!B107="","",'True_Odds_Calculator_3-way'!B107)</f>
        <v>3.65</v>
      </c>
      <c r="C106" s="4">
        <f>IF('True_Odds_Calculator_3-way'!C107="","",'True_Odds_Calculator_3-way'!C107)</f>
        <v>3.84</v>
      </c>
      <c r="D106" s="9">
        <f t="shared" si="26"/>
        <v>0.50068689530850952</v>
      </c>
      <c r="E106" s="9">
        <f t="shared" si="27"/>
        <v>0.25614113149270823</v>
      </c>
      <c r="F106" s="9">
        <f t="shared" si="28"/>
        <v>0.24317197319878259</v>
      </c>
      <c r="G106" s="9">
        <f t="shared" si="29"/>
        <v>1.0958859210866851</v>
      </c>
      <c r="H106" s="9">
        <f t="shared" si="30"/>
        <v>1.9972561881888828</v>
      </c>
      <c r="I106" s="9">
        <f t="shared" si="31"/>
        <v>3.9040976908797163</v>
      </c>
      <c r="J106" s="9">
        <f t="shared" si="32"/>
        <v>4.1123160158861856</v>
      </c>
      <c r="K106" s="11">
        <f t="shared" si="33"/>
        <v>0.52356020942408377</v>
      </c>
      <c r="L106" s="11">
        <f t="shared" si="34"/>
        <v>0.27397260273972601</v>
      </c>
      <c r="M106" s="11">
        <f t="shared" si="35"/>
        <v>0.26041666666666669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-0.25582804394080672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0.23906858877812037</v>
      </c>
      <c r="Q106" s="11">
        <f>2*'OddsRatio_working_3-way'!K106*'OddsRatio_working_3-way'!L106*'OddsRatio_working_3-way'!M106</f>
        <v>7.4708933993162641E-2</v>
      </c>
      <c r="R106" s="11">
        <f t="shared" si="36"/>
        <v>0</v>
      </c>
      <c r="S106" s="11">
        <f t="shared" si="37"/>
        <v>-0.93448937456378267</v>
      </c>
      <c r="T106" s="11">
        <f t="shared" si="38"/>
        <v>-0.29202792955118217</v>
      </c>
      <c r="U106" s="11">
        <f>'OddsRatio_working_3-way'!S106-'OddsRatio_working_3-way'!R106^2/3</f>
        <v>-0.93448937456378267</v>
      </c>
      <c r="V106" s="11">
        <f>'OddsRatio_working_3-way'!S106*'OddsRatio_working_3-way'!R106/3-2*'OddsRatio_working_3-way'!R106^3/27-'OddsRatio_working_3-way'!T106</f>
        <v>0.29202792955118217</v>
      </c>
      <c r="W106" s="11">
        <f>'OddsRatio_working_3-way'!V106^2+4*'OddsRatio_working_3-way'!U106^3/27</f>
        <v>-3.5617747869007108E-2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0.1738519912935694</v>
      </c>
      <c r="Y106" s="11">
        <f>IF('OddsRatio_working_3-way'!W106&gt;=0,IF('OddsRatio_working_3-way'!V106+SQRT('OddsRatio_working_3-way'!W106)&gt;0,0,PI()),ACOS('OddsRatio_working_3-way'!V106/(2*'OddsRatio_working_3-way'!X106)))</f>
        <v>0.57374319144428987</v>
      </c>
      <c r="Z106" s="11">
        <f>'OddsRatio_working_3-way'!X106^(1/3)*COS('OddsRatio_working_3-way'!Y106/3)</f>
        <v>0.54794296054334268</v>
      </c>
      <c r="AA106" s="11">
        <f>'OddsRatio_working_3-way'!X106^(1/3)*COS(('OddsRatio_working_3-way'!Y106+2*PI())/3)</f>
        <v>-0.36584763405595477</v>
      </c>
      <c r="AB106" s="11">
        <f>'OddsRatio_working_3-way'!X106^(1/3)*COS(('OddsRatio_working_3-way'!Y106+4*PI())/3)</f>
        <v>-0.1820953264873878</v>
      </c>
      <c r="AC106" s="11">
        <f>'OddsRatio_working_3-way'!X106^(1/3)*SIN('OddsRatio_working_3-way'!Y106/3)</f>
        <v>0.10608944423892699</v>
      </c>
      <c r="AD106" s="11">
        <f>'OddsRatio_working_3-way'!X106^(1/3)*SIN(('OddsRatio_working_3-way'!Y106+2*PI())/3)</f>
        <v>0.42148780153592558</v>
      </c>
      <c r="AE106" s="11">
        <f>'OddsRatio_working_3-way'!X106^(1/3)*SIN(('OddsRatio_working_3-way'!Y106+4*PI())/3)</f>
        <v>-0.52757724577485265</v>
      </c>
      <c r="AF106" s="11">
        <f>-'OddsRatio_working_3-way'!U106/(3*'OddsRatio_working_3-way'!X106^(1/3))*COS(('OddsRatio_working_3-way'!Y106)/3)</f>
        <v>0.54794296054334257</v>
      </c>
      <c r="AG106" s="11">
        <f>-'OddsRatio_working_3-way'!U106/(3*'OddsRatio_working_3-way'!X106^(1/3))*COS(('OddsRatio_working_3-way'!Y106+2*PI())/3)</f>
        <v>-0.36584763405595472</v>
      </c>
      <c r="AH106" s="11">
        <f>-'OddsRatio_working_3-way'!U106/(3*'OddsRatio_working_3-way'!X106^(1/3))*COS(('OddsRatio_working_3-way'!Y106+4*PI())/3)</f>
        <v>-0.18209532648738774</v>
      </c>
      <c r="AI106" s="11">
        <f>'OddsRatio_working_3-way'!U106/(3*'OddsRatio_working_3-way'!X106^(1/3))*SIN(('OddsRatio_working_3-way'!Y106)/3)</f>
        <v>-0.10608944423892698</v>
      </c>
      <c r="AJ106" s="11">
        <f>'OddsRatio_working_3-way'!U106/(3*'OddsRatio_working_3-way'!X106^(1/3))*SIN(('OddsRatio_working_3-way'!Y106+2*PI())/3)</f>
        <v>-0.42148780153592552</v>
      </c>
      <c r="AK106" s="11">
        <f>'OddsRatio_working_3-way'!U106/(3*'OddsRatio_working_3-way'!X106^(1/3))*SIN(('OddsRatio_working_3-way'!Y106+4*PI())/3)</f>
        <v>0.52757724577485254</v>
      </c>
      <c r="AL106" s="11">
        <f>'OddsRatio_working_3-way'!Z106+'OddsRatio_working_3-way'!AF106</f>
        <v>1.0958859210866851</v>
      </c>
      <c r="AM106" s="11">
        <f>'OddsRatio_working_3-way'!AA106+'OddsRatio_working_3-way'!AG106</f>
        <v>-0.73169526811190955</v>
      </c>
      <c r="AN106" s="11">
        <f>'OddsRatio_working_3-way'!AB106+'OddsRatio_working_3-way'!AH106</f>
        <v>-0.36419065297477554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1.0958859210866851</v>
      </c>
      <c r="AS106" s="11">
        <f>IF(('OddsRatio_working_3-way'!X106=0),IF(Q106&gt;0,-Q106^(1/3),(-Q106)^(1/3)),'OddsRatio_working_3-way'!AM106-'OddsRatio_working_3-way'!R106/3)</f>
        <v>-0.73169526811190955</v>
      </c>
      <c r="AT106" s="11">
        <f>IF(('OddsRatio_working_3-way'!X106=0),IF(Q106&gt;0,-Q106^(1/3),(-Q106)^(1/3)),'OddsRatio_working_3-way'!AN106-'OddsRatio_working_3-way'!R106/3)</f>
        <v>-0.36419065297477554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1.71</v>
      </c>
      <c r="B107" s="4">
        <f>IF('True_Odds_Calculator_3-way'!B108="","",'True_Odds_Calculator_3-way'!B108)</f>
        <v>3.89</v>
      </c>
      <c r="C107" s="4">
        <f>IF('True_Odds_Calculator_3-way'!C108="","",'True_Odds_Calculator_3-way'!C108)</f>
        <v>4.5599999999999996</v>
      </c>
      <c r="D107" s="9">
        <f t="shared" si="26"/>
        <v>0.55973154530741198</v>
      </c>
      <c r="E107" s="9">
        <f t="shared" si="27"/>
        <v>0.2380003067074439</v>
      </c>
      <c r="F107" s="9">
        <f t="shared" si="28"/>
        <v>0.20226814798514392</v>
      </c>
      <c r="G107" s="9">
        <f t="shared" si="29"/>
        <v>1.1078461099050936</v>
      </c>
      <c r="H107" s="9">
        <f t="shared" si="30"/>
        <v>1.7865707380326166</v>
      </c>
      <c r="I107" s="9">
        <f t="shared" si="31"/>
        <v>4.2016752576257215</v>
      </c>
      <c r="J107" s="9">
        <f t="shared" si="32"/>
        <v>4.9439321512621328</v>
      </c>
      <c r="K107" s="11">
        <f t="shared" si="33"/>
        <v>0.58479532163742687</v>
      </c>
      <c r="L107" s="11">
        <f t="shared" si="34"/>
        <v>0.25706940874035988</v>
      </c>
      <c r="M107" s="11">
        <f t="shared" si="35"/>
        <v>0.2192982456140351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-0.24082170956036031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0.23604916468926043</v>
      </c>
      <c r="Q107" s="11">
        <f>2*'OddsRatio_working_3-way'!K107*'OddsRatio_working_3-way'!L107*'OddsRatio_working_3-way'!M107</f>
        <v>6.5935520862921898E-2</v>
      </c>
      <c r="R107" s="11">
        <f t="shared" si="36"/>
        <v>0</v>
      </c>
      <c r="S107" s="11">
        <f t="shared" si="37"/>
        <v>-0.98018224818762167</v>
      </c>
      <c r="T107" s="11">
        <f t="shared" si="38"/>
        <v>-0.27379392407475461</v>
      </c>
      <c r="U107" s="11">
        <f>'OddsRatio_working_3-way'!S107-'OddsRatio_working_3-way'!R107^2/3</f>
        <v>-0.98018224818762167</v>
      </c>
      <c r="V107" s="11">
        <f>'OddsRatio_working_3-way'!S107*'OddsRatio_working_3-way'!R107/3-2*'OddsRatio_working_3-way'!R107^3/27-'OddsRatio_working_3-way'!T107</f>
        <v>0.27379392407475461</v>
      </c>
      <c r="W107" s="11">
        <f>'OddsRatio_working_3-way'!V107^2+4*'OddsRatio_working_3-way'!U107^3/27</f>
        <v>-6.455054508560977E-2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0.18675763568450304</v>
      </c>
      <c r="Y107" s="11">
        <f>IF('OddsRatio_working_3-way'!W107&gt;=0,IF('OddsRatio_working_3-way'!V107+SQRT('OddsRatio_working_3-way'!W107)&gt;0,0,PI()),ACOS('OddsRatio_working_3-way'!V107/(2*'OddsRatio_working_3-way'!X107)))</f>
        <v>0.74804605330318319</v>
      </c>
      <c r="Z107" s="11">
        <f>'OddsRatio_working_3-way'!X107^(1/3)*COS('OddsRatio_working_3-way'!Y107/3)</f>
        <v>0.55392305495254679</v>
      </c>
      <c r="AA107" s="11">
        <f>'OddsRatio_working_3-way'!X107^(1/3)*COS(('OddsRatio_working_3-way'!Y107+2*PI())/3)</f>
        <v>-0.39911920812277946</v>
      </c>
      <c r="AB107" s="11">
        <f>'OddsRatio_working_3-way'!X107^(1/3)*COS(('OddsRatio_working_3-way'!Y107+4*PI())/3)</f>
        <v>-0.15480384682976733</v>
      </c>
      <c r="AC107" s="11">
        <f>'OddsRatio_working_3-way'!X107^(1/3)*SIN('OddsRatio_working_3-way'!Y107/3)</f>
        <v>0.14105553960968126</v>
      </c>
      <c r="AD107" s="11">
        <f>'OddsRatio_working_3-way'!X107^(1/3)*SIN(('OddsRatio_working_3-way'!Y107+2*PI())/3)</f>
        <v>0.40918366752594859</v>
      </c>
      <c r="AE107" s="11">
        <f>'OddsRatio_working_3-way'!X107^(1/3)*SIN(('OddsRatio_working_3-way'!Y107+4*PI())/3)</f>
        <v>-0.55023920713562979</v>
      </c>
      <c r="AF107" s="11">
        <f>-'OddsRatio_working_3-way'!U107/(3*'OddsRatio_working_3-way'!X107^(1/3))*COS(('OddsRatio_working_3-way'!Y107)/3)</f>
        <v>0.55392305495254679</v>
      </c>
      <c r="AG107" s="11">
        <f>-'OddsRatio_working_3-way'!U107/(3*'OddsRatio_working_3-way'!X107^(1/3))*COS(('OddsRatio_working_3-way'!Y107+2*PI())/3)</f>
        <v>-0.39911920812277946</v>
      </c>
      <c r="AH107" s="11">
        <f>-'OddsRatio_working_3-way'!U107/(3*'OddsRatio_working_3-way'!X107^(1/3))*COS(('OddsRatio_working_3-way'!Y107+4*PI())/3)</f>
        <v>-0.15480384682976733</v>
      </c>
      <c r="AI107" s="11">
        <f>'OddsRatio_working_3-way'!U107/(3*'OddsRatio_working_3-way'!X107^(1/3))*SIN(('OddsRatio_working_3-way'!Y107)/3)</f>
        <v>-0.14105553960968126</v>
      </c>
      <c r="AJ107" s="11">
        <f>'OddsRatio_working_3-way'!U107/(3*'OddsRatio_working_3-way'!X107^(1/3))*SIN(('OddsRatio_working_3-way'!Y107+2*PI())/3)</f>
        <v>-0.40918366752594859</v>
      </c>
      <c r="AK107" s="11">
        <f>'OddsRatio_working_3-way'!U107/(3*'OddsRatio_working_3-way'!X107^(1/3))*SIN(('OddsRatio_working_3-way'!Y107+4*PI())/3)</f>
        <v>0.55023920713562979</v>
      </c>
      <c r="AL107" s="11">
        <f>'OddsRatio_working_3-way'!Z107+'OddsRatio_working_3-way'!AF107</f>
        <v>1.1078461099050936</v>
      </c>
      <c r="AM107" s="11">
        <f>'OddsRatio_working_3-way'!AA107+'OddsRatio_working_3-way'!AG107</f>
        <v>-0.79823841624555891</v>
      </c>
      <c r="AN107" s="11">
        <f>'OddsRatio_working_3-way'!AB107+'OddsRatio_working_3-way'!AH107</f>
        <v>-0.30960769365953467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1.1078461099050936</v>
      </c>
      <c r="AS107" s="11">
        <f>IF(('OddsRatio_working_3-way'!X107=0),IF(Q107&gt;0,-Q107^(1/3),(-Q107)^(1/3)),'OddsRatio_working_3-way'!AM107-'OddsRatio_working_3-way'!R107/3)</f>
        <v>-0.79823841624555891</v>
      </c>
      <c r="AT107" s="11">
        <f>IF(('OddsRatio_working_3-way'!X107=0),IF(Q107&gt;0,-Q107^(1/3),(-Q107)^(1/3)),'OddsRatio_working_3-way'!AN107-'OddsRatio_working_3-way'!R107/3)</f>
        <v>-0.30960769365953467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5.0199999999999996</v>
      </c>
      <c r="B108" s="4">
        <f>IF('True_Odds_Calculator_3-way'!B109="","",'True_Odds_Calculator_3-way'!B109)</f>
        <v>3.92</v>
      </c>
      <c r="C108" s="4">
        <f>IF('True_Odds_Calculator_3-way'!C109="","",'True_Odds_Calculator_3-way'!C109)</f>
        <v>1.65</v>
      </c>
      <c r="D108" s="9">
        <f t="shared" si="26"/>
        <v>0.18314230276273846</v>
      </c>
      <c r="E108" s="9">
        <f t="shared" si="27"/>
        <v>0.23586170408383744</v>
      </c>
      <c r="F108" s="9">
        <f t="shared" si="28"/>
        <v>0.58099599315342432</v>
      </c>
      <c r="G108" s="9">
        <f t="shared" si="29"/>
        <v>1.1095111783748666</v>
      </c>
      <c r="H108" s="9">
        <f t="shared" si="30"/>
        <v>5.4602349370669634</v>
      </c>
      <c r="I108" s="9">
        <f t="shared" si="31"/>
        <v>4.2397726408546097</v>
      </c>
      <c r="J108" s="9">
        <f t="shared" si="32"/>
        <v>1.7211822659436633</v>
      </c>
      <c r="K108" s="11">
        <f t="shared" si="33"/>
        <v>0.19920318725099603</v>
      </c>
      <c r="L108" s="11">
        <f t="shared" si="34"/>
        <v>0.25510204081632654</v>
      </c>
      <c r="M108" s="11">
        <f t="shared" si="35"/>
        <v>0.60606060606060608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-0.23498954090872159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0.23375884218229126</v>
      </c>
      <c r="Q108" s="11">
        <f>2*'OddsRatio_working_3-way'!K108*'OddsRatio_working_3-way'!L108*'OddsRatio_working_3-way'!M108</f>
        <v>6.1596532854358704E-2</v>
      </c>
      <c r="R108" s="11">
        <f t="shared" si="36"/>
        <v>0</v>
      </c>
      <c r="S108" s="11">
        <f t="shared" si="37"/>
        <v>-0.99476275104980783</v>
      </c>
      <c r="T108" s="11">
        <f t="shared" si="38"/>
        <v>-0.26212457208163581</v>
      </c>
      <c r="U108" s="11">
        <f>'OddsRatio_working_3-way'!S108-'OddsRatio_working_3-way'!R108^2/3</f>
        <v>-0.99476275104980783</v>
      </c>
      <c r="V108" s="11">
        <f>'OddsRatio_working_3-way'!S108*'OddsRatio_working_3-way'!R108/3-2*'OddsRatio_working_3-way'!R108^3/27-'OddsRatio_working_3-way'!T108</f>
        <v>0.26212457208163581</v>
      </c>
      <c r="W108" s="11">
        <f>'OddsRatio_working_3-way'!V108^2+4*'OddsRatio_working_3-way'!U108^3/27</f>
        <v>-7.7123359944766143E-2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0.1909402074169731</v>
      </c>
      <c r="Y108" s="11">
        <f>IF('OddsRatio_working_3-way'!W108&gt;=0,IF('OddsRatio_working_3-way'!V108+SQRT('OddsRatio_working_3-way'!W108)&gt;0,0,PI()),ACOS('OddsRatio_working_3-way'!V108/(2*'OddsRatio_working_3-way'!X108)))</f>
        <v>0.81426256336750036</v>
      </c>
      <c r="Z108" s="11">
        <f>'OddsRatio_working_3-way'!X108^(1/3)*COS('OddsRatio_working_3-way'!Y108/3)</f>
        <v>0.55475558918743328</v>
      </c>
      <c r="AA108" s="11">
        <f>'OddsRatio_working_3-way'!X108^(1/3)*COS(('OddsRatio_working_3-way'!Y108+2*PI())/3)</f>
        <v>-0.41107657903632033</v>
      </c>
      <c r="AB108" s="11">
        <f>'OddsRatio_working_3-way'!X108^(1/3)*COS(('OddsRatio_working_3-way'!Y108+4*PI())/3)</f>
        <v>-0.14367901015111326</v>
      </c>
      <c r="AC108" s="11">
        <f>'OddsRatio_working_3-way'!X108^(1/3)*SIN('OddsRatio_working_3-way'!Y108/3)</f>
        <v>0.15438205837652605</v>
      </c>
      <c r="AD108" s="11">
        <f>'OddsRatio_working_3-way'!X108^(1/3)*SIN(('OddsRatio_working_3-way'!Y108+2*PI())/3)</f>
        <v>0.40324140393945801</v>
      </c>
      <c r="AE108" s="11">
        <f>'OddsRatio_working_3-way'!X108^(1/3)*SIN(('OddsRatio_working_3-way'!Y108+4*PI())/3)</f>
        <v>-0.55762346231598392</v>
      </c>
      <c r="AF108" s="11">
        <f>-'OddsRatio_working_3-way'!U108/(3*'OddsRatio_working_3-way'!X108^(1/3))*COS(('OddsRatio_working_3-way'!Y108)/3)</f>
        <v>0.55475558918743328</v>
      </c>
      <c r="AG108" s="11">
        <f>-'OddsRatio_working_3-way'!U108/(3*'OddsRatio_working_3-way'!X108^(1/3))*COS(('OddsRatio_working_3-way'!Y108+2*PI())/3)</f>
        <v>-0.41107657903632044</v>
      </c>
      <c r="AH108" s="11">
        <f>-'OddsRatio_working_3-way'!U108/(3*'OddsRatio_working_3-way'!X108^(1/3))*COS(('OddsRatio_working_3-way'!Y108+4*PI())/3)</f>
        <v>-0.14367901015111328</v>
      </c>
      <c r="AI108" s="11">
        <f>'OddsRatio_working_3-way'!U108/(3*'OddsRatio_working_3-way'!X108^(1/3))*SIN(('OddsRatio_working_3-way'!Y108)/3)</f>
        <v>-0.15438205837652608</v>
      </c>
      <c r="AJ108" s="11">
        <f>'OddsRatio_working_3-way'!U108/(3*'OddsRatio_working_3-way'!X108^(1/3))*SIN(('OddsRatio_working_3-way'!Y108+2*PI())/3)</f>
        <v>-0.40324140393945807</v>
      </c>
      <c r="AK108" s="11">
        <f>'OddsRatio_working_3-way'!U108/(3*'OddsRatio_working_3-way'!X108^(1/3))*SIN(('OddsRatio_working_3-way'!Y108+4*PI())/3)</f>
        <v>0.55762346231598403</v>
      </c>
      <c r="AL108" s="11">
        <f>'OddsRatio_working_3-way'!Z108+'OddsRatio_working_3-way'!AF108</f>
        <v>1.1095111783748666</v>
      </c>
      <c r="AM108" s="11">
        <f>'OddsRatio_working_3-way'!AA108+'OddsRatio_working_3-way'!AG108</f>
        <v>-0.82215315807264078</v>
      </c>
      <c r="AN108" s="11">
        <f>'OddsRatio_working_3-way'!AB108+'OddsRatio_working_3-way'!AH108</f>
        <v>-0.28735802030222657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1.1095111783748666</v>
      </c>
      <c r="AS108" s="11">
        <f>IF(('OddsRatio_working_3-way'!X108=0),IF(Q108&gt;0,-Q108^(1/3),(-Q108)^(1/3)),'OddsRatio_working_3-way'!AM108-'OddsRatio_working_3-way'!R108/3)</f>
        <v>-0.82215315807264078</v>
      </c>
      <c r="AT108" s="11">
        <f>IF(('OddsRatio_working_3-way'!X108=0),IF(Q108&gt;0,-Q108^(1/3),(-Q108)^(1/3)),'OddsRatio_working_3-way'!AN108-'OddsRatio_working_3-way'!R108/3)</f>
        <v>-0.28735802030222657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2.8</v>
      </c>
      <c r="B109" s="4">
        <f>IF('True_Odds_Calculator_3-way'!B110="","",'True_Odds_Calculator_3-way'!B110)</f>
        <v>3.64</v>
      </c>
      <c r="C109" s="4">
        <f>IF('True_Odds_Calculator_3-way'!C110="","",'True_Odds_Calculator_3-way'!C110)</f>
        <v>2.36</v>
      </c>
      <c r="D109" s="9">
        <f t="shared" si="26"/>
        <v>0.33817695118859653</v>
      </c>
      <c r="E109" s="9">
        <f t="shared" si="27"/>
        <v>0.25837701480432301</v>
      </c>
      <c r="F109" s="9">
        <f t="shared" si="28"/>
        <v>0.40344603400708084</v>
      </c>
      <c r="G109" s="9">
        <f t="shared" si="29"/>
        <v>1.0872398910381125</v>
      </c>
      <c r="H109" s="9">
        <f t="shared" si="30"/>
        <v>2.9570318038686025</v>
      </c>
      <c r="I109" s="9">
        <f t="shared" si="31"/>
        <v>3.8703133123406168</v>
      </c>
      <c r="J109" s="9">
        <f t="shared" si="32"/>
        <v>2.4786462518118322</v>
      </c>
      <c r="K109" s="11">
        <f t="shared" si="33"/>
        <v>0.35714285714285715</v>
      </c>
      <c r="L109" s="11">
        <f t="shared" si="34"/>
        <v>0.27472527472527469</v>
      </c>
      <c r="M109" s="11">
        <f t="shared" si="35"/>
        <v>0.42372881355932207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-0.26868530984753758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0.24113295905063459</v>
      </c>
      <c r="Q109" s="11">
        <f>2*'OddsRatio_working_3-way'!K109*'OddsRatio_working_3-way'!L109*'OddsRatio_working_3-way'!M109</f>
        <v>8.3149296224356753E-2</v>
      </c>
      <c r="R109" s="11">
        <f t="shared" si="36"/>
        <v>0</v>
      </c>
      <c r="S109" s="11">
        <f t="shared" si="37"/>
        <v>-0.89745494157258821</v>
      </c>
      <c r="T109" s="11">
        <f t="shared" si="38"/>
        <v>-0.30946722123192694</v>
      </c>
      <c r="U109" s="11">
        <f>'OddsRatio_working_3-way'!S109-'OddsRatio_working_3-way'!R109^2/3</f>
        <v>-0.89745494157258821</v>
      </c>
      <c r="V109" s="11">
        <f>'OddsRatio_working_3-way'!S109*'OddsRatio_working_3-way'!R109/3-2*'OddsRatio_working_3-way'!R109^3/27-'OddsRatio_working_3-way'!T109</f>
        <v>0.30946722123192694</v>
      </c>
      <c r="W109" s="11">
        <f>'OddsRatio_working_3-way'!V109^2+4*'OddsRatio_working_3-way'!U109^3/27</f>
        <v>-1.1316406435834411E-2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0.16362026727521015</v>
      </c>
      <c r="Y109" s="11">
        <f>IF('OddsRatio_working_3-way'!W109&gt;=0,IF('OddsRatio_working_3-way'!V109+SQRT('OddsRatio_working_3-way'!W109)&gt;0,0,PI()),ACOS('OddsRatio_working_3-way'!V109/(2*'OddsRatio_working_3-way'!X109)))</f>
        <v>0.33109388681356888</v>
      </c>
      <c r="Z109" s="11">
        <f>'OddsRatio_working_3-way'!X109^(1/3)*COS('OddsRatio_working_3-way'!Y109/3)</f>
        <v>0.54361994551905635</v>
      </c>
      <c r="AA109" s="11">
        <f>'OddsRatio_working_3-way'!X109^(1/3)*COS(('OddsRatio_working_3-way'!Y109+2*PI())/3)</f>
        <v>-0.32398038121624512</v>
      </c>
      <c r="AB109" s="11">
        <f>'OddsRatio_working_3-way'!X109^(1/3)*COS(('OddsRatio_working_3-way'!Y109+4*PI())/3)</f>
        <v>-0.21963956430281115</v>
      </c>
      <c r="AC109" s="11">
        <f>'OddsRatio_working_3-way'!X109^(1/3)*SIN('OddsRatio_working_3-way'!Y109/3)</f>
        <v>6.0241198732436475E-2</v>
      </c>
      <c r="AD109" s="11">
        <f>'OddsRatio_working_3-way'!X109^(1/3)*SIN(('OddsRatio_working_3-way'!Y109+2*PI())/3)</f>
        <v>0.4406680834571971</v>
      </c>
      <c r="AE109" s="11">
        <f>'OddsRatio_working_3-way'!X109^(1/3)*SIN(('OddsRatio_working_3-way'!Y109+4*PI())/3)</f>
        <v>-0.5009092821896336</v>
      </c>
      <c r="AF109" s="11">
        <f>-'OddsRatio_working_3-way'!U109/(3*'OddsRatio_working_3-way'!X109^(1/3))*COS(('OddsRatio_working_3-way'!Y109)/3)</f>
        <v>0.54361994551905624</v>
      </c>
      <c r="AG109" s="11">
        <f>-'OddsRatio_working_3-way'!U109/(3*'OddsRatio_working_3-way'!X109^(1/3))*COS(('OddsRatio_working_3-way'!Y109+2*PI())/3)</f>
        <v>-0.32398038121624506</v>
      </c>
      <c r="AH109" s="11">
        <f>-'OddsRatio_working_3-way'!U109/(3*'OddsRatio_working_3-way'!X109^(1/3))*COS(('OddsRatio_working_3-way'!Y109+4*PI())/3)</f>
        <v>-0.21963956430281109</v>
      </c>
      <c r="AI109" s="11">
        <f>'OddsRatio_working_3-way'!U109/(3*'OddsRatio_working_3-way'!X109^(1/3))*SIN(('OddsRatio_working_3-way'!Y109)/3)</f>
        <v>-6.0241198732436461E-2</v>
      </c>
      <c r="AJ109" s="11">
        <f>'OddsRatio_working_3-way'!U109/(3*'OddsRatio_working_3-way'!X109^(1/3))*SIN(('OddsRatio_working_3-way'!Y109+2*PI())/3)</f>
        <v>-0.44066808345719699</v>
      </c>
      <c r="AK109" s="11">
        <f>'OddsRatio_working_3-way'!U109/(3*'OddsRatio_working_3-way'!X109^(1/3))*SIN(('OddsRatio_working_3-way'!Y109+4*PI())/3)</f>
        <v>0.5009092821896336</v>
      </c>
      <c r="AL109" s="11">
        <f>'OddsRatio_working_3-way'!Z109+'OddsRatio_working_3-way'!AF109</f>
        <v>1.0872398910381125</v>
      </c>
      <c r="AM109" s="11">
        <f>'OddsRatio_working_3-way'!AA109+'OddsRatio_working_3-way'!AG109</f>
        <v>-0.64796076243249012</v>
      </c>
      <c r="AN109" s="11">
        <f>'OddsRatio_working_3-way'!AB109+'OddsRatio_working_3-way'!AH109</f>
        <v>-0.43927912860562224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1.0872398910381125</v>
      </c>
      <c r="AS109" s="11">
        <f>IF(('OddsRatio_working_3-way'!X109=0),IF(Q109&gt;0,-Q109^(1/3),(-Q109)^(1/3)),'OddsRatio_working_3-way'!AM109-'OddsRatio_working_3-way'!R109/3)</f>
        <v>-0.64796076243249012</v>
      </c>
      <c r="AT109" s="11">
        <f>IF(('OddsRatio_working_3-way'!X109=0),IF(Q109&gt;0,-Q109^(1/3),(-Q109)^(1/3)),'OddsRatio_working_3-way'!AN109-'OddsRatio_working_3-way'!R109/3)</f>
        <v>-0.43927912860562224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2.46</v>
      </c>
      <c r="B110" s="4">
        <f>IF('True_Odds_Calculator_3-way'!B111="","",'True_Odds_Calculator_3-way'!B111)</f>
        <v>3.59</v>
      </c>
      <c r="C110" s="4">
        <f>IF('True_Odds_Calculator_3-way'!C111="","",'True_Odds_Calculator_3-way'!C111)</f>
        <v>2.97</v>
      </c>
      <c r="D110" s="9">
        <f t="shared" si="26"/>
        <v>0.3986016686852501</v>
      </c>
      <c r="E110" s="9">
        <f t="shared" si="27"/>
        <v>0.27199656248794479</v>
      </c>
      <c r="F110" s="9">
        <f t="shared" si="28"/>
        <v>0.32940176882680516</v>
      </c>
      <c r="G110" s="9">
        <f t="shared" si="29"/>
        <v>1.0334042670788193</v>
      </c>
      <c r="H110" s="9">
        <f t="shared" si="30"/>
        <v>2.5087702299350765</v>
      </c>
      <c r="I110" s="9">
        <f t="shared" si="31"/>
        <v>3.6765170517341415</v>
      </c>
      <c r="J110" s="9">
        <f t="shared" si="32"/>
        <v>3.0358064061452747</v>
      </c>
      <c r="K110" s="11">
        <f t="shared" si="33"/>
        <v>0.4065040650406504</v>
      </c>
      <c r="L110" s="11">
        <f t="shared" si="34"/>
        <v>0.2785515320334262</v>
      </c>
      <c r="M110" s="11">
        <f t="shared" si="35"/>
        <v>0.33670033670033667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-0.28400948284545458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0.22951468928324237</v>
      </c>
      <c r="Q110" s="11">
        <f>2*'OddsRatio_working_3-way'!K110*'OddsRatio_working_3-way'!L110*'OddsRatio_working_3-way'!M110</f>
        <v>7.6250727336625385E-2</v>
      </c>
      <c r="R110" s="11">
        <f t="shared" si="36"/>
        <v>0</v>
      </c>
      <c r="S110" s="11">
        <f t="shared" si="37"/>
        <v>-0.80812333089643396</v>
      </c>
      <c r="T110" s="11">
        <f t="shared" si="38"/>
        <v>-0.26847951192572561</v>
      </c>
      <c r="U110" s="11">
        <f>'OddsRatio_working_3-way'!S110-'OddsRatio_working_3-way'!R110^2/3</f>
        <v>-0.80812333089643396</v>
      </c>
      <c r="V110" s="11">
        <f>'OddsRatio_working_3-way'!S110*'OddsRatio_working_3-way'!R110/3-2*'OddsRatio_working_3-way'!R110^3/27-'OddsRatio_working_3-way'!T110</f>
        <v>0.26847951192572561</v>
      </c>
      <c r="W110" s="11">
        <f>'OddsRatio_working_3-way'!V110^2+4*'OddsRatio_working_3-way'!U110^3/27</f>
        <v>-6.1047818656442543E-3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0.13980882499820971</v>
      </c>
      <c r="Y110" s="11">
        <f>IF('OddsRatio_working_3-way'!W110&gt;=0,IF('OddsRatio_working_3-way'!V110+SQRT('OddsRatio_working_3-way'!W110)&gt;0,0,PI()),ACOS('OddsRatio_working_3-way'!V110/(2*'OddsRatio_working_3-way'!X110)))</f>
        <v>0.28319871056313639</v>
      </c>
      <c r="Z110" s="11">
        <f>'OddsRatio_working_3-way'!X110^(1/3)*COS('OddsRatio_working_3-way'!Y110/3)</f>
        <v>0.51670213353940964</v>
      </c>
      <c r="AA110" s="11">
        <f>'OddsRatio_working_3-way'!X110^(1/3)*COS(('OddsRatio_working_3-way'!Y110+2*PI())/3)</f>
        <v>-0.30071864424322858</v>
      </c>
      <c r="AB110" s="11">
        <f>'OddsRatio_working_3-way'!X110^(1/3)*COS(('OddsRatio_working_3-way'!Y110+4*PI())/3)</f>
        <v>-0.21598348929618122</v>
      </c>
      <c r="AC110" s="11">
        <f>'OddsRatio_working_3-way'!X110^(1/3)*SIN('OddsRatio_working_3-way'!Y110/3)</f>
        <v>4.8921864518502556E-2</v>
      </c>
      <c r="AD110" s="11">
        <f>'OddsRatio_working_3-way'!X110^(1/3)*SIN(('OddsRatio_working_3-way'!Y110+2*PI())/3)</f>
        <v>0.42301624157549694</v>
      </c>
      <c r="AE110" s="11">
        <f>'OddsRatio_working_3-way'!X110^(1/3)*SIN(('OddsRatio_working_3-way'!Y110+4*PI())/3)</f>
        <v>-0.47193810609399939</v>
      </c>
      <c r="AF110" s="11">
        <f>-'OddsRatio_working_3-way'!U110/(3*'OddsRatio_working_3-way'!X110^(1/3))*COS(('OddsRatio_working_3-way'!Y110)/3)</f>
        <v>0.51670213353940964</v>
      </c>
      <c r="AG110" s="11">
        <f>-'OddsRatio_working_3-way'!U110/(3*'OddsRatio_working_3-way'!X110^(1/3))*COS(('OddsRatio_working_3-way'!Y110+2*PI())/3)</f>
        <v>-0.30071864424322858</v>
      </c>
      <c r="AH110" s="11">
        <f>-'OddsRatio_working_3-way'!U110/(3*'OddsRatio_working_3-way'!X110^(1/3))*COS(('OddsRatio_working_3-way'!Y110+4*PI())/3)</f>
        <v>-0.21598348929618122</v>
      </c>
      <c r="AI110" s="11">
        <f>'OddsRatio_working_3-way'!U110/(3*'OddsRatio_working_3-way'!X110^(1/3))*SIN(('OddsRatio_working_3-way'!Y110)/3)</f>
        <v>-4.8921864518502556E-2</v>
      </c>
      <c r="AJ110" s="11">
        <f>'OddsRatio_working_3-way'!U110/(3*'OddsRatio_working_3-way'!X110^(1/3))*SIN(('OddsRatio_working_3-way'!Y110+2*PI())/3)</f>
        <v>-0.42301624157549694</v>
      </c>
      <c r="AK110" s="11">
        <f>'OddsRatio_working_3-way'!U110/(3*'OddsRatio_working_3-way'!X110^(1/3))*SIN(('OddsRatio_working_3-way'!Y110+4*PI())/3)</f>
        <v>0.47193810609399939</v>
      </c>
      <c r="AL110" s="11">
        <f>'OddsRatio_working_3-way'!Z110+'OddsRatio_working_3-way'!AF110</f>
        <v>1.0334042670788193</v>
      </c>
      <c r="AM110" s="11">
        <f>'OddsRatio_working_3-way'!AA110+'OddsRatio_working_3-way'!AG110</f>
        <v>-0.60143728848645717</v>
      </c>
      <c r="AN110" s="11">
        <f>'OddsRatio_working_3-way'!AB110+'OddsRatio_working_3-way'!AH110</f>
        <v>-0.43196697859236244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1.0334042670788193</v>
      </c>
      <c r="AS110" s="11">
        <f>IF(('OddsRatio_working_3-way'!X110=0),IF(Q110&gt;0,-Q110^(1/3),(-Q110)^(1/3)),'OddsRatio_working_3-way'!AM110-'OddsRatio_working_3-way'!R110/3)</f>
        <v>-0.60143728848645717</v>
      </c>
      <c r="AT110" s="11">
        <f>IF(('OddsRatio_working_3-way'!X110=0),IF(Q110&gt;0,-Q110^(1/3),(-Q110)^(1/3)),'OddsRatio_working_3-way'!AN110-'OddsRatio_working_3-way'!R110/3)</f>
        <v>-0.43196697859236244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1.58</v>
      </c>
      <c r="B111" s="4">
        <f>IF('True_Odds_Calculator_3-way'!B112="","",'True_Odds_Calculator_3-way'!B112)</f>
        <v>4.57</v>
      </c>
      <c r="C111" s="4">
        <f>IF('True_Odds_Calculator_3-way'!C112="","",'True_Odds_Calculator_3-way'!C112)</f>
        <v>5.78</v>
      </c>
      <c r="D111" s="9">
        <f t="shared" si="26"/>
        <v>0.62227122871774221</v>
      </c>
      <c r="E111" s="9">
        <f t="shared" si="27"/>
        <v>0.21113572418214716</v>
      </c>
      <c r="F111" s="9">
        <f t="shared" si="28"/>
        <v>0.1665930471001105</v>
      </c>
      <c r="G111" s="9">
        <f t="shared" si="29"/>
        <v>1.0465798066106544</v>
      </c>
      <c r="H111" s="9">
        <f t="shared" si="30"/>
        <v>1.6070162878341798</v>
      </c>
      <c r="I111" s="9">
        <f t="shared" si="31"/>
        <v>4.7362899096000364</v>
      </c>
      <c r="J111" s="9">
        <f t="shared" si="32"/>
        <v>6.0026514755989284</v>
      </c>
      <c r="K111" s="11">
        <f t="shared" si="33"/>
        <v>0.63291139240506322</v>
      </c>
      <c r="L111" s="11">
        <f t="shared" si="34"/>
        <v>0.21881838074398249</v>
      </c>
      <c r="M111" s="11">
        <f t="shared" si="35"/>
        <v>0.17301038062283736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-0.23714991910400141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0.21396874206602462</v>
      </c>
      <c r="Q111" s="11">
        <f>2*'OddsRatio_working_3-way'!K111*'OddsRatio_working_3-way'!L111*'OddsRatio_working_3-way'!M111</f>
        <v>4.7921330809859941E-2</v>
      </c>
      <c r="R111" s="11">
        <f t="shared" si="36"/>
        <v>0</v>
      </c>
      <c r="S111" s="11">
        <f t="shared" si="37"/>
        <v>-0.90225095953833845</v>
      </c>
      <c r="T111" s="11">
        <f t="shared" si="38"/>
        <v>-0.20207188343523821</v>
      </c>
      <c r="U111" s="11">
        <f>'OddsRatio_working_3-way'!S111-'OddsRatio_working_3-way'!R111^2/3</f>
        <v>-0.90225095953833845</v>
      </c>
      <c r="V111" s="11">
        <f>'OddsRatio_working_3-way'!S111*'OddsRatio_working_3-way'!R111/3-2*'OddsRatio_working_3-way'!R111^3/27-'OddsRatio_working_3-way'!T111</f>
        <v>0.20207188343523821</v>
      </c>
      <c r="W111" s="11">
        <f>'OddsRatio_working_3-way'!V111^2+4*'OddsRatio_working_3-way'!U111^3/27</f>
        <v>-6.7979327775934517E-2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0.16493360319458783</v>
      </c>
      <c r="Y111" s="11">
        <f>IF('OddsRatio_working_3-way'!W111&gt;=0,IF('OddsRatio_working_3-way'!V111+SQRT('OddsRatio_working_3-way'!W111)&gt;0,0,PI()),ACOS('OddsRatio_working_3-way'!V111/(2*'OddsRatio_working_3-way'!X111)))</f>
        <v>0.91146869454261448</v>
      </c>
      <c r="Z111" s="11">
        <f>'OddsRatio_working_3-way'!X111^(1/3)*COS('OddsRatio_working_3-way'!Y111/3)</f>
        <v>0.52328990330532721</v>
      </c>
      <c r="AA111" s="11">
        <f>'OddsRatio_working_3-way'!X111^(1/3)*COS(('OddsRatio_working_3-way'!Y111+2*PI())/3)</f>
        <v>-0.40373118500625271</v>
      </c>
      <c r="AB111" s="11">
        <f>'OddsRatio_working_3-way'!X111^(1/3)*COS(('OddsRatio_working_3-way'!Y111+4*PI())/3)</f>
        <v>-0.11955871829907433</v>
      </c>
      <c r="AC111" s="11">
        <f>'OddsRatio_working_3-way'!X111^(1/3)*SIN('OddsRatio_working_3-way'!Y111/3)</f>
        <v>0.16406705014966935</v>
      </c>
      <c r="AD111" s="11">
        <f>'OddsRatio_working_3-way'!X111^(1/3)*SIN(('OddsRatio_working_3-way'!Y111+2*PI())/3)</f>
        <v>0.37114882473148114</v>
      </c>
      <c r="AE111" s="11">
        <f>'OddsRatio_working_3-way'!X111^(1/3)*SIN(('OddsRatio_working_3-way'!Y111+4*PI())/3)</f>
        <v>-0.53521587488115052</v>
      </c>
      <c r="AF111" s="11">
        <f>-'OddsRatio_working_3-way'!U111/(3*'OddsRatio_working_3-way'!X111^(1/3))*COS(('OddsRatio_working_3-way'!Y111)/3)</f>
        <v>0.52328990330532721</v>
      </c>
      <c r="AG111" s="11">
        <f>-'OddsRatio_working_3-way'!U111/(3*'OddsRatio_working_3-way'!X111^(1/3))*COS(('OddsRatio_working_3-way'!Y111+2*PI())/3)</f>
        <v>-0.40373118500625277</v>
      </c>
      <c r="AH111" s="11">
        <f>-'OddsRatio_working_3-way'!U111/(3*'OddsRatio_working_3-way'!X111^(1/3))*COS(('OddsRatio_working_3-way'!Y111+4*PI())/3)</f>
        <v>-0.11955871829907436</v>
      </c>
      <c r="AI111" s="11">
        <f>'OddsRatio_working_3-way'!U111/(3*'OddsRatio_working_3-way'!X111^(1/3))*SIN(('OddsRatio_working_3-way'!Y111)/3)</f>
        <v>-0.16406705014966938</v>
      </c>
      <c r="AJ111" s="11">
        <f>'OddsRatio_working_3-way'!U111/(3*'OddsRatio_working_3-way'!X111^(1/3))*SIN(('OddsRatio_working_3-way'!Y111+2*PI())/3)</f>
        <v>-0.3711488247314812</v>
      </c>
      <c r="AK111" s="11">
        <f>'OddsRatio_working_3-way'!U111/(3*'OddsRatio_working_3-way'!X111^(1/3))*SIN(('OddsRatio_working_3-way'!Y111+4*PI())/3)</f>
        <v>0.53521587488115063</v>
      </c>
      <c r="AL111" s="11">
        <f>'OddsRatio_working_3-way'!Z111+'OddsRatio_working_3-way'!AF111</f>
        <v>1.0465798066106544</v>
      </c>
      <c r="AM111" s="11">
        <f>'OddsRatio_working_3-way'!AA111+'OddsRatio_working_3-way'!AG111</f>
        <v>-0.80746237001250543</v>
      </c>
      <c r="AN111" s="11">
        <f>'OddsRatio_working_3-way'!AB111+'OddsRatio_working_3-way'!AH111</f>
        <v>-0.23911743659814869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1.0465798066106544</v>
      </c>
      <c r="AS111" s="11">
        <f>IF(('OddsRatio_working_3-way'!X111=0),IF(Q111&gt;0,-Q111^(1/3),(-Q111)^(1/3)),'OddsRatio_working_3-way'!AM111-'OddsRatio_working_3-way'!R111/3)</f>
        <v>-0.80746237001250543</v>
      </c>
      <c r="AT111" s="11">
        <f>IF(('OddsRatio_working_3-way'!X111=0),IF(Q111&gt;0,-Q111^(1/3),(-Q111)^(1/3)),'OddsRatio_working_3-way'!AN111-'OddsRatio_working_3-way'!R111/3)</f>
        <v>-0.23911743659814869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4.76</v>
      </c>
      <c r="B112" s="4">
        <f>IF('True_Odds_Calculator_3-way'!B113="","",'True_Odds_Calculator_3-way'!B113)</f>
        <v>3.48</v>
      </c>
      <c r="C112" s="4">
        <f>IF('True_Odds_Calculator_3-way'!C113="","",'True_Odds_Calculator_3-way'!C113)</f>
        <v>1.82</v>
      </c>
      <c r="D112" s="9">
        <f t="shared" si="26"/>
        <v>0.19765227626610138</v>
      </c>
      <c r="E112" s="9">
        <f t="shared" si="27"/>
        <v>0.27192606728126062</v>
      </c>
      <c r="F112" s="9">
        <f t="shared" si="28"/>
        <v>0.53042165645263817</v>
      </c>
      <c r="G112" s="9">
        <f t="shared" si="29"/>
        <v>1.0796250672549719</v>
      </c>
      <c r="H112" s="9">
        <f t="shared" si="30"/>
        <v>5.0593902528786936</v>
      </c>
      <c r="I112" s="9">
        <f t="shared" si="31"/>
        <v>3.6774701667923306</v>
      </c>
      <c r="J112" s="9">
        <f t="shared" si="32"/>
        <v>1.8852925551490767</v>
      </c>
      <c r="K112" s="11">
        <f t="shared" si="33"/>
        <v>0.21008403361344538</v>
      </c>
      <c r="L112" s="11">
        <f t="shared" si="34"/>
        <v>0.28735632183908044</v>
      </c>
      <c r="M112" s="11">
        <f t="shared" si="35"/>
        <v>0.54945054945054939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-0.2536271803150969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0.23417855205742774</v>
      </c>
      <c r="Q112" s="11">
        <f>2*'OddsRatio_working_3-way'!K112*'OddsRatio_working_3-way'!L112*'OddsRatio_working_3-way'!M112</f>
        <v>6.6339533160744396E-2</v>
      </c>
      <c r="R112" s="11">
        <f t="shared" si="36"/>
        <v>0</v>
      </c>
      <c r="S112" s="11">
        <f t="shared" si="37"/>
        <v>-0.92331804409327534</v>
      </c>
      <c r="T112" s="11">
        <f t="shared" si="38"/>
        <v>-0.2615631852955454</v>
      </c>
      <c r="U112" s="11">
        <f>'OddsRatio_working_3-way'!S112-'OddsRatio_working_3-way'!R112^2/3</f>
        <v>-0.92331804409327534</v>
      </c>
      <c r="V112" s="11">
        <f>'OddsRatio_working_3-way'!S112*'OddsRatio_working_3-way'!R112/3-2*'OddsRatio_working_3-way'!R112^3/27-'OddsRatio_working_3-way'!T112</f>
        <v>0.2615631852955454</v>
      </c>
      <c r="W112" s="11">
        <f>'OddsRatio_working_3-way'!V112^2+4*'OddsRatio_working_3-way'!U112^3/27</f>
        <v>-4.8198566776745083E-2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0.17074386275844361</v>
      </c>
      <c r="Y112" s="11">
        <f>IF('OddsRatio_working_3-way'!W112&gt;=0,IF('OddsRatio_working_3-way'!V112+SQRT('OddsRatio_working_3-way'!W112)&gt;0,0,PI()),ACOS('OddsRatio_working_3-way'!V112/(2*'OddsRatio_working_3-way'!X112)))</f>
        <v>0.69827560027264901</v>
      </c>
      <c r="Z112" s="11">
        <f>'OddsRatio_working_3-way'!X112^(1/3)*COS('OddsRatio_working_3-way'!Y112/3)</f>
        <v>0.53981253362748594</v>
      </c>
      <c r="AA112" s="11">
        <f>'OddsRatio_working_3-way'!X112^(1/3)*COS(('OddsRatio_working_3-way'!Y112+2*PI())/3)</f>
        <v>-0.38072744000426895</v>
      </c>
      <c r="AB112" s="11">
        <f>'OddsRatio_working_3-way'!X112^(1/3)*COS(('OddsRatio_working_3-way'!Y112+4*PI())/3)</f>
        <v>-0.15908509362321713</v>
      </c>
      <c r="AC112" s="11">
        <f>'OddsRatio_working_3-way'!X112^(1/3)*SIN('OddsRatio_working_3-way'!Y112/3)</f>
        <v>0.12796526834692071</v>
      </c>
      <c r="AD112" s="11">
        <f>'OddsRatio_working_3-way'!X112^(1/3)*SIN(('OddsRatio_working_3-way'!Y112+2*PI())/3)</f>
        <v>0.40350873322918407</v>
      </c>
      <c r="AE112" s="11">
        <f>'OddsRatio_working_3-way'!X112^(1/3)*SIN(('OddsRatio_working_3-way'!Y112+4*PI())/3)</f>
        <v>-0.53147400157610469</v>
      </c>
      <c r="AF112" s="11">
        <f>-'OddsRatio_working_3-way'!U112/(3*'OddsRatio_working_3-way'!X112^(1/3))*COS(('OddsRatio_working_3-way'!Y112)/3)</f>
        <v>0.53981253362748605</v>
      </c>
      <c r="AG112" s="11">
        <f>-'OddsRatio_working_3-way'!U112/(3*'OddsRatio_working_3-way'!X112^(1/3))*COS(('OddsRatio_working_3-way'!Y112+2*PI())/3)</f>
        <v>-0.38072744000426906</v>
      </c>
      <c r="AH112" s="11">
        <f>-'OddsRatio_working_3-way'!U112/(3*'OddsRatio_working_3-way'!X112^(1/3))*COS(('OddsRatio_working_3-way'!Y112+4*PI())/3)</f>
        <v>-0.15908509362321716</v>
      </c>
      <c r="AI112" s="11">
        <f>'OddsRatio_working_3-way'!U112/(3*'OddsRatio_working_3-way'!X112^(1/3))*SIN(('OddsRatio_working_3-way'!Y112)/3)</f>
        <v>-0.12796526834692074</v>
      </c>
      <c r="AJ112" s="11">
        <f>'OddsRatio_working_3-way'!U112/(3*'OddsRatio_working_3-way'!X112^(1/3))*SIN(('OddsRatio_working_3-way'!Y112+2*PI())/3)</f>
        <v>-0.40350873322918418</v>
      </c>
      <c r="AK112" s="11">
        <f>'OddsRatio_working_3-way'!U112/(3*'OddsRatio_working_3-way'!X112^(1/3))*SIN(('OddsRatio_working_3-way'!Y112+4*PI())/3)</f>
        <v>0.5314740015761048</v>
      </c>
      <c r="AL112" s="11">
        <f>'OddsRatio_working_3-way'!Z112+'OddsRatio_working_3-way'!AF112</f>
        <v>1.0796250672549719</v>
      </c>
      <c r="AM112" s="11">
        <f>'OddsRatio_working_3-way'!AA112+'OddsRatio_working_3-way'!AG112</f>
        <v>-0.761454880008538</v>
      </c>
      <c r="AN112" s="11">
        <f>'OddsRatio_working_3-way'!AB112+'OddsRatio_working_3-way'!AH112</f>
        <v>-0.31817018724643431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1.0796250672549719</v>
      </c>
      <c r="AS112" s="11">
        <f>IF(('OddsRatio_working_3-way'!X112=0),IF(Q112&gt;0,-Q112^(1/3),(-Q112)^(1/3)),'OddsRatio_working_3-way'!AM112-'OddsRatio_working_3-way'!R112/3)</f>
        <v>-0.761454880008538</v>
      </c>
      <c r="AT112" s="11">
        <f>IF(('OddsRatio_working_3-way'!X112=0),IF(Q112&gt;0,-Q112^(1/3),(-Q112)^(1/3)),'OddsRatio_working_3-way'!AN112-'OddsRatio_working_3-way'!R112/3)</f>
        <v>-0.31817018724643431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1.85</v>
      </c>
      <c r="B113" s="4">
        <f>IF('True_Odds_Calculator_3-way'!B114="","",'True_Odds_Calculator_3-way'!B114)</f>
        <v>3.51</v>
      </c>
      <c r="C113" s="4">
        <f>IF('True_Odds_Calculator_3-way'!C114="","",'True_Odds_Calculator_3-way'!C114)</f>
        <v>4.47</v>
      </c>
      <c r="D113" s="9">
        <f t="shared" si="26"/>
        <v>0.52076814922646575</v>
      </c>
      <c r="E113" s="9">
        <f t="shared" si="27"/>
        <v>0.269004093647076</v>
      </c>
      <c r="F113" s="9">
        <f t="shared" si="28"/>
        <v>0.2102277571264585</v>
      </c>
      <c r="G113" s="9">
        <f t="shared" si="29"/>
        <v>1.0826356761988696</v>
      </c>
      <c r="H113" s="9">
        <f t="shared" si="30"/>
        <v>1.9202403247690392</v>
      </c>
      <c r="I113" s="9">
        <f t="shared" si="31"/>
        <v>3.7174155472591623</v>
      </c>
      <c r="J113" s="9">
        <f t="shared" si="32"/>
        <v>4.756745796410077</v>
      </c>
      <c r="K113" s="11">
        <f t="shared" si="33"/>
        <v>0.54054054054054046</v>
      </c>
      <c r="L113" s="11">
        <f t="shared" si="34"/>
        <v>0.28490028490028491</v>
      </c>
      <c r="M113" s="11">
        <f t="shared" si="35"/>
        <v>0.2237136465324385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-0.25505612306507164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0.23530672300247241</v>
      </c>
      <c r="Q113" s="11">
        <f>2*'OddsRatio_working_3-way'!K113*'OddsRatio_working_3-way'!L113*'OddsRatio_working_3-way'!M113</f>
        <v>6.8903872035863081E-2</v>
      </c>
      <c r="R113" s="11">
        <f t="shared" si="36"/>
        <v>0</v>
      </c>
      <c r="S113" s="11">
        <f t="shared" si="37"/>
        <v>-0.92256841425618064</v>
      </c>
      <c r="T113" s="11">
        <f t="shared" si="38"/>
        <v>-0.27015180505305436</v>
      </c>
      <c r="U113" s="11">
        <f>'OddsRatio_working_3-way'!S113-'OddsRatio_working_3-way'!R113^2/3</f>
        <v>-0.92256841425618064</v>
      </c>
      <c r="V113" s="11">
        <f>'OddsRatio_working_3-way'!S113*'OddsRatio_working_3-way'!R113/3-2*'OddsRatio_working_3-way'!R113^3/27-'OddsRatio_working_3-way'!T113</f>
        <v>0.27015180505305436</v>
      </c>
      <c r="W113" s="11">
        <f>'OddsRatio_working_3-way'!V113^2+4*'OddsRatio_working_3-way'!U113^3/27</f>
        <v>-4.3348067627677164E-2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0.1705359679078732</v>
      </c>
      <c r="Y113" s="11">
        <f>IF('OddsRatio_working_3-way'!W113&gt;=0,IF('OddsRatio_working_3-way'!V113+SQRT('OddsRatio_working_3-way'!W113)&gt;0,0,PI()),ACOS('OddsRatio_working_3-way'!V113/(2*'OddsRatio_working_3-way'!X113)))</f>
        <v>0.65660871035428048</v>
      </c>
      <c r="Z113" s="11">
        <f>'OddsRatio_working_3-way'!X113^(1/3)*COS('OddsRatio_working_3-way'!Y113/3)</f>
        <v>0.5413178380994349</v>
      </c>
      <c r="AA113" s="11">
        <f>'OddsRatio_working_3-way'!X113^(1/3)*COS(('OddsRatio_working_3-way'!Y113+2*PI())/3)</f>
        <v>-0.37493428613399427</v>
      </c>
      <c r="AB113" s="11">
        <f>'OddsRatio_working_3-way'!X113^(1/3)*COS(('OddsRatio_working_3-way'!Y113+4*PI())/3)</f>
        <v>-0.16638355196544077</v>
      </c>
      <c r="AC113" s="11">
        <f>'OddsRatio_working_3-way'!X113^(1/3)*SIN('OddsRatio_working_3-way'!Y113/3)</f>
        <v>0.12040682251190844</v>
      </c>
      <c r="AD113" s="11">
        <f>'OddsRatio_working_3-way'!X113^(1/3)*SIN(('OddsRatio_working_3-way'!Y113+2*PI())/3)</f>
        <v>0.40859158805982826</v>
      </c>
      <c r="AE113" s="11">
        <f>'OddsRatio_working_3-way'!X113^(1/3)*SIN(('OddsRatio_working_3-way'!Y113+4*PI())/3)</f>
        <v>-0.52899841057173669</v>
      </c>
      <c r="AF113" s="11">
        <f>-'OddsRatio_working_3-way'!U113/(3*'OddsRatio_working_3-way'!X113^(1/3))*COS(('OddsRatio_working_3-way'!Y113)/3)</f>
        <v>0.54131783809943479</v>
      </c>
      <c r="AG113" s="11">
        <f>-'OddsRatio_working_3-way'!U113/(3*'OddsRatio_working_3-way'!X113^(1/3))*COS(('OddsRatio_working_3-way'!Y113+2*PI())/3)</f>
        <v>-0.37493428613399415</v>
      </c>
      <c r="AH113" s="11">
        <f>-'OddsRatio_working_3-way'!U113/(3*'OddsRatio_working_3-way'!X113^(1/3))*COS(('OddsRatio_working_3-way'!Y113+4*PI())/3)</f>
        <v>-0.16638355196544075</v>
      </c>
      <c r="AI113" s="11">
        <f>'OddsRatio_working_3-way'!U113/(3*'OddsRatio_working_3-way'!X113^(1/3))*SIN(('OddsRatio_working_3-way'!Y113)/3)</f>
        <v>-0.12040682251190842</v>
      </c>
      <c r="AJ113" s="11">
        <f>'OddsRatio_working_3-way'!U113/(3*'OddsRatio_working_3-way'!X113^(1/3))*SIN(('OddsRatio_working_3-way'!Y113+2*PI())/3)</f>
        <v>-0.40859158805982815</v>
      </c>
      <c r="AK113" s="11">
        <f>'OddsRatio_working_3-way'!U113/(3*'OddsRatio_working_3-way'!X113^(1/3))*SIN(('OddsRatio_working_3-way'!Y113+4*PI())/3)</f>
        <v>0.52899841057173658</v>
      </c>
      <c r="AL113" s="11">
        <f>'OddsRatio_working_3-way'!Z113+'OddsRatio_working_3-way'!AF113</f>
        <v>1.0826356761988696</v>
      </c>
      <c r="AM113" s="11">
        <f>'OddsRatio_working_3-way'!AA113+'OddsRatio_working_3-way'!AG113</f>
        <v>-0.74986857226798842</v>
      </c>
      <c r="AN113" s="11">
        <f>'OddsRatio_working_3-way'!AB113+'OddsRatio_working_3-way'!AH113</f>
        <v>-0.33276710393088149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1.0826356761988696</v>
      </c>
      <c r="AS113" s="11">
        <f>IF(('OddsRatio_working_3-way'!X113=0),IF(Q113&gt;0,-Q113^(1/3),(-Q113)^(1/3)),'OddsRatio_working_3-way'!AM113-'OddsRatio_working_3-way'!R113/3)</f>
        <v>-0.74986857226798842</v>
      </c>
      <c r="AT113" s="11">
        <f>IF(('OddsRatio_working_3-way'!X113=0),IF(Q113&gt;0,-Q113^(1/3),(-Q113)^(1/3)),'OddsRatio_working_3-way'!AN113-'OddsRatio_working_3-way'!R113/3)</f>
        <v>-0.33276710393088149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3.45</v>
      </c>
      <c r="C114" s="4">
        <f>IF('True_Odds_Calculator_3-way'!C115="","",'True_Odds_Calculator_3-way'!C115)</f>
        <v>5.29</v>
      </c>
      <c r="D114" s="9">
        <f t="shared" si="26"/>
        <v>0.54879070083619863</v>
      </c>
      <c r="E114" s="9">
        <f t="shared" si="27"/>
        <v>0.27393691778154178</v>
      </c>
      <c r="F114" s="9">
        <f t="shared" si="28"/>
        <v>0.17727238138225959</v>
      </c>
      <c r="G114" s="9">
        <f t="shared" si="29"/>
        <v>1.0818267244024682</v>
      </c>
      <c r="H114" s="9">
        <f t="shared" si="30"/>
        <v>1.8221883105458758</v>
      </c>
      <c r="I114" s="9">
        <f t="shared" si="31"/>
        <v>3.6504754747860471</v>
      </c>
      <c r="J114" s="9">
        <f t="shared" si="32"/>
        <v>5.6410366476865885</v>
      </c>
      <c r="K114" s="11">
        <f t="shared" si="33"/>
        <v>0.56818181818181823</v>
      </c>
      <c r="L114" s="11">
        <f t="shared" si="34"/>
        <v>0.28985507246376813</v>
      </c>
      <c r="M114" s="11">
        <f t="shared" si="35"/>
        <v>0.1890359168241966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-0.24868496753513603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0.23349298026704124</v>
      </c>
      <c r="Q114" s="11">
        <f>2*'OddsRatio_working_3-way'!K114*'OddsRatio_working_3-way'!L114*'OddsRatio_working_3-way'!M114</f>
        <v>6.2264794737877681E-2</v>
      </c>
      <c r="R114" s="11">
        <f t="shared" si="36"/>
        <v>0</v>
      </c>
      <c r="S114" s="11">
        <f t="shared" si="37"/>
        <v>-0.93891071334680354</v>
      </c>
      <c r="T114" s="11">
        <f t="shared" si="38"/>
        <v>-0.25037619022581437</v>
      </c>
      <c r="U114" s="11">
        <f>'OddsRatio_working_3-way'!S114-'OddsRatio_working_3-way'!R114^2/3</f>
        <v>-0.93891071334680354</v>
      </c>
      <c r="V114" s="11">
        <f>'OddsRatio_working_3-way'!S114*'OddsRatio_working_3-way'!R114/3-2*'OddsRatio_working_3-way'!R114^3/27-'OddsRatio_working_3-way'!T114</f>
        <v>0.25037619022581437</v>
      </c>
      <c r="W114" s="11">
        <f>'OddsRatio_working_3-way'!V114^2+4*'OddsRatio_working_3-way'!U114^3/27</f>
        <v>-5.9933965398419109E-2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0.17508726540671959</v>
      </c>
      <c r="Y114" s="11">
        <f>IF('OddsRatio_working_3-way'!W114&gt;=0,IF('OddsRatio_working_3-way'!V114+SQRT('OddsRatio_working_3-way'!W114)&gt;0,0,PI()),ACOS('OddsRatio_working_3-way'!V114/(2*'OddsRatio_working_3-way'!X114)))</f>
        <v>0.7741664988361272</v>
      </c>
      <c r="Z114" s="11">
        <f>'OddsRatio_working_3-way'!X114^(1/3)*COS('OddsRatio_working_3-way'!Y114/3)</f>
        <v>0.54091336220123409</v>
      </c>
      <c r="AA114" s="11">
        <f>'OddsRatio_working_3-way'!X114^(1/3)*COS(('OddsRatio_working_3-way'!Y114+2*PI())/3)</f>
        <v>-0.39409821651982097</v>
      </c>
      <c r="AB114" s="11">
        <f>'OddsRatio_working_3-way'!X114^(1/3)*COS(('OddsRatio_working_3-way'!Y114+4*PI())/3)</f>
        <v>-0.14681514568141302</v>
      </c>
      <c r="AC114" s="11">
        <f>'OddsRatio_working_3-way'!X114^(1/3)*SIN('OddsRatio_working_3-way'!Y114/3)</f>
        <v>0.1427689475145921</v>
      </c>
      <c r="AD114" s="11">
        <f>'OddsRatio_working_3-way'!X114^(1/3)*SIN(('OddsRatio_working_3-way'!Y114+2*PI())/3)</f>
        <v>0.39706023915542604</v>
      </c>
      <c r="AE114" s="11">
        <f>'OddsRatio_working_3-way'!X114^(1/3)*SIN(('OddsRatio_working_3-way'!Y114+4*PI())/3)</f>
        <v>-0.53982918667001811</v>
      </c>
      <c r="AF114" s="11">
        <f>-'OddsRatio_working_3-way'!U114/(3*'OddsRatio_working_3-way'!X114^(1/3))*COS(('OddsRatio_working_3-way'!Y114)/3)</f>
        <v>0.54091336220123409</v>
      </c>
      <c r="AG114" s="11">
        <f>-'OddsRatio_working_3-way'!U114/(3*'OddsRatio_working_3-way'!X114^(1/3))*COS(('OddsRatio_working_3-way'!Y114+2*PI())/3)</f>
        <v>-0.39409821651982097</v>
      </c>
      <c r="AH114" s="11">
        <f>-'OddsRatio_working_3-way'!U114/(3*'OddsRatio_working_3-way'!X114^(1/3))*COS(('OddsRatio_working_3-way'!Y114+4*PI())/3)</f>
        <v>-0.14681514568141302</v>
      </c>
      <c r="AI114" s="11">
        <f>'OddsRatio_working_3-way'!U114/(3*'OddsRatio_working_3-way'!X114^(1/3))*SIN(('OddsRatio_working_3-way'!Y114)/3)</f>
        <v>-0.1427689475145921</v>
      </c>
      <c r="AJ114" s="11">
        <f>'OddsRatio_working_3-way'!U114/(3*'OddsRatio_working_3-way'!X114^(1/3))*SIN(('OddsRatio_working_3-way'!Y114+2*PI())/3)</f>
        <v>-0.39706023915542604</v>
      </c>
      <c r="AK114" s="11">
        <f>'OddsRatio_working_3-way'!U114/(3*'OddsRatio_working_3-way'!X114^(1/3))*SIN(('OddsRatio_working_3-way'!Y114+4*PI())/3)</f>
        <v>0.53982918667001811</v>
      </c>
      <c r="AL114" s="11">
        <f>'OddsRatio_working_3-way'!Z114+'OddsRatio_working_3-way'!AF114</f>
        <v>1.0818267244024682</v>
      </c>
      <c r="AM114" s="11">
        <f>'OddsRatio_working_3-way'!AA114+'OddsRatio_working_3-way'!AG114</f>
        <v>-0.78819643303964193</v>
      </c>
      <c r="AN114" s="11">
        <f>'OddsRatio_working_3-way'!AB114+'OddsRatio_working_3-way'!AH114</f>
        <v>-0.29363029136282603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1.0818267244024682</v>
      </c>
      <c r="AS114" s="11">
        <f>IF(('OddsRatio_working_3-way'!X114=0),IF(Q114&gt;0,-Q114^(1/3),(-Q114)^(1/3)),'OddsRatio_working_3-way'!AM114-'OddsRatio_working_3-way'!R114/3)</f>
        <v>-0.78819643303964193</v>
      </c>
      <c r="AT114" s="11">
        <f>IF(('OddsRatio_working_3-way'!X114=0),IF(Q114&gt;0,-Q114^(1/3),(-Q114)^(1/3)),'OddsRatio_working_3-way'!AN114-'OddsRatio_working_3-way'!R114/3)</f>
        <v>-0.29363029136282603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2.11</v>
      </c>
      <c r="B115" s="4">
        <f>IF('True_Odds_Calculator_3-way'!B116="","",'True_Odds_Calculator_3-way'!B116)</f>
        <v>3.18</v>
      </c>
      <c r="C115" s="4">
        <f>IF('True_Odds_Calculator_3-way'!C116="","",'True_Odds_Calculator_3-way'!C116)</f>
        <v>3.88</v>
      </c>
      <c r="D115" s="9">
        <f t="shared" si="26"/>
        <v>0.45626383904168255</v>
      </c>
      <c r="E115" s="9">
        <f t="shared" si="27"/>
        <v>0.29935781545491813</v>
      </c>
      <c r="F115" s="9">
        <f t="shared" si="28"/>
        <v>0.24437834550339962</v>
      </c>
      <c r="G115" s="9">
        <f t="shared" si="29"/>
        <v>1.0736165247910312</v>
      </c>
      <c r="H115" s="9">
        <f t="shared" si="30"/>
        <v>2.1917143425180443</v>
      </c>
      <c r="I115" s="9">
        <f t="shared" si="31"/>
        <v>3.3404840240444473</v>
      </c>
      <c r="J115" s="9">
        <f t="shared" si="32"/>
        <v>4.0920155913981695</v>
      </c>
      <c r="K115" s="11">
        <f t="shared" si="33"/>
        <v>0.47393364928909953</v>
      </c>
      <c r="L115" s="11">
        <f t="shared" si="34"/>
        <v>0.31446540880503143</v>
      </c>
      <c r="M115" s="11">
        <f t="shared" si="35"/>
        <v>0.25773195876288663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-0.26768908256364843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0.23699755366285297</v>
      </c>
      <c r="Q115" s="11">
        <f>2*'OddsRatio_working_3-way'!K115*'OddsRatio_working_3-way'!L115*'OddsRatio_working_3-way'!M115</f>
        <v>7.6822545757812929E-2</v>
      </c>
      <c r="R115" s="11">
        <f t="shared" si="36"/>
        <v>0</v>
      </c>
      <c r="S115" s="11">
        <f t="shared" si="37"/>
        <v>-0.88534635552984142</v>
      </c>
      <c r="T115" s="11">
        <f t="shared" si="38"/>
        <v>-0.2869842319383602</v>
      </c>
      <c r="U115" s="11">
        <f>'OddsRatio_working_3-way'!S115-'OddsRatio_working_3-way'!R115^2/3</f>
        <v>-0.88534635552984142</v>
      </c>
      <c r="V115" s="11">
        <f>'OddsRatio_working_3-way'!S115*'OddsRatio_working_3-way'!R115/3-2*'OddsRatio_working_3-way'!R115^3/27-'OddsRatio_working_3-way'!T115</f>
        <v>0.2869842319383602</v>
      </c>
      <c r="W115" s="11">
        <f>'OddsRatio_working_3-way'!V115^2+4*'OddsRatio_working_3-way'!U115^3/27</f>
        <v>-2.045016416995632E-2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0.16032008104976028</v>
      </c>
      <c r="Y115" s="11">
        <f>IF('OddsRatio_working_3-way'!W115&gt;=0,IF('OddsRatio_working_3-way'!V115+SQRT('OddsRatio_working_3-way'!W115)&gt;0,0,PI()),ACOS('OddsRatio_working_3-way'!V115/(2*'OddsRatio_working_3-way'!X115)))</f>
        <v>0.46228620342975879</v>
      </c>
      <c r="Z115" s="11">
        <f>'OddsRatio_working_3-way'!X115^(1/3)*COS('OddsRatio_working_3-way'!Y115/3)</f>
        <v>0.5368082623955156</v>
      </c>
      <c r="AA115" s="11">
        <f>'OddsRatio_working_3-way'!X115^(1/3)*COS(('OddsRatio_working_3-way'!Y115+2*PI())/3)</f>
        <v>-0.34061393628259928</v>
      </c>
      <c r="AB115" s="11">
        <f>'OddsRatio_working_3-way'!X115^(1/3)*COS(('OddsRatio_working_3-way'!Y115+4*PI())/3)</f>
        <v>-0.19619432611291621</v>
      </c>
      <c r="AC115" s="11">
        <f>'OddsRatio_working_3-way'!X115^(1/3)*SIN('OddsRatio_working_3-way'!Y115/3)</f>
        <v>8.338070080772729E-2</v>
      </c>
      <c r="AD115" s="11">
        <f>'OddsRatio_working_3-way'!X115^(1/3)*SIN(('OddsRatio_working_3-way'!Y115+2*PI())/3)</f>
        <v>0.42319924179203566</v>
      </c>
      <c r="AE115" s="11">
        <f>'OddsRatio_working_3-way'!X115^(1/3)*SIN(('OddsRatio_working_3-way'!Y115+4*PI())/3)</f>
        <v>-0.50657994259976302</v>
      </c>
      <c r="AF115" s="11">
        <f>-'OddsRatio_working_3-way'!U115/(3*'OddsRatio_working_3-way'!X115^(1/3))*COS(('OddsRatio_working_3-way'!Y115)/3)</f>
        <v>0.5368082623955156</v>
      </c>
      <c r="AG115" s="11">
        <f>-'OddsRatio_working_3-way'!U115/(3*'OddsRatio_working_3-way'!X115^(1/3))*COS(('OddsRatio_working_3-way'!Y115+2*PI())/3)</f>
        <v>-0.34061393628259928</v>
      </c>
      <c r="AH115" s="11">
        <f>-'OddsRatio_working_3-way'!U115/(3*'OddsRatio_working_3-way'!X115^(1/3))*COS(('OddsRatio_working_3-way'!Y115+4*PI())/3)</f>
        <v>-0.19619432611291621</v>
      </c>
      <c r="AI115" s="11">
        <f>'OddsRatio_working_3-way'!U115/(3*'OddsRatio_working_3-way'!X115^(1/3))*SIN(('OddsRatio_working_3-way'!Y115)/3)</f>
        <v>-8.338070080772729E-2</v>
      </c>
      <c r="AJ115" s="11">
        <f>'OddsRatio_working_3-way'!U115/(3*'OddsRatio_working_3-way'!X115^(1/3))*SIN(('OddsRatio_working_3-way'!Y115+2*PI())/3)</f>
        <v>-0.42319924179203566</v>
      </c>
      <c r="AK115" s="11">
        <f>'OddsRatio_working_3-way'!U115/(3*'OddsRatio_working_3-way'!X115^(1/3))*SIN(('OddsRatio_working_3-way'!Y115+4*PI())/3)</f>
        <v>0.50657994259976302</v>
      </c>
      <c r="AL115" s="11">
        <f>'OddsRatio_working_3-way'!Z115+'OddsRatio_working_3-way'!AF115</f>
        <v>1.0736165247910312</v>
      </c>
      <c r="AM115" s="11">
        <f>'OddsRatio_working_3-way'!AA115+'OddsRatio_working_3-way'!AG115</f>
        <v>-0.68122787256519857</v>
      </c>
      <c r="AN115" s="11">
        <f>'OddsRatio_working_3-way'!AB115+'OddsRatio_working_3-way'!AH115</f>
        <v>-0.39238865222583241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1.0736165247910312</v>
      </c>
      <c r="AS115" s="11">
        <f>IF(('OddsRatio_working_3-way'!X115=0),IF(Q115&gt;0,-Q115^(1/3),(-Q115)^(1/3)),'OddsRatio_working_3-way'!AM115-'OddsRatio_working_3-way'!R115/3)</f>
        <v>-0.68122787256519857</v>
      </c>
      <c r="AT115" s="11">
        <f>IF(('OddsRatio_working_3-way'!X115=0),IF(Q115&gt;0,-Q115^(1/3),(-Q115)^(1/3)),'OddsRatio_working_3-way'!AN115-'OddsRatio_working_3-way'!R115/3)</f>
        <v>-0.39238865222583241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3.13</v>
      </c>
      <c r="B116" s="4">
        <f>IF('True_Odds_Calculator_3-way'!B117="","",'True_Odds_Calculator_3-way'!B117)</f>
        <v>2.81</v>
      </c>
      <c r="C116" s="4">
        <f>IF('True_Odds_Calculator_3-way'!C117="","",'True_Odds_Calculator_3-way'!C117)</f>
        <v>2.71</v>
      </c>
      <c r="D116" s="9">
        <f t="shared" si="26"/>
        <v>0.30532051381223257</v>
      </c>
      <c r="E116" s="9">
        <f t="shared" si="27"/>
        <v>0.34089836987654609</v>
      </c>
      <c r="F116" s="9">
        <f t="shared" si="28"/>
        <v>0.35378111631122128</v>
      </c>
      <c r="G116" s="9">
        <f t="shared" si="29"/>
        <v>1.0681909308085134</v>
      </c>
      <c r="H116" s="9">
        <f t="shared" si="30"/>
        <v>3.2752466826221336</v>
      </c>
      <c r="I116" s="9">
        <f t="shared" si="31"/>
        <v>2.9334255847634085</v>
      </c>
      <c r="J116" s="9">
        <f t="shared" si="32"/>
        <v>2.8266064916825577</v>
      </c>
      <c r="K116" s="11">
        <f t="shared" si="33"/>
        <v>0.31948881789137379</v>
      </c>
      <c r="L116" s="11">
        <f t="shared" si="34"/>
        <v>0.35587188612099646</v>
      </c>
      <c r="M116" s="11">
        <f t="shared" si="35"/>
        <v>0.36900369003690037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-0.27658864095604896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0.23704374480785043</v>
      </c>
      <c r="Q116" s="11">
        <f>2*'OddsRatio_working_3-way'!K116*'OddsRatio_working_3-way'!L116*'OddsRatio_working_3-way'!M116</f>
        <v>8.3909290197469191E-2</v>
      </c>
      <c r="R116" s="11">
        <f t="shared" si="36"/>
        <v>0</v>
      </c>
      <c r="S116" s="11">
        <f t="shared" si="37"/>
        <v>-0.85702631889903835</v>
      </c>
      <c r="T116" s="11">
        <f t="shared" si="38"/>
        <v>-0.30337214828284548</v>
      </c>
      <c r="U116" s="11">
        <f>'OddsRatio_working_3-way'!S116-'OddsRatio_working_3-way'!R116^2/3</f>
        <v>-0.85702631889903835</v>
      </c>
      <c r="V116" s="11">
        <f>'OddsRatio_working_3-way'!S116*'OddsRatio_working_3-way'!R116/3-2*'OddsRatio_working_3-way'!R116^3/27-'OddsRatio_working_3-way'!T116</f>
        <v>0.30337214828284548</v>
      </c>
      <c r="W116" s="11">
        <f>'OddsRatio_working_3-way'!V116^2+4*'OddsRatio_working_3-way'!U116^3/27</f>
        <v>-1.2217521570881545E-3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0.15268956456716101</v>
      </c>
      <c r="Y116" s="11">
        <f>IF('OddsRatio_working_3-way'!W116&gt;=0,IF('OddsRatio_working_3-way'!V116+SQRT('OddsRatio_working_3-way'!W116)&gt;0,0,PI()),ACOS('OddsRatio_working_3-way'!V116/(2*'OddsRatio_working_3-way'!X116)))</f>
        <v>0.11471100252811417</v>
      </c>
      <c r="Z116" s="11">
        <f>'OddsRatio_working_3-way'!X116^(1/3)*COS('OddsRatio_working_3-way'!Y116/3)</f>
        <v>0.53409546540425668</v>
      </c>
      <c r="AA116" s="11">
        <f>'OddsRatio_working_3-way'!X116^(1/3)*COS(('OddsRatio_working_3-way'!Y116+2*PI())/3)</f>
        <v>-0.28474250878767093</v>
      </c>
      <c r="AB116" s="11">
        <f>'OddsRatio_working_3-way'!X116^(1/3)*COS(('OddsRatio_working_3-way'!Y116+4*PI())/3)</f>
        <v>-0.24935295661658582</v>
      </c>
      <c r="AC116" s="11">
        <f>'OddsRatio_working_3-way'!X116^(1/3)*SIN('OddsRatio_working_3-way'!Y116/3)</f>
        <v>2.0432167472476268E-2</v>
      </c>
      <c r="AD116" s="11">
        <f>'OddsRatio_working_3-way'!X116^(1/3)*SIN(('OddsRatio_working_3-way'!Y116+2*PI())/3)</f>
        <v>0.45232415734992087</v>
      </c>
      <c r="AE116" s="11">
        <f>'OddsRatio_working_3-way'!X116^(1/3)*SIN(('OddsRatio_working_3-way'!Y116+4*PI())/3)</f>
        <v>-0.47275632482239716</v>
      </c>
      <c r="AF116" s="11">
        <f>-'OddsRatio_working_3-way'!U116/(3*'OddsRatio_working_3-way'!X116^(1/3))*COS(('OddsRatio_working_3-way'!Y116)/3)</f>
        <v>0.53409546540425656</v>
      </c>
      <c r="AG116" s="11">
        <f>-'OddsRatio_working_3-way'!U116/(3*'OddsRatio_working_3-way'!X116^(1/3))*COS(('OddsRatio_working_3-way'!Y116+2*PI())/3)</f>
        <v>-0.28474250878767088</v>
      </c>
      <c r="AH116" s="11">
        <f>-'OddsRatio_working_3-way'!U116/(3*'OddsRatio_working_3-way'!X116^(1/3))*COS(('OddsRatio_working_3-way'!Y116+4*PI())/3)</f>
        <v>-0.2493529566165858</v>
      </c>
      <c r="AI116" s="11">
        <f>'OddsRatio_working_3-way'!U116/(3*'OddsRatio_working_3-way'!X116^(1/3))*SIN(('OddsRatio_working_3-way'!Y116)/3)</f>
        <v>-2.0432167472476264E-2</v>
      </c>
      <c r="AJ116" s="11">
        <f>'OddsRatio_working_3-way'!U116/(3*'OddsRatio_working_3-way'!X116^(1/3))*SIN(('OddsRatio_working_3-way'!Y116+2*PI())/3)</f>
        <v>-0.45232415734992076</v>
      </c>
      <c r="AK116" s="11">
        <f>'OddsRatio_working_3-way'!U116/(3*'OddsRatio_working_3-way'!X116^(1/3))*SIN(('OddsRatio_working_3-way'!Y116+4*PI())/3)</f>
        <v>0.4727563248223971</v>
      </c>
      <c r="AL116" s="11">
        <f>'OddsRatio_working_3-way'!Z116+'OddsRatio_working_3-way'!AF116</f>
        <v>1.0681909308085134</v>
      </c>
      <c r="AM116" s="11">
        <f>'OddsRatio_working_3-way'!AA116+'OddsRatio_working_3-way'!AG116</f>
        <v>-0.56948501757534187</v>
      </c>
      <c r="AN116" s="11">
        <f>'OddsRatio_working_3-way'!AB116+'OddsRatio_working_3-way'!AH116</f>
        <v>-0.49870591323317159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1.0681909308085134</v>
      </c>
      <c r="AS116" s="11">
        <f>IF(('OddsRatio_working_3-way'!X116=0),IF(Q116&gt;0,-Q116^(1/3),(-Q116)^(1/3)),'OddsRatio_working_3-way'!AM116-'OddsRatio_working_3-way'!R116/3)</f>
        <v>-0.56948501757534187</v>
      </c>
      <c r="AT116" s="11">
        <f>IF(('OddsRatio_working_3-way'!X116=0),IF(Q116&gt;0,-Q116^(1/3),(-Q116)^(1/3)),'OddsRatio_working_3-way'!AN116-'OddsRatio_working_3-way'!R116/3)</f>
        <v>-0.49870591323317159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2.44</v>
      </c>
      <c r="B117" s="4">
        <f>IF('True_Odds_Calculator_3-way'!B118="","",'True_Odds_Calculator_3-way'!B118)</f>
        <v>3.17</v>
      </c>
      <c r="C117" s="4">
        <f>IF('True_Odds_Calculator_3-way'!C118="","",'True_Odds_Calculator_3-way'!C118)</f>
        <v>3.13</v>
      </c>
      <c r="D117" s="9">
        <f t="shared" si="26"/>
        <v>0.39373167869744363</v>
      </c>
      <c r="E117" s="9">
        <f t="shared" si="27"/>
        <v>0.30116906574062197</v>
      </c>
      <c r="F117" s="9">
        <f t="shared" si="28"/>
        <v>0.30509925556193424</v>
      </c>
      <c r="G117" s="9">
        <f t="shared" si="29"/>
        <v>1.0693060537167116</v>
      </c>
      <c r="H117" s="9">
        <f t="shared" si="30"/>
        <v>2.5398007173520649</v>
      </c>
      <c r="I117" s="9">
        <f t="shared" si="31"/>
        <v>3.3203941365652652</v>
      </c>
      <c r="J117" s="9">
        <f t="shared" si="32"/>
        <v>3.2776218944165958</v>
      </c>
      <c r="K117" s="11">
        <f t="shared" si="33"/>
        <v>0.4098360655737705</v>
      </c>
      <c r="L117" s="11">
        <f t="shared" si="34"/>
        <v>0.31545741324921134</v>
      </c>
      <c r="M117" s="11">
        <f t="shared" si="35"/>
        <v>0.31948881789137379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-0.27492130912926449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0.23709285497963561</v>
      </c>
      <c r="Q117" s="11">
        <f>2*'OddsRatio_working_3-way'!K117*'OddsRatio_working_3-way'!L117*'OddsRatio_working_3-way'!M117</f>
        <v>8.2610750863984533E-2</v>
      </c>
      <c r="R117" s="11">
        <f t="shared" si="36"/>
        <v>0</v>
      </c>
      <c r="S117" s="11">
        <f t="shared" si="37"/>
        <v>-0.86240261160751852</v>
      </c>
      <c r="T117" s="11">
        <f t="shared" si="38"/>
        <v>-0.30048871484582523</v>
      </c>
      <c r="U117" s="11">
        <f>'OddsRatio_working_3-way'!S117-'OddsRatio_working_3-way'!R117^2/3</f>
        <v>-0.86240261160751852</v>
      </c>
      <c r="V117" s="11">
        <f>'OddsRatio_working_3-way'!S117*'OddsRatio_working_3-way'!R117/3-2*'OddsRatio_working_3-way'!R117^3/27-'OddsRatio_working_3-way'!T117</f>
        <v>0.30048871484582523</v>
      </c>
      <c r="W117" s="11">
        <f>'OddsRatio_working_3-way'!V117^2+4*'OddsRatio_working_3-way'!U117^3/27</f>
        <v>-4.7290243486279165E-3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0.15412859249529562</v>
      </c>
      <c r="Y117" s="11">
        <f>IF('OddsRatio_working_3-way'!W117&gt;=0,IF('OddsRatio_working_3-way'!V117+SQRT('OddsRatio_working_3-way'!W117)&gt;0,0,PI()),ACOS('OddsRatio_working_3-way'!V117/(2*'OddsRatio_working_3-way'!X117)))</f>
        <v>0.22497924335972308</v>
      </c>
      <c r="Z117" s="11">
        <f>'OddsRatio_working_3-way'!X117^(1/3)*COS('OddsRatio_working_3-way'!Y117/3)</f>
        <v>0.53465302685835581</v>
      </c>
      <c r="AA117" s="11">
        <f>'OddsRatio_working_3-way'!X117^(1/3)*COS(('OddsRatio_working_3-way'!Y117+2*PI())/3)</f>
        <v>-0.30211528396333698</v>
      </c>
      <c r="AB117" s="11">
        <f>'OddsRatio_working_3-way'!X117^(1/3)*COS(('OddsRatio_working_3-way'!Y117+4*PI())/3)</f>
        <v>-0.23253774289501872</v>
      </c>
      <c r="AC117" s="11">
        <f>'OddsRatio_working_3-way'!X117^(1/3)*SIN('OddsRatio_working_3-way'!Y117/3)</f>
        <v>4.0170612065345807E-2</v>
      </c>
      <c r="AD117" s="11">
        <f>'OddsRatio_working_3-way'!X117^(1/3)*SIN(('OddsRatio_working_3-way'!Y117+2*PI())/3)</f>
        <v>0.44293779743690698</v>
      </c>
      <c r="AE117" s="11">
        <f>'OddsRatio_working_3-way'!X117^(1/3)*SIN(('OddsRatio_working_3-way'!Y117+4*PI())/3)</f>
        <v>-0.48310840950225276</v>
      </c>
      <c r="AF117" s="11">
        <f>-'OddsRatio_working_3-way'!U117/(3*'OddsRatio_working_3-way'!X117^(1/3))*COS(('OddsRatio_working_3-way'!Y117)/3)</f>
        <v>0.53465302685835581</v>
      </c>
      <c r="AG117" s="11">
        <f>-'OddsRatio_working_3-way'!U117/(3*'OddsRatio_working_3-way'!X117^(1/3))*COS(('OddsRatio_working_3-way'!Y117+2*PI())/3)</f>
        <v>-0.30211528396333698</v>
      </c>
      <c r="AH117" s="11">
        <f>-'OddsRatio_working_3-way'!U117/(3*'OddsRatio_working_3-way'!X117^(1/3))*COS(('OddsRatio_working_3-way'!Y117+4*PI())/3)</f>
        <v>-0.23253774289501872</v>
      </c>
      <c r="AI117" s="11">
        <f>'OddsRatio_working_3-way'!U117/(3*'OddsRatio_working_3-way'!X117^(1/3))*SIN(('OddsRatio_working_3-way'!Y117)/3)</f>
        <v>-4.0170612065345807E-2</v>
      </c>
      <c r="AJ117" s="11">
        <f>'OddsRatio_working_3-way'!U117/(3*'OddsRatio_working_3-way'!X117^(1/3))*SIN(('OddsRatio_working_3-way'!Y117+2*PI())/3)</f>
        <v>-0.44293779743690698</v>
      </c>
      <c r="AK117" s="11">
        <f>'OddsRatio_working_3-way'!U117/(3*'OddsRatio_working_3-way'!X117^(1/3))*SIN(('OddsRatio_working_3-way'!Y117+4*PI())/3)</f>
        <v>0.48310840950225276</v>
      </c>
      <c r="AL117" s="11">
        <f>'OddsRatio_working_3-way'!Z117+'OddsRatio_working_3-way'!AF117</f>
        <v>1.0693060537167116</v>
      </c>
      <c r="AM117" s="11">
        <f>'OddsRatio_working_3-way'!AA117+'OddsRatio_working_3-way'!AG117</f>
        <v>-0.60423056792667396</v>
      </c>
      <c r="AN117" s="11">
        <f>'OddsRatio_working_3-way'!AB117+'OddsRatio_working_3-way'!AH117</f>
        <v>-0.46507548579003744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1.0693060537167116</v>
      </c>
      <c r="AS117" s="11">
        <f>IF(('OddsRatio_working_3-way'!X117=0),IF(Q117&gt;0,-Q117^(1/3),(-Q117)^(1/3)),'OddsRatio_working_3-way'!AM117-'OddsRatio_working_3-way'!R117/3)</f>
        <v>-0.60423056792667396</v>
      </c>
      <c r="AT117" s="11">
        <f>IF(('OddsRatio_working_3-way'!X117=0),IF(Q117&gt;0,-Q117^(1/3),(-Q117)^(1/3)),'OddsRatio_working_3-way'!AN117-'OddsRatio_working_3-way'!R117/3)</f>
        <v>-0.46507548579003744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2.4300000000000002</v>
      </c>
      <c r="B118" s="4">
        <f>IF('True_Odds_Calculator_3-way'!B119="","",'True_Odds_Calculator_3-way'!B119)</f>
        <v>2.99</v>
      </c>
      <c r="C118" s="4">
        <f>IF('True_Odds_Calculator_3-way'!C119="","",'True_Odds_Calculator_3-way'!C119)</f>
        <v>3.35</v>
      </c>
      <c r="D118" s="9">
        <f t="shared" si="26"/>
        <v>0.39548134991947154</v>
      </c>
      <c r="E118" s="9">
        <f t="shared" si="27"/>
        <v>0.31977867968804019</v>
      </c>
      <c r="F118" s="9">
        <f t="shared" si="28"/>
        <v>0.28473997039248838</v>
      </c>
      <c r="G118" s="9">
        <f t="shared" si="29"/>
        <v>1.0689260437381114</v>
      </c>
      <c r="H118" s="9">
        <f t="shared" si="30"/>
        <v>2.5285642425454991</v>
      </c>
      <c r="I118" s="9">
        <f t="shared" si="31"/>
        <v>3.1271628270388416</v>
      </c>
      <c r="J118" s="9">
        <f t="shared" si="32"/>
        <v>3.5119762027845622</v>
      </c>
      <c r="K118" s="11">
        <f t="shared" si="33"/>
        <v>0.41152263374485593</v>
      </c>
      <c r="L118" s="11">
        <f t="shared" si="34"/>
        <v>0.33444816053511706</v>
      </c>
      <c r="M118" s="11">
        <f t="shared" si="35"/>
        <v>0.29850746268656714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-0.27474810595439347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0.23705741493613725</v>
      </c>
      <c r="Q118" s="11">
        <f>2*'OddsRatio_working_3-way'!K118*'OddsRatio_working_3-way'!L118*'OddsRatio_working_3-way'!M118</f>
        <v>8.2168947984796264E-2</v>
      </c>
      <c r="R118" s="11">
        <f t="shared" si="36"/>
        <v>0</v>
      </c>
      <c r="S118" s="11">
        <f t="shared" si="37"/>
        <v>-0.86281728535550795</v>
      </c>
      <c r="T118" s="11">
        <f t="shared" si="38"/>
        <v>-0.29907011624107727</v>
      </c>
      <c r="U118" s="11">
        <f>'OddsRatio_working_3-way'!S118-'OddsRatio_working_3-way'!R118^2/3</f>
        <v>-0.86281728535550795</v>
      </c>
      <c r="V118" s="11">
        <f>'OddsRatio_working_3-way'!S118*'OddsRatio_working_3-way'!R118/3-2*'OddsRatio_working_3-way'!R118^3/27-'OddsRatio_working_3-way'!T118</f>
        <v>0.29907011624107727</v>
      </c>
      <c r="W118" s="11">
        <f>'OddsRatio_working_3-way'!V118^2+4*'OddsRatio_working_3-way'!U118^3/27</f>
        <v>-5.7166941371108171E-3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0.15423977159406899</v>
      </c>
      <c r="Y118" s="11">
        <f>IF('OddsRatio_working_3-way'!W118&gt;=0,IF('OddsRatio_working_3-way'!V118+SQRT('OddsRatio_working_3-way'!W118)&gt;0,0,PI()),ACOS('OddsRatio_working_3-way'!V118/(2*'OddsRatio_working_3-way'!X118)))</f>
        <v>0.2476244661154523</v>
      </c>
      <c r="Z118" s="11">
        <f>'OddsRatio_working_3-way'!X118^(1/3)*COS('OddsRatio_working_3-way'!Y118/3)</f>
        <v>0.5344630218690557</v>
      </c>
      <c r="AA118" s="11">
        <f>'OddsRatio_working_3-way'!X118^(1/3)*COS(('OddsRatio_working_3-way'!Y118+2*PI())/3)</f>
        <v>-0.30552354704943019</v>
      </c>
      <c r="AB118" s="11">
        <f>'OddsRatio_working_3-way'!X118^(1/3)*COS(('OddsRatio_working_3-way'!Y118+4*PI())/3)</f>
        <v>-0.22893947481962557</v>
      </c>
      <c r="AC118" s="11">
        <f>'OddsRatio_working_3-way'!X118^(1/3)*SIN('OddsRatio_working_3-way'!Y118/3)</f>
        <v>4.4215834717515501E-2</v>
      </c>
      <c r="AD118" s="11">
        <f>'OddsRatio_working_3-way'!X118^(1/3)*SIN(('OddsRatio_working_3-way'!Y118+2*PI())/3)</f>
        <v>0.4407506369632424</v>
      </c>
      <c r="AE118" s="11">
        <f>'OddsRatio_working_3-way'!X118^(1/3)*SIN(('OddsRatio_working_3-way'!Y118+4*PI())/3)</f>
        <v>-0.48496647168075785</v>
      </c>
      <c r="AF118" s="11">
        <f>-'OddsRatio_working_3-way'!U118/(3*'OddsRatio_working_3-way'!X118^(1/3))*COS(('OddsRatio_working_3-way'!Y118)/3)</f>
        <v>0.5344630218690557</v>
      </c>
      <c r="AG118" s="11">
        <f>-'OddsRatio_working_3-way'!U118/(3*'OddsRatio_working_3-way'!X118^(1/3))*COS(('OddsRatio_working_3-way'!Y118+2*PI())/3)</f>
        <v>-0.30552354704943019</v>
      </c>
      <c r="AH118" s="11">
        <f>-'OddsRatio_working_3-way'!U118/(3*'OddsRatio_working_3-way'!X118^(1/3))*COS(('OddsRatio_working_3-way'!Y118+4*PI())/3)</f>
        <v>-0.22893947481962557</v>
      </c>
      <c r="AI118" s="11">
        <f>'OddsRatio_working_3-way'!U118/(3*'OddsRatio_working_3-way'!X118^(1/3))*SIN(('OddsRatio_working_3-way'!Y118)/3)</f>
        <v>-4.4215834717515501E-2</v>
      </c>
      <c r="AJ118" s="11">
        <f>'OddsRatio_working_3-way'!U118/(3*'OddsRatio_working_3-way'!X118^(1/3))*SIN(('OddsRatio_working_3-way'!Y118+2*PI())/3)</f>
        <v>-0.4407506369632424</v>
      </c>
      <c r="AK118" s="11">
        <f>'OddsRatio_working_3-way'!U118/(3*'OddsRatio_working_3-way'!X118^(1/3))*SIN(('OddsRatio_working_3-way'!Y118+4*PI())/3)</f>
        <v>0.48496647168075785</v>
      </c>
      <c r="AL118" s="11">
        <f>'OddsRatio_working_3-way'!Z118+'OddsRatio_working_3-way'!AF118</f>
        <v>1.0689260437381114</v>
      </c>
      <c r="AM118" s="11">
        <f>'OddsRatio_working_3-way'!AA118+'OddsRatio_working_3-way'!AG118</f>
        <v>-0.61104709409886038</v>
      </c>
      <c r="AN118" s="11">
        <f>'OddsRatio_working_3-way'!AB118+'OddsRatio_working_3-way'!AH118</f>
        <v>-0.45787894963925113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1.0689260437381114</v>
      </c>
      <c r="AS118" s="11">
        <f>IF(('OddsRatio_working_3-way'!X118=0),IF(Q118&gt;0,-Q118^(1/3),(-Q118)^(1/3)),'OddsRatio_working_3-way'!AM118-'OddsRatio_working_3-way'!R118/3)</f>
        <v>-0.61104709409886038</v>
      </c>
      <c r="AT118" s="11">
        <f>IF(('OddsRatio_working_3-way'!X118=0),IF(Q118&gt;0,-Q118^(1/3),(-Q118)^(1/3)),'OddsRatio_working_3-way'!AN118-'OddsRatio_working_3-way'!R118/3)</f>
        <v>-0.45787894963925113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3.03</v>
      </c>
      <c r="C119" s="4">
        <f>IF('True_Odds_Calculator_3-way'!C120="","",'True_Odds_Calculator_3-way'!C120)</f>
        <v>3.25</v>
      </c>
      <c r="D119" s="9">
        <f t="shared" si="26"/>
        <v>0.39064643230642904</v>
      </c>
      <c r="E119" s="9">
        <f t="shared" si="27"/>
        <v>0.31557231231170624</v>
      </c>
      <c r="F119" s="9">
        <f t="shared" si="28"/>
        <v>0.29378125538186478</v>
      </c>
      <c r="G119" s="9">
        <f t="shared" si="29"/>
        <v>1.068396951330598</v>
      </c>
      <c r="H119" s="9">
        <f t="shared" si="30"/>
        <v>2.5598595489426734</v>
      </c>
      <c r="I119" s="9">
        <f t="shared" si="31"/>
        <v>3.168845811201114</v>
      </c>
      <c r="J119" s="9">
        <f t="shared" si="32"/>
        <v>3.4038931404938451</v>
      </c>
      <c r="K119" s="11">
        <f t="shared" si="33"/>
        <v>0.4065040650406504</v>
      </c>
      <c r="L119" s="11">
        <f t="shared" si="34"/>
        <v>0.33003300330033003</v>
      </c>
      <c r="M119" s="11">
        <f t="shared" si="35"/>
        <v>0.30769230769230771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-0.27527724629873862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0.23694677160023692</v>
      </c>
      <c r="Q119" s="11">
        <f>2*'OddsRatio_working_3-way'!K119*'OddsRatio_working_3-way'!L119*'OddsRatio_working_3-way'!M119</f>
        <v>8.2559850731789869E-2</v>
      </c>
      <c r="R119" s="11">
        <f t="shared" si="36"/>
        <v>0</v>
      </c>
      <c r="S119" s="11">
        <f t="shared" si="37"/>
        <v>-0.86075683619377541</v>
      </c>
      <c r="T119" s="11">
        <f t="shared" si="38"/>
        <v>-0.29991527393511336</v>
      </c>
      <c r="U119" s="11">
        <f>'OddsRatio_working_3-way'!S119-'OddsRatio_working_3-way'!R119^2/3</f>
        <v>-0.86075683619377541</v>
      </c>
      <c r="V119" s="11">
        <f>'OddsRatio_working_3-way'!S119*'OddsRatio_working_3-way'!R119/3-2*'OddsRatio_working_3-way'!R119^3/27-'OddsRatio_working_3-way'!T119</f>
        <v>0.29991527393511336</v>
      </c>
      <c r="W119" s="11">
        <f>'OddsRatio_working_3-way'!V119^2+4*'OddsRatio_working_3-way'!U119^3/27</f>
        <v>-4.5303464466344978E-3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0.153687603587772</v>
      </c>
      <c r="Y119" s="11">
        <f>IF('OddsRatio_working_3-way'!W119&gt;=0,IF('OddsRatio_working_3-way'!V119+SQRT('OddsRatio_working_3-way'!W119)&gt;0,0,PI()),ACOS('OddsRatio_working_3-way'!V119/(2*'OddsRatio_working_3-way'!X119)))</f>
        <v>0.22076505955675763</v>
      </c>
      <c r="Z119" s="11">
        <f>'OddsRatio_working_3-way'!X119^(1/3)*COS('OddsRatio_working_3-way'!Y119/3)</f>
        <v>0.53419847566529899</v>
      </c>
      <c r="AA119" s="11">
        <f>'OddsRatio_working_3-way'!X119^(1/3)*COS(('OddsRatio_working_3-way'!Y119+2*PI())/3)</f>
        <v>-0.30120496310124656</v>
      </c>
      <c r="AB119" s="11">
        <f>'OddsRatio_working_3-way'!X119^(1/3)*COS(('OddsRatio_working_3-way'!Y119+4*PI())/3)</f>
        <v>-0.2329935125640524</v>
      </c>
      <c r="AC119" s="11">
        <f>'OddsRatio_working_3-way'!X119^(1/3)*SIN('OddsRatio_working_3-way'!Y119/3)</f>
        <v>3.9381899329463822E-2</v>
      </c>
      <c r="AD119" s="11">
        <f>'OddsRatio_working_3-way'!X119^(1/3)*SIN(('OddsRatio_working_3-way'!Y119+2*PI())/3)</f>
        <v>0.44293850092434034</v>
      </c>
      <c r="AE119" s="11">
        <f>'OddsRatio_working_3-way'!X119^(1/3)*SIN(('OddsRatio_working_3-way'!Y119+4*PI())/3)</f>
        <v>-0.48232040025380424</v>
      </c>
      <c r="AF119" s="11">
        <f>-'OddsRatio_working_3-way'!U119/(3*'OddsRatio_working_3-way'!X119^(1/3))*COS(('OddsRatio_working_3-way'!Y119)/3)</f>
        <v>0.53419847566529899</v>
      </c>
      <c r="AG119" s="11">
        <f>-'OddsRatio_working_3-way'!U119/(3*'OddsRatio_working_3-way'!X119^(1/3))*COS(('OddsRatio_working_3-way'!Y119+2*PI())/3)</f>
        <v>-0.30120496310124656</v>
      </c>
      <c r="AH119" s="11">
        <f>-'OddsRatio_working_3-way'!U119/(3*'OddsRatio_working_3-way'!X119^(1/3))*COS(('OddsRatio_working_3-way'!Y119+4*PI())/3)</f>
        <v>-0.2329935125640524</v>
      </c>
      <c r="AI119" s="11">
        <f>'OddsRatio_working_3-way'!U119/(3*'OddsRatio_working_3-way'!X119^(1/3))*SIN(('OddsRatio_working_3-way'!Y119)/3)</f>
        <v>-3.9381899329463822E-2</v>
      </c>
      <c r="AJ119" s="11">
        <f>'OddsRatio_working_3-way'!U119/(3*'OddsRatio_working_3-way'!X119^(1/3))*SIN(('OddsRatio_working_3-way'!Y119+2*PI())/3)</f>
        <v>-0.44293850092434034</v>
      </c>
      <c r="AK119" s="11">
        <f>'OddsRatio_working_3-way'!U119/(3*'OddsRatio_working_3-way'!X119^(1/3))*SIN(('OddsRatio_working_3-way'!Y119+4*PI())/3)</f>
        <v>0.48232040025380424</v>
      </c>
      <c r="AL119" s="11">
        <f>'OddsRatio_working_3-way'!Z119+'OddsRatio_working_3-way'!AF119</f>
        <v>1.068396951330598</v>
      </c>
      <c r="AM119" s="11">
        <f>'OddsRatio_working_3-way'!AA119+'OddsRatio_working_3-way'!AG119</f>
        <v>-0.60240992620249312</v>
      </c>
      <c r="AN119" s="11">
        <f>'OddsRatio_working_3-way'!AB119+'OddsRatio_working_3-way'!AH119</f>
        <v>-0.4659870251281048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1.068396951330598</v>
      </c>
      <c r="AS119" s="11">
        <f>IF(('OddsRatio_working_3-way'!X119=0),IF(Q119&gt;0,-Q119^(1/3),(-Q119)^(1/3)),'OddsRatio_working_3-way'!AM119-'OddsRatio_working_3-way'!R119/3)</f>
        <v>-0.60240992620249312</v>
      </c>
      <c r="AT119" s="11">
        <f>IF(('OddsRatio_working_3-way'!X119=0),IF(Q119&gt;0,-Q119^(1/3),(-Q119)^(1/3)),'OddsRatio_working_3-way'!AN119-'OddsRatio_working_3-way'!R119/3)</f>
        <v>-0.4659870251281048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1.72</v>
      </c>
      <c r="B120" s="4">
        <f>IF('True_Odds_Calculator_3-way'!B121="","",'True_Odds_Calculator_3-way'!B121)</f>
        <v>3.58</v>
      </c>
      <c r="C120" s="4">
        <f>IF('True_Odds_Calculator_3-way'!C121="","",'True_Odds_Calculator_3-way'!C121)</f>
        <v>5.35</v>
      </c>
      <c r="D120" s="9">
        <f t="shared" si="26"/>
        <v>0.56164738547291815</v>
      </c>
      <c r="E120" s="9">
        <f t="shared" si="27"/>
        <v>0.26338609504305927</v>
      </c>
      <c r="F120" s="9">
        <f t="shared" si="28"/>
        <v>0.17496651948402242</v>
      </c>
      <c r="G120" s="9">
        <f t="shared" si="29"/>
        <v>1.0839952103033772</v>
      </c>
      <c r="H120" s="9">
        <f t="shared" si="30"/>
        <v>1.780476551418432</v>
      </c>
      <c r="I120" s="9">
        <f t="shared" si="31"/>
        <v>3.7967076425827133</v>
      </c>
      <c r="J120" s="9">
        <f t="shared" si="32"/>
        <v>5.7153791648196899</v>
      </c>
      <c r="K120" s="11">
        <f t="shared" si="33"/>
        <v>0.58139534883720934</v>
      </c>
      <c r="L120" s="11">
        <f t="shared" si="34"/>
        <v>0.27932960893854747</v>
      </c>
      <c r="M120" s="11">
        <f t="shared" si="35"/>
        <v>0.18691588785046731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-0.24528794444734503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0.23221816000650819</v>
      </c>
      <c r="Q120" s="11">
        <f>2*'OddsRatio_working_3-way'!K120*'OddsRatio_working_3-way'!L120*'OddsRatio_working_3-way'!M120</f>
        <v>6.0710630067060969E-2</v>
      </c>
      <c r="R120" s="11">
        <f t="shared" si="36"/>
        <v>0</v>
      </c>
      <c r="S120" s="11">
        <f t="shared" si="37"/>
        <v>-0.94671656419852102</v>
      </c>
      <c r="T120" s="11">
        <f t="shared" si="38"/>
        <v>-0.2475075984832735</v>
      </c>
      <c r="U120" s="11">
        <f>'OddsRatio_working_3-way'!S120-'OddsRatio_working_3-way'!R120^2/3</f>
        <v>-0.94671656419852102</v>
      </c>
      <c r="V120" s="11">
        <f>'OddsRatio_working_3-way'!S120*'OddsRatio_working_3-way'!R120/3-2*'OddsRatio_working_3-way'!R120^3/27-'OddsRatio_working_3-way'!T120</f>
        <v>0.2475075984832735</v>
      </c>
      <c r="W120" s="11">
        <f>'OddsRatio_working_3-way'!V120^2+4*'OddsRatio_working_3-way'!U120^3/27</f>
        <v>-6.4446031341683307E-2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0.17727523984516325</v>
      </c>
      <c r="Y120" s="11">
        <f>IF('OddsRatio_working_3-way'!W120&gt;=0,IF('OddsRatio_working_3-way'!V120+SQRT('OddsRatio_working_3-way'!W120)&gt;0,0,PI()),ACOS('OddsRatio_working_3-way'!V120/(2*'OddsRatio_working_3-way'!X120)))</f>
        <v>0.79807202205374905</v>
      </c>
      <c r="Z120" s="11">
        <f>'OddsRatio_working_3-way'!X120^(1/3)*COS('OddsRatio_working_3-way'!Y120/3)</f>
        <v>0.5419976051516886</v>
      </c>
      <c r="AA120" s="11">
        <f>'OddsRatio_working_3-way'!X120^(1/3)*COS(('OddsRatio_working_3-way'!Y120+2*PI())/3)</f>
        <v>-0.3988975439965714</v>
      </c>
      <c r="AB120" s="11">
        <f>'OddsRatio_working_3-way'!X120^(1/3)*COS(('OddsRatio_working_3-way'!Y120+4*PI())/3)</f>
        <v>-0.14310006115511734</v>
      </c>
      <c r="AC120" s="11">
        <f>'OddsRatio_working_3-way'!X120^(1/3)*SIN('OddsRatio_working_3-way'!Y120/3)</f>
        <v>0.14768474557654215</v>
      </c>
      <c r="AD120" s="11">
        <f>'OddsRatio_working_3-way'!X120^(1/3)*SIN(('OddsRatio_working_3-way'!Y120+2*PI())/3)</f>
        <v>0.39554132206341874</v>
      </c>
      <c r="AE120" s="11">
        <f>'OddsRatio_working_3-way'!X120^(1/3)*SIN(('OddsRatio_working_3-way'!Y120+4*PI())/3)</f>
        <v>-0.54322606763996095</v>
      </c>
      <c r="AF120" s="11">
        <f>-'OddsRatio_working_3-way'!U120/(3*'OddsRatio_working_3-way'!X120^(1/3))*COS(('OddsRatio_working_3-way'!Y120)/3)</f>
        <v>0.54199760515168849</v>
      </c>
      <c r="AG120" s="11">
        <f>-'OddsRatio_working_3-way'!U120/(3*'OddsRatio_working_3-way'!X120^(1/3))*COS(('OddsRatio_working_3-way'!Y120+2*PI())/3)</f>
        <v>-0.39889754399657129</v>
      </c>
      <c r="AH120" s="11">
        <f>-'OddsRatio_working_3-way'!U120/(3*'OddsRatio_working_3-way'!X120^(1/3))*COS(('OddsRatio_working_3-way'!Y120+4*PI())/3)</f>
        <v>-0.14310006115511731</v>
      </c>
      <c r="AI120" s="11">
        <f>'OddsRatio_working_3-way'!U120/(3*'OddsRatio_working_3-way'!X120^(1/3))*SIN(('OddsRatio_working_3-way'!Y120)/3)</f>
        <v>-0.14768474557654213</v>
      </c>
      <c r="AJ120" s="11">
        <f>'OddsRatio_working_3-way'!U120/(3*'OddsRatio_working_3-way'!X120^(1/3))*SIN(('OddsRatio_working_3-way'!Y120+2*PI())/3)</f>
        <v>-0.39554132206341869</v>
      </c>
      <c r="AK120" s="11">
        <f>'OddsRatio_working_3-way'!U120/(3*'OddsRatio_working_3-way'!X120^(1/3))*SIN(('OddsRatio_working_3-way'!Y120+4*PI())/3)</f>
        <v>0.54322606763996084</v>
      </c>
      <c r="AL120" s="11">
        <f>'OddsRatio_working_3-way'!Z120+'OddsRatio_working_3-way'!AF120</f>
        <v>1.0839952103033772</v>
      </c>
      <c r="AM120" s="11">
        <f>'OddsRatio_working_3-way'!AA120+'OddsRatio_working_3-way'!AG120</f>
        <v>-0.79779508799314269</v>
      </c>
      <c r="AN120" s="11">
        <f>'OddsRatio_working_3-way'!AB120+'OddsRatio_working_3-way'!AH120</f>
        <v>-0.28620012231023462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1.0839952103033772</v>
      </c>
      <c r="AS120" s="11">
        <f>IF(('OddsRatio_working_3-way'!X120=0),IF(Q120&gt;0,-Q120^(1/3),(-Q120)^(1/3)),'OddsRatio_working_3-way'!AM120-'OddsRatio_working_3-way'!R120/3)</f>
        <v>-0.79779508799314269</v>
      </c>
      <c r="AT120" s="11">
        <f>IF(('OddsRatio_working_3-way'!X120=0),IF(Q120&gt;0,-Q120^(1/3),(-Q120)^(1/3)),'OddsRatio_working_3-way'!AN120-'OddsRatio_working_3-way'!R120/3)</f>
        <v>-0.28620012231023462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1.68</v>
      </c>
      <c r="B121" s="4">
        <f>IF('True_Odds_Calculator_3-way'!B122="","",'True_Odds_Calculator_3-way'!B122)</f>
        <v>3.59</v>
      </c>
      <c r="C121" s="4">
        <f>IF('True_Odds_Calculator_3-way'!C122="","",'True_Odds_Calculator_3-way'!C122)</f>
        <v>5.66</v>
      </c>
      <c r="D121" s="9">
        <f t="shared" si="26"/>
        <v>0.57415740746101129</v>
      </c>
      <c r="E121" s="9">
        <f t="shared" si="27"/>
        <v>0.2614421214934658</v>
      </c>
      <c r="F121" s="9">
        <f t="shared" si="28"/>
        <v>0.1644004710455228</v>
      </c>
      <c r="G121" s="9">
        <f t="shared" si="29"/>
        <v>1.0907097923621381</v>
      </c>
      <c r="H121" s="9">
        <f t="shared" si="30"/>
        <v>1.7416826588062542</v>
      </c>
      <c r="I121" s="9">
        <f t="shared" si="31"/>
        <v>3.8249383622179369</v>
      </c>
      <c r="J121" s="9">
        <f t="shared" si="32"/>
        <v>6.082707632407562</v>
      </c>
      <c r="K121" s="11">
        <f t="shared" si="33"/>
        <v>0.59523809523809523</v>
      </c>
      <c r="L121" s="11">
        <f t="shared" si="34"/>
        <v>0.2785515320334262</v>
      </c>
      <c r="M121" s="11">
        <f t="shared" si="35"/>
        <v>0.17667844522968199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-0.24042212532522278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0.23230204116450756</v>
      </c>
      <c r="Q121" s="11">
        <f>2*'OddsRatio_working_3-way'!K121*'OddsRatio_working_3-way'!L121*'OddsRatio_working_3-way'!M121</f>
        <v>5.8588156661918682E-2</v>
      </c>
      <c r="R121" s="11">
        <f t="shared" si="36"/>
        <v>0</v>
      </c>
      <c r="S121" s="11">
        <f t="shared" si="37"/>
        <v>-0.96622572007575824</v>
      </c>
      <c r="T121" s="11">
        <f t="shared" si="38"/>
        <v>-0.24368870619817359</v>
      </c>
      <c r="U121" s="11">
        <f>'OddsRatio_working_3-way'!S121-'OddsRatio_working_3-way'!R121^2/3</f>
        <v>-0.96622572007575824</v>
      </c>
      <c r="V121" s="11">
        <f>'OddsRatio_working_3-way'!S121*'OddsRatio_working_3-way'!R121/3-2*'OddsRatio_working_3-way'!R121^3/27-'OddsRatio_working_3-way'!T121</f>
        <v>0.24368870619817359</v>
      </c>
      <c r="W121" s="11">
        <f>'OddsRatio_working_3-way'!V121^2+4*'OddsRatio_working_3-way'!U121^3/27</f>
        <v>-7.4254442588844893E-2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0.1827830873722899</v>
      </c>
      <c r="Y121" s="11">
        <f>IF('OddsRatio_working_3-way'!W121&gt;=0,IF('OddsRatio_working_3-way'!V121+SQRT('OddsRatio_working_3-way'!W121)&gt;0,0,PI()),ACOS('OddsRatio_working_3-way'!V121/(2*'OddsRatio_working_3-way'!X121)))</f>
        <v>0.84114969087405433</v>
      </c>
      <c r="Z121" s="11">
        <f>'OddsRatio_working_3-way'!X121^(1/3)*COS('OddsRatio_working_3-way'!Y121/3)</f>
        <v>0.54535489618106903</v>
      </c>
      <c r="AA121" s="11">
        <f>'OddsRatio_working_3-way'!X121^(1/3)*COS(('OddsRatio_working_3-way'!Y121+2*PI())/3)</f>
        <v>-0.40868280801227114</v>
      </c>
      <c r="AB121" s="11">
        <f>'OddsRatio_working_3-way'!X121^(1/3)*COS(('OddsRatio_working_3-way'!Y121+4*PI())/3)</f>
        <v>-0.136672088168798</v>
      </c>
      <c r="AC121" s="11">
        <f>'OddsRatio_working_3-way'!X121^(1/3)*SIN('OddsRatio_working_3-way'!Y121/3)</f>
        <v>0.15704546232409305</v>
      </c>
      <c r="AD121" s="11">
        <f>'OddsRatio_working_3-way'!X121^(1/3)*SIN(('OddsRatio_working_3-way'!Y121+2*PI())/3)</f>
        <v>0.39376846300898427</v>
      </c>
      <c r="AE121" s="11">
        <f>'OddsRatio_working_3-way'!X121^(1/3)*SIN(('OddsRatio_working_3-way'!Y121+4*PI())/3)</f>
        <v>-0.55081392533307738</v>
      </c>
      <c r="AF121" s="11">
        <f>-'OddsRatio_working_3-way'!U121/(3*'OddsRatio_working_3-way'!X121^(1/3))*COS(('OddsRatio_working_3-way'!Y121)/3)</f>
        <v>0.54535489618106914</v>
      </c>
      <c r="AG121" s="11">
        <f>-'OddsRatio_working_3-way'!U121/(3*'OddsRatio_working_3-way'!X121^(1/3))*COS(('OddsRatio_working_3-way'!Y121+2*PI())/3)</f>
        <v>-0.40868280801227119</v>
      </c>
      <c r="AH121" s="11">
        <f>-'OddsRatio_working_3-way'!U121/(3*'OddsRatio_working_3-way'!X121^(1/3))*COS(('OddsRatio_working_3-way'!Y121+4*PI())/3)</f>
        <v>-0.13667208816879803</v>
      </c>
      <c r="AI121" s="11">
        <f>'OddsRatio_working_3-way'!U121/(3*'OddsRatio_working_3-way'!X121^(1/3))*SIN(('OddsRatio_working_3-way'!Y121)/3)</f>
        <v>-0.15704546232409308</v>
      </c>
      <c r="AJ121" s="11">
        <f>'OddsRatio_working_3-way'!U121/(3*'OddsRatio_working_3-way'!X121^(1/3))*SIN(('OddsRatio_working_3-way'!Y121+2*PI())/3)</f>
        <v>-0.39376846300898433</v>
      </c>
      <c r="AK121" s="11">
        <f>'OddsRatio_working_3-way'!U121/(3*'OddsRatio_working_3-way'!X121^(1/3))*SIN(('OddsRatio_working_3-way'!Y121+4*PI())/3)</f>
        <v>0.55081392533307749</v>
      </c>
      <c r="AL121" s="11">
        <f>'OddsRatio_working_3-way'!Z121+'OddsRatio_working_3-way'!AF121</f>
        <v>1.0907097923621381</v>
      </c>
      <c r="AM121" s="11">
        <f>'OddsRatio_working_3-way'!AA121+'OddsRatio_working_3-way'!AG121</f>
        <v>-0.81736561602454239</v>
      </c>
      <c r="AN121" s="11">
        <f>'OddsRatio_working_3-way'!AB121+'OddsRatio_working_3-way'!AH121</f>
        <v>-0.273344176337596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1.0907097923621381</v>
      </c>
      <c r="AS121" s="11">
        <f>IF(('OddsRatio_working_3-way'!X121=0),IF(Q121&gt;0,-Q121^(1/3),(-Q121)^(1/3)),'OddsRatio_working_3-way'!AM121-'OddsRatio_working_3-way'!R121/3)</f>
        <v>-0.81736561602454239</v>
      </c>
      <c r="AT121" s="11">
        <f>IF(('OddsRatio_working_3-way'!X121=0),IF(Q121&gt;0,-Q121^(1/3),(-Q121)^(1/3)),'OddsRatio_working_3-way'!AN121-'OddsRatio_working_3-way'!R121/3)</f>
        <v>-0.273344176337596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2.72</v>
      </c>
      <c r="B122" s="4">
        <f>IF('True_Odds_Calculator_3-way'!B123="","",'True_Odds_Calculator_3-way'!B123)</f>
        <v>2.84</v>
      </c>
      <c r="C122" s="4">
        <f>IF('True_Odds_Calculator_3-way'!C123="","",'True_Odds_Calculator_3-way'!C123)</f>
        <v>2.98</v>
      </c>
      <c r="D122" s="9">
        <f t="shared" si="26"/>
        <v>0.3488055076708913</v>
      </c>
      <c r="E122" s="9">
        <f t="shared" si="27"/>
        <v>0.33364719049653624</v>
      </c>
      <c r="F122" s="9">
        <f t="shared" si="28"/>
        <v>0.31754730183257257</v>
      </c>
      <c r="G122" s="9">
        <f t="shared" si="29"/>
        <v>1.0854227949455817</v>
      </c>
      <c r="H122" s="9">
        <f t="shared" si="30"/>
        <v>2.8669272073064014</v>
      </c>
      <c r="I122" s="9">
        <f t="shared" si="31"/>
        <v>2.9971779426998695</v>
      </c>
      <c r="J122" s="9">
        <f t="shared" si="32"/>
        <v>3.1491371339922516</v>
      </c>
      <c r="K122" s="11">
        <f t="shared" si="33"/>
        <v>0.36764705882352938</v>
      </c>
      <c r="L122" s="11">
        <f t="shared" si="34"/>
        <v>0.35211267605633806</v>
      </c>
      <c r="M122" s="11">
        <f t="shared" si="35"/>
        <v>0.33557046979865773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-0.27221242973037607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0.24066129902192465</v>
      </c>
      <c r="Q122" s="11">
        <f>2*'OddsRatio_working_3-way'!K122*'OddsRatio_working_3-way'!L122*'OddsRatio_working_3-way'!M122</f>
        <v>8.6881335386976427E-2</v>
      </c>
      <c r="R122" s="11">
        <f t="shared" si="36"/>
        <v>0</v>
      </c>
      <c r="S122" s="11">
        <f t="shared" si="37"/>
        <v>-0.8840937177640914</v>
      </c>
      <c r="T122" s="11">
        <f t="shared" si="38"/>
        <v>-0.3191674071350511</v>
      </c>
      <c r="U122" s="11">
        <f>'OddsRatio_working_3-way'!S122-'OddsRatio_working_3-way'!R122^2/3</f>
        <v>-0.8840937177640914</v>
      </c>
      <c r="V122" s="11">
        <f>'OddsRatio_working_3-way'!S122*'OddsRatio_working_3-way'!R122/3-2*'OddsRatio_working_3-way'!R122^3/27-'OddsRatio_working_3-way'!T122</f>
        <v>0.3191674071350511</v>
      </c>
      <c r="W122" s="11">
        <f>'OddsRatio_working_3-way'!V122^2+4*'OddsRatio_working_3-way'!U122^3/27</f>
        <v>-5.0651232943783875E-4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0.15997995664047207</v>
      </c>
      <c r="Y122" s="11">
        <f>IF('OddsRatio_working_3-way'!W122&gt;=0,IF('OddsRatio_working_3-way'!V122+SQRT('OddsRatio_working_3-way'!W122)&gt;0,0,PI()),ACOS('OddsRatio_working_3-way'!V122/(2*'OddsRatio_working_3-way'!X122)))</f>
        <v>7.039765853400759E-2</v>
      </c>
      <c r="Z122" s="11">
        <f>'OddsRatio_working_3-way'!X122^(1/3)*COS('OddsRatio_working_3-way'!Y122/3)</f>
        <v>0.54271139747279085</v>
      </c>
      <c r="AA122" s="11">
        <f>'OddsRatio_working_3-way'!X122^(1/3)*COS(('OddsRatio_working_3-way'!Y122+2*PI())/3)</f>
        <v>-0.28238673363211958</v>
      </c>
      <c r="AB122" s="11">
        <f>'OddsRatio_working_3-way'!X122^(1/3)*COS(('OddsRatio_working_3-way'!Y122+4*PI())/3)</f>
        <v>-0.26032466384067132</v>
      </c>
      <c r="AC122" s="11">
        <f>'OddsRatio_working_3-way'!X122^(1/3)*SIN('OddsRatio_working_3-way'!Y122/3)</f>
        <v>1.273754193297299E-2</v>
      </c>
      <c r="AD122" s="11">
        <f>'OddsRatio_working_3-way'!X122^(1/3)*SIN(('OddsRatio_working_3-way'!Y122+2*PI())/3)</f>
        <v>0.46363308616830412</v>
      </c>
      <c r="AE122" s="11">
        <f>'OddsRatio_working_3-way'!X122^(1/3)*SIN(('OddsRatio_working_3-way'!Y122+4*PI())/3)</f>
        <v>-0.47637062810127706</v>
      </c>
      <c r="AF122" s="11">
        <f>-'OddsRatio_working_3-way'!U122/(3*'OddsRatio_working_3-way'!X122^(1/3))*COS(('OddsRatio_working_3-way'!Y122)/3)</f>
        <v>0.54271139747279096</v>
      </c>
      <c r="AG122" s="11">
        <f>-'OddsRatio_working_3-way'!U122/(3*'OddsRatio_working_3-way'!X122^(1/3))*COS(('OddsRatio_working_3-way'!Y122+2*PI())/3)</f>
        <v>-0.28238673363211964</v>
      </c>
      <c r="AH122" s="11">
        <f>-'OddsRatio_working_3-way'!U122/(3*'OddsRatio_working_3-way'!X122^(1/3))*COS(('OddsRatio_working_3-way'!Y122+4*PI())/3)</f>
        <v>-0.26032466384067138</v>
      </c>
      <c r="AI122" s="11">
        <f>'OddsRatio_working_3-way'!U122/(3*'OddsRatio_working_3-way'!X122^(1/3))*SIN(('OddsRatio_working_3-way'!Y122)/3)</f>
        <v>-1.2737541932972994E-2</v>
      </c>
      <c r="AJ122" s="11">
        <f>'OddsRatio_working_3-way'!U122/(3*'OddsRatio_working_3-way'!X122^(1/3))*SIN(('OddsRatio_working_3-way'!Y122+2*PI())/3)</f>
        <v>-0.46363308616830418</v>
      </c>
      <c r="AK122" s="11">
        <f>'OddsRatio_working_3-way'!U122/(3*'OddsRatio_working_3-way'!X122^(1/3))*SIN(('OddsRatio_working_3-way'!Y122+4*PI())/3)</f>
        <v>0.47637062810127717</v>
      </c>
      <c r="AL122" s="11">
        <f>'OddsRatio_working_3-way'!Z122+'OddsRatio_working_3-way'!AF122</f>
        <v>1.0854227949455817</v>
      </c>
      <c r="AM122" s="11">
        <f>'OddsRatio_working_3-way'!AA122+'OddsRatio_working_3-way'!AG122</f>
        <v>-0.56477346726423927</v>
      </c>
      <c r="AN122" s="11">
        <f>'OddsRatio_working_3-way'!AB122+'OddsRatio_working_3-way'!AH122</f>
        <v>-0.52064932768134264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1.0854227949455817</v>
      </c>
      <c r="AS122" s="11">
        <f>IF(('OddsRatio_working_3-way'!X122=0),IF(Q122&gt;0,-Q122^(1/3),(-Q122)^(1/3)),'OddsRatio_working_3-way'!AM122-'OddsRatio_working_3-way'!R122/3)</f>
        <v>-0.56477346726423927</v>
      </c>
      <c r="AT122" s="11">
        <f>IF(('OddsRatio_working_3-way'!X122=0),IF(Q122&gt;0,-Q122^(1/3),(-Q122)^(1/3)),'OddsRatio_working_3-way'!AN122-'OddsRatio_working_3-way'!R122/3)</f>
        <v>-0.52064932768134264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1.33</v>
      </c>
      <c r="B123" s="4">
        <f>IF('True_Odds_Calculator_3-way'!B124="","",'True_Odds_Calculator_3-way'!B124)</f>
        <v>5</v>
      </c>
      <c r="C123" s="4">
        <f>IF('True_Odds_Calculator_3-way'!C124="","",'True_Odds_Calculator_3-way'!C124)</f>
        <v>8.83</v>
      </c>
      <c r="D123" s="9">
        <f t="shared" si="26"/>
        <v>0.72332936124761416</v>
      </c>
      <c r="E123" s="9">
        <f t="shared" si="27"/>
        <v>0.17742085393042489</v>
      </c>
      <c r="F123" s="9">
        <f t="shared" si="28"/>
        <v>9.9249784821960826E-2</v>
      </c>
      <c r="G123" s="9">
        <f t="shared" si="29"/>
        <v>1.1590790031820997</v>
      </c>
      <c r="H123" s="9">
        <f t="shared" si="30"/>
        <v>1.3824960710500931</v>
      </c>
      <c r="I123" s="9">
        <f t="shared" si="31"/>
        <v>5.6363160127283987</v>
      </c>
      <c r="J123" s="9">
        <f t="shared" si="32"/>
        <v>10.075588594915843</v>
      </c>
      <c r="K123" s="11">
        <f t="shared" si="33"/>
        <v>0.75187969924812026</v>
      </c>
      <c r="L123" s="11">
        <f t="shared" si="34"/>
        <v>0.2</v>
      </c>
      <c r="M123" s="11">
        <f t="shared" si="35"/>
        <v>0.11325028312570781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-0.17601648515399482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0.20708623200129428</v>
      </c>
      <c r="Q123" s="11">
        <f>2*'OddsRatio_working_3-way'!K123*'OddsRatio_working_3-way'!L123*'OddsRatio_working_3-way'!M123</f>
        <v>3.4060235526528662E-2</v>
      </c>
      <c r="R123" s="11">
        <f t="shared" si="36"/>
        <v>0</v>
      </c>
      <c r="S123" s="11">
        <f t="shared" si="37"/>
        <v>-1.1765161190448548</v>
      </c>
      <c r="T123" s="11">
        <f t="shared" si="38"/>
        <v>-0.19350594063237742</v>
      </c>
      <c r="U123" s="11">
        <f>'OddsRatio_working_3-way'!S123-'OddsRatio_working_3-way'!R123^2/3</f>
        <v>-1.1765161190448548</v>
      </c>
      <c r="V123" s="11">
        <f>'OddsRatio_working_3-way'!S123*'OddsRatio_working_3-way'!R123/3-2*'OddsRatio_working_3-way'!R123^3/27-'OddsRatio_working_3-way'!T123</f>
        <v>0.19350594063237742</v>
      </c>
      <c r="W123" s="11">
        <f>'OddsRatio_working_3-way'!V123^2+4*'OddsRatio_working_3-way'!U123^3/27</f>
        <v>-0.20381797785533623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0.24559240975412769</v>
      </c>
      <c r="Y123" s="11">
        <f>IF('OddsRatio_working_3-way'!W123&gt;=0,IF('OddsRatio_working_3-way'!V123+SQRT('OddsRatio_working_3-way'!W123)&gt;0,0,PI()),ACOS('OddsRatio_working_3-way'!V123/(2*'OddsRatio_working_3-way'!X123)))</f>
        <v>1.1658629846534747</v>
      </c>
      <c r="Z123" s="11">
        <f>'OddsRatio_working_3-way'!X123^(1/3)*COS('OddsRatio_working_3-way'!Y123/3)</f>
        <v>0.57953950159104983</v>
      </c>
      <c r="AA123" s="11">
        <f>'OddsRatio_working_3-way'!X123^(1/3)*COS(('OddsRatio_working_3-way'!Y123+2*PI())/3)</f>
        <v>-0.49526793651236245</v>
      </c>
      <c r="AB123" s="11">
        <f>'OddsRatio_working_3-way'!X123^(1/3)*COS(('OddsRatio_working_3-way'!Y123+4*PI())/3)</f>
        <v>-8.4271565078687549E-2</v>
      </c>
      <c r="AC123" s="11">
        <f>'OddsRatio_working_3-way'!X123^(1/3)*SIN('OddsRatio_working_3-way'!Y123/3)</f>
        <v>0.2372888656831918</v>
      </c>
      <c r="AD123" s="11">
        <f>'OddsRatio_working_3-way'!X123^(1/3)*SIN(('OddsRatio_working_3-way'!Y123+2*PI())/3)</f>
        <v>0.38325149803282543</v>
      </c>
      <c r="AE123" s="11">
        <f>'OddsRatio_working_3-way'!X123^(1/3)*SIN(('OddsRatio_working_3-way'!Y123+4*PI())/3)</f>
        <v>-0.62054036371601706</v>
      </c>
      <c r="AF123" s="11">
        <f>-'OddsRatio_working_3-way'!U123/(3*'OddsRatio_working_3-way'!X123^(1/3))*COS(('OddsRatio_working_3-way'!Y123)/3)</f>
        <v>0.57953950159104983</v>
      </c>
      <c r="AG123" s="11">
        <f>-'OddsRatio_working_3-way'!U123/(3*'OddsRatio_working_3-way'!X123^(1/3))*COS(('OddsRatio_working_3-way'!Y123+2*PI())/3)</f>
        <v>-0.49526793651236245</v>
      </c>
      <c r="AH123" s="11">
        <f>-'OddsRatio_working_3-way'!U123/(3*'OddsRatio_working_3-way'!X123^(1/3))*COS(('OddsRatio_working_3-way'!Y123+4*PI())/3)</f>
        <v>-8.4271565078687549E-2</v>
      </c>
      <c r="AI123" s="11">
        <f>'OddsRatio_working_3-way'!U123/(3*'OddsRatio_working_3-way'!X123^(1/3))*SIN(('OddsRatio_working_3-way'!Y123)/3)</f>
        <v>-0.2372888656831918</v>
      </c>
      <c r="AJ123" s="11">
        <f>'OddsRatio_working_3-way'!U123/(3*'OddsRatio_working_3-way'!X123^(1/3))*SIN(('OddsRatio_working_3-way'!Y123+2*PI())/3)</f>
        <v>-0.38325149803282543</v>
      </c>
      <c r="AK123" s="11">
        <f>'OddsRatio_working_3-way'!U123/(3*'OddsRatio_working_3-way'!X123^(1/3))*SIN(('OddsRatio_working_3-way'!Y123+4*PI())/3)</f>
        <v>0.62054036371601706</v>
      </c>
      <c r="AL123" s="11">
        <f>'OddsRatio_working_3-way'!Z123+'OddsRatio_working_3-way'!AF123</f>
        <v>1.1590790031820997</v>
      </c>
      <c r="AM123" s="11">
        <f>'OddsRatio_working_3-way'!AA123+'OddsRatio_working_3-way'!AG123</f>
        <v>-0.9905358730247249</v>
      </c>
      <c r="AN123" s="11">
        <f>'OddsRatio_working_3-way'!AB123+'OddsRatio_working_3-way'!AH123</f>
        <v>-0.1685431301573751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1.1590790031820997</v>
      </c>
      <c r="AS123" s="11">
        <f>IF(('OddsRatio_working_3-way'!X123=0),IF(Q123&gt;0,-Q123^(1/3),(-Q123)^(1/3)),'OddsRatio_working_3-way'!AM123-'OddsRatio_working_3-way'!R123/3)</f>
        <v>-0.9905358730247249</v>
      </c>
      <c r="AT123" s="11">
        <f>IF(('OddsRatio_working_3-way'!X123=0),IF(Q123&gt;0,-Q123^(1/3),(-Q123)^(1/3)),'OddsRatio_working_3-way'!AN123-'OddsRatio_working_3-way'!R123/3)</f>
        <v>-0.1685431301573751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3.04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2.56</v>
      </c>
      <c r="D124" s="9">
        <f t="shared" si="26"/>
        <v>0.32180129217661252</v>
      </c>
      <c r="E124" s="9">
        <f t="shared" si="27"/>
        <v>0.2952951306433787</v>
      </c>
      <c r="F124" s="9">
        <f t="shared" si="28"/>
        <v>0.38290357718000895</v>
      </c>
      <c r="G124" s="9">
        <f t="shared" si="29"/>
        <v>1.0330920199965878</v>
      </c>
      <c r="H124" s="9">
        <f t="shared" si="30"/>
        <v>3.1075077207930391</v>
      </c>
      <c r="I124" s="9">
        <f t="shared" si="31"/>
        <v>3.3864425661921178</v>
      </c>
      <c r="J124" s="9">
        <f t="shared" si="32"/>
        <v>2.6116235511946768</v>
      </c>
      <c r="K124" s="11">
        <f t="shared" si="33"/>
        <v>0.32894736842105265</v>
      </c>
      <c r="L124" s="11">
        <f t="shared" si="34"/>
        <v>0.30211480362537763</v>
      </c>
      <c r="M124" s="11">
        <f t="shared" si="35"/>
        <v>0.390625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-0.28538109695500091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0.22942774586579751</v>
      </c>
      <c r="Q124" s="11">
        <f>2*'OddsRatio_working_3-way'!K124*'OddsRatio_working_3-way'!L124*'OddsRatio_working_3-way'!M124</f>
        <v>7.7640523135633646E-2</v>
      </c>
      <c r="R124" s="11">
        <f t="shared" si="36"/>
        <v>0</v>
      </c>
      <c r="S124" s="11">
        <f t="shared" si="37"/>
        <v>-0.80393462746403921</v>
      </c>
      <c r="T124" s="11">
        <f t="shared" si="38"/>
        <v>-0.27205909558850722</v>
      </c>
      <c r="U124" s="11">
        <f>'OddsRatio_working_3-way'!S124-'OddsRatio_working_3-way'!R124^2/3</f>
        <v>-0.80393462746403921</v>
      </c>
      <c r="V124" s="11">
        <f>'OddsRatio_working_3-way'!S124*'OddsRatio_working_3-way'!R124/3-2*'OddsRatio_working_3-way'!R124^3/27-'OddsRatio_working_3-way'!T124</f>
        <v>0.27205909558850722</v>
      </c>
      <c r="W124" s="11">
        <f>'OddsRatio_working_3-way'!V124^2+4*'OddsRatio_working_3-way'!U124^3/27</f>
        <v>-2.9603967665191855E-3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0.13872323909402823</v>
      </c>
      <c r="Y124" s="11">
        <f>IF('OddsRatio_working_3-way'!W124&gt;=0,IF('OddsRatio_working_3-way'!V124+SQRT('OddsRatio_working_3-way'!W124)&gt;0,0,PI()),ACOS('OddsRatio_working_3-way'!V124/(2*'OddsRatio_working_3-way'!X124)))</f>
        <v>0.1973874632922854</v>
      </c>
      <c r="Z124" s="11">
        <f>'OddsRatio_working_3-way'!X124^(1/3)*COS('OddsRatio_working_3-way'!Y124/3)</f>
        <v>0.51654600999829392</v>
      </c>
      <c r="AA124" s="11">
        <f>'OddsRatio_working_3-way'!X124^(1/3)*COS(('OddsRatio_working_3-way'!Y124+2*PI())/3)</f>
        <v>-0.28774878373596058</v>
      </c>
      <c r="AB124" s="11">
        <f>'OddsRatio_working_3-way'!X124^(1/3)*COS(('OddsRatio_working_3-way'!Y124+4*PI())/3)</f>
        <v>-0.22879722626233345</v>
      </c>
      <c r="AC124" s="11">
        <f>'OddsRatio_working_3-way'!X124^(1/3)*SIN('OddsRatio_working_3-way'!Y124/3)</f>
        <v>3.403569757654637E-2</v>
      </c>
      <c r="AD124" s="11">
        <f>'OddsRatio_working_3-way'!X124^(1/3)*SIN(('OddsRatio_working_3-way'!Y124+2*PI())/3)</f>
        <v>0.43032411809373999</v>
      </c>
      <c r="AE124" s="11">
        <f>'OddsRatio_working_3-way'!X124^(1/3)*SIN(('OddsRatio_working_3-way'!Y124+4*PI())/3)</f>
        <v>-0.46435981567028639</v>
      </c>
      <c r="AF124" s="11">
        <f>-'OddsRatio_working_3-way'!U124/(3*'OddsRatio_working_3-way'!X124^(1/3))*COS(('OddsRatio_working_3-way'!Y124)/3)</f>
        <v>0.51654600999829392</v>
      </c>
      <c r="AG124" s="11">
        <f>-'OddsRatio_working_3-way'!U124/(3*'OddsRatio_working_3-way'!X124^(1/3))*COS(('OddsRatio_working_3-way'!Y124+2*PI())/3)</f>
        <v>-0.28774878373596058</v>
      </c>
      <c r="AH124" s="11">
        <f>-'OddsRatio_working_3-way'!U124/(3*'OddsRatio_working_3-way'!X124^(1/3))*COS(('OddsRatio_working_3-way'!Y124+4*PI())/3)</f>
        <v>-0.22879722626233345</v>
      </c>
      <c r="AI124" s="11">
        <f>'OddsRatio_working_3-way'!U124/(3*'OddsRatio_working_3-way'!X124^(1/3))*SIN(('OddsRatio_working_3-way'!Y124)/3)</f>
        <v>-3.403569757654637E-2</v>
      </c>
      <c r="AJ124" s="11">
        <f>'OddsRatio_working_3-way'!U124/(3*'OddsRatio_working_3-way'!X124^(1/3))*SIN(('OddsRatio_working_3-way'!Y124+2*PI())/3)</f>
        <v>-0.43032411809373999</v>
      </c>
      <c r="AK124" s="11">
        <f>'OddsRatio_working_3-way'!U124/(3*'OddsRatio_working_3-way'!X124^(1/3))*SIN(('OddsRatio_working_3-way'!Y124+4*PI())/3)</f>
        <v>0.46435981567028639</v>
      </c>
      <c r="AL124" s="11">
        <f>'OddsRatio_working_3-way'!Z124+'OddsRatio_working_3-way'!AF124</f>
        <v>1.0330920199965878</v>
      </c>
      <c r="AM124" s="11">
        <f>'OddsRatio_working_3-way'!AA124+'OddsRatio_working_3-way'!AG124</f>
        <v>-0.57549756747192116</v>
      </c>
      <c r="AN124" s="11">
        <f>'OddsRatio_working_3-way'!AB124+'OddsRatio_working_3-way'!AH124</f>
        <v>-0.45759445252466691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1.0330920199965878</v>
      </c>
      <c r="AS124" s="11">
        <f>IF(('OddsRatio_working_3-way'!X124=0),IF(Q124&gt;0,-Q124^(1/3),(-Q124)^(1/3)),'OddsRatio_working_3-way'!AM124-'OddsRatio_working_3-way'!R124/3)</f>
        <v>-0.57549756747192116</v>
      </c>
      <c r="AT124" s="11">
        <f>IF(('OddsRatio_working_3-way'!X124=0),IF(Q124&gt;0,-Q124^(1/3),(-Q124)^(1/3)),'OddsRatio_working_3-way'!AN124-'OddsRatio_working_3-way'!R124/3)</f>
        <v>-0.45759445252466691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4.72</v>
      </c>
      <c r="B125" s="4">
        <f>IF('True_Odds_Calculator_3-way'!B126="","",'True_Odds_Calculator_3-way'!B126)</f>
        <v>3.7</v>
      </c>
      <c r="C125" s="4">
        <f>IF('True_Odds_Calculator_3-way'!C126="","",'True_Odds_Calculator_3-way'!C126)</f>
        <v>1.85</v>
      </c>
      <c r="D125" s="9">
        <f t="shared" si="26"/>
        <v>0.20571813043413945</v>
      </c>
      <c r="E125" s="9">
        <f t="shared" si="27"/>
        <v>0.26299501673883346</v>
      </c>
      <c r="F125" s="9">
        <f t="shared" si="28"/>
        <v>0.53128685282702692</v>
      </c>
      <c r="G125" s="9">
        <f t="shared" si="29"/>
        <v>1.0379086721871762</v>
      </c>
      <c r="H125" s="9">
        <f t="shared" si="30"/>
        <v>4.8610202605362947</v>
      </c>
      <c r="I125" s="9">
        <f t="shared" si="31"/>
        <v>3.8023534149053764</v>
      </c>
      <c r="J125" s="9">
        <f t="shared" si="32"/>
        <v>1.8822223713591004</v>
      </c>
      <c r="K125" s="11">
        <f t="shared" si="33"/>
        <v>0.21186440677966104</v>
      </c>
      <c r="L125" s="11">
        <f t="shared" si="34"/>
        <v>0.27027027027027023</v>
      </c>
      <c r="M125" s="11">
        <f t="shared" si="35"/>
        <v>0.54054054054054046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-0.2642470688737294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0.2250188805388072</v>
      </c>
      <c r="Q125" s="11">
        <f>2*'OddsRatio_working_3-way'!K125*'OddsRatio_working_3-way'!L125*'OddsRatio_working_3-way'!M125</f>
        <v>6.1903405925393999E-2</v>
      </c>
      <c r="R125" s="11">
        <f t="shared" si="36"/>
        <v>0</v>
      </c>
      <c r="S125" s="11">
        <f t="shared" si="37"/>
        <v>-0.85154730948532331</v>
      </c>
      <c r="T125" s="11">
        <f t="shared" si="38"/>
        <v>-0.23426335886803942</v>
      </c>
      <c r="U125" s="11">
        <f>'OddsRatio_working_3-way'!S125-'OddsRatio_working_3-way'!R125^2/3</f>
        <v>-0.85154730948532331</v>
      </c>
      <c r="V125" s="11">
        <f>'OddsRatio_working_3-way'!S125*'OddsRatio_working_3-way'!R125/3-2*'OddsRatio_working_3-way'!R125^3/27-'OddsRatio_working_3-way'!T125</f>
        <v>0.23426335886803942</v>
      </c>
      <c r="W125" s="11">
        <f>'OddsRatio_working_3-way'!V125^2+4*'OddsRatio_working_3-way'!U125^3/27</f>
        <v>-3.6599923453182047E-2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0.15122767997403605</v>
      </c>
      <c r="Y125" s="11">
        <f>IF('OddsRatio_working_3-way'!W125&gt;=0,IF('OddsRatio_working_3-way'!V125+SQRT('OddsRatio_working_3-way'!W125)&gt;0,0,PI()),ACOS('OddsRatio_working_3-way'!V125/(2*'OddsRatio_working_3-way'!X125)))</f>
        <v>0.68481097254248591</v>
      </c>
      <c r="Z125" s="11">
        <f>'OddsRatio_working_3-way'!X125^(1/3)*COS('OddsRatio_working_3-way'!Y125/3)</f>
        <v>0.5189543360935881</v>
      </c>
      <c r="AA125" s="11">
        <f>'OddsRatio_working_3-way'!X125^(1/3)*COS(('OddsRatio_working_3-way'!Y125+2*PI())/3)</f>
        <v>-0.3638880159438313</v>
      </c>
      <c r="AB125" s="11">
        <f>'OddsRatio_working_3-way'!X125^(1/3)*COS(('OddsRatio_working_3-way'!Y125+4*PI())/3)</f>
        <v>-0.15506632014975691</v>
      </c>
      <c r="AC125" s="11">
        <f>'OddsRatio_working_3-way'!X125^(1/3)*SIN('OddsRatio_working_3-way'!Y125/3)</f>
        <v>0.12056326227934296</v>
      </c>
      <c r="AD125" s="11">
        <f>'OddsRatio_working_3-way'!X125^(1/3)*SIN(('OddsRatio_working_3-way'!Y125+2*PI())/3)</f>
        <v>0.38914600732146337</v>
      </c>
      <c r="AE125" s="11">
        <f>'OddsRatio_working_3-way'!X125^(1/3)*SIN(('OddsRatio_working_3-way'!Y125+4*PI())/3)</f>
        <v>-0.50970926960080642</v>
      </c>
      <c r="AF125" s="11">
        <f>-'OddsRatio_working_3-way'!U125/(3*'OddsRatio_working_3-way'!X125^(1/3))*COS(('OddsRatio_working_3-way'!Y125)/3)</f>
        <v>0.5189543360935881</v>
      </c>
      <c r="AG125" s="11">
        <f>-'OddsRatio_working_3-way'!U125/(3*'OddsRatio_working_3-way'!X125^(1/3))*COS(('OddsRatio_working_3-way'!Y125+2*PI())/3)</f>
        <v>-0.3638880159438313</v>
      </c>
      <c r="AH125" s="11">
        <f>-'OddsRatio_working_3-way'!U125/(3*'OddsRatio_working_3-way'!X125^(1/3))*COS(('OddsRatio_working_3-way'!Y125+4*PI())/3)</f>
        <v>-0.15506632014975691</v>
      </c>
      <c r="AI125" s="11">
        <f>'OddsRatio_working_3-way'!U125/(3*'OddsRatio_working_3-way'!X125^(1/3))*SIN(('OddsRatio_working_3-way'!Y125)/3)</f>
        <v>-0.12056326227934296</v>
      </c>
      <c r="AJ125" s="11">
        <f>'OddsRatio_working_3-way'!U125/(3*'OddsRatio_working_3-way'!X125^(1/3))*SIN(('OddsRatio_working_3-way'!Y125+2*PI())/3)</f>
        <v>-0.38914600732146337</v>
      </c>
      <c r="AK125" s="11">
        <f>'OddsRatio_working_3-way'!U125/(3*'OddsRatio_working_3-way'!X125^(1/3))*SIN(('OddsRatio_working_3-way'!Y125+4*PI())/3)</f>
        <v>0.50970926960080642</v>
      </c>
      <c r="AL125" s="11">
        <f>'OddsRatio_working_3-way'!Z125+'OddsRatio_working_3-way'!AF125</f>
        <v>1.0379086721871762</v>
      </c>
      <c r="AM125" s="11">
        <f>'OddsRatio_working_3-way'!AA125+'OddsRatio_working_3-way'!AG125</f>
        <v>-0.7277760318876626</v>
      </c>
      <c r="AN125" s="11">
        <f>'OddsRatio_working_3-way'!AB125+'OddsRatio_working_3-way'!AH125</f>
        <v>-0.31013264029951382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1.0379086721871762</v>
      </c>
      <c r="AS125" s="11">
        <f>IF(('OddsRatio_working_3-way'!X125=0),IF(Q125&gt;0,-Q125^(1/3),(-Q125)^(1/3)),'OddsRatio_working_3-way'!AM125-'OddsRatio_working_3-way'!R125/3)</f>
        <v>-0.7277760318876626</v>
      </c>
      <c r="AT125" s="11">
        <f>IF(('OddsRatio_working_3-way'!X125=0),IF(Q125&gt;0,-Q125^(1/3),(-Q125)^(1/3)),'OddsRatio_working_3-way'!AN125-'OddsRatio_working_3-way'!R125/3)</f>
        <v>-0.31013264029951382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4.59</v>
      </c>
      <c r="B126" s="4">
        <f>IF('True_Odds_Calculator_3-way'!B127="","",'True_Odds_Calculator_3-way'!B127)</f>
        <v>4.4800000000000004</v>
      </c>
      <c r="C126" s="4">
        <f>IF('True_Odds_Calculator_3-way'!C127="","",'True_Odds_Calculator_3-way'!C127)</f>
        <v>1.71</v>
      </c>
      <c r="D126" s="9">
        <f t="shared" si="26"/>
        <v>0.21039969573910502</v>
      </c>
      <c r="E126" s="9">
        <f t="shared" si="27"/>
        <v>0.21561629065770169</v>
      </c>
      <c r="F126" s="9">
        <f t="shared" si="28"/>
        <v>0.57398401360319318</v>
      </c>
      <c r="G126" s="9">
        <f t="shared" si="29"/>
        <v>1.0453645081248695</v>
      </c>
      <c r="H126" s="9">
        <f t="shared" si="30"/>
        <v>4.7528585841682816</v>
      </c>
      <c r="I126" s="9">
        <f t="shared" si="31"/>
        <v>4.6378684882745462</v>
      </c>
      <c r="J126" s="9">
        <f t="shared" si="32"/>
        <v>1.7422088007686576</v>
      </c>
      <c r="K126" s="11">
        <f t="shared" si="33"/>
        <v>0.2178649237472767</v>
      </c>
      <c r="L126" s="11">
        <f t="shared" si="34"/>
        <v>0.2232142857142857</v>
      </c>
      <c r="M126" s="11">
        <f t="shared" si="35"/>
        <v>0.58479532163742687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-0.25225816447436678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0.22125484371786402</v>
      </c>
      <c r="Q126" s="11">
        <f>2*'OddsRatio_working_3-way'!K126*'OddsRatio_working_3-way'!L126*'OddsRatio_working_3-way'!M126</f>
        <v>5.6877851855492025E-2</v>
      </c>
      <c r="R126" s="11">
        <f t="shared" si="36"/>
        <v>0</v>
      </c>
      <c r="S126" s="11">
        <f t="shared" si="37"/>
        <v>-0.87709685900115575</v>
      </c>
      <c r="T126" s="11">
        <f t="shared" si="38"/>
        <v>-0.22547477095145385</v>
      </c>
      <c r="U126" s="11">
        <f>'OddsRatio_working_3-way'!S126-'OddsRatio_working_3-way'!R126^2/3</f>
        <v>-0.87709685900115575</v>
      </c>
      <c r="V126" s="11">
        <f>'OddsRatio_working_3-way'!S126*'OddsRatio_working_3-way'!R126/3-2*'OddsRatio_working_3-way'!R126^3/27-'OddsRatio_working_3-way'!T126</f>
        <v>0.22547477095145385</v>
      </c>
      <c r="W126" s="11">
        <f>'OddsRatio_working_3-way'!V126^2+4*'OddsRatio_working_3-way'!U126^3/27</f>
        <v>-4.9124038610192683E-2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0.15808455881726974</v>
      </c>
      <c r="Y126" s="11">
        <f>IF('OddsRatio_working_3-way'!W126&gt;=0,IF('OddsRatio_working_3-way'!V126+SQRT('OddsRatio_working_3-way'!W126)&gt;0,0,PI()),ACOS('OddsRatio_working_3-way'!V126/(2*'OddsRatio_working_3-way'!X126)))</f>
        <v>0.77682039276094506</v>
      </c>
      <c r="Z126" s="11">
        <f>'OddsRatio_working_3-way'!X126^(1/3)*COS('OddsRatio_working_3-way'!Y126/3)</f>
        <v>0.52268225406243485</v>
      </c>
      <c r="AA126" s="11">
        <f>'OddsRatio_working_3-way'!X126^(1/3)*COS(('OddsRatio_working_3-way'!Y126+2*PI())/3)</f>
        <v>-0.38124384058036231</v>
      </c>
      <c r="AB126" s="11">
        <f>'OddsRatio_working_3-way'!X126^(1/3)*COS(('OddsRatio_working_3-way'!Y126+4*PI())/3)</f>
        <v>-0.14143841348207253</v>
      </c>
      <c r="AC126" s="11">
        <f>'OddsRatio_working_3-way'!X126^(1/3)*SIN('OddsRatio_working_3-way'!Y126/3)</f>
        <v>0.13845172788833077</v>
      </c>
      <c r="AD126" s="11">
        <f>'OddsRatio_working_3-way'!X126^(1/3)*SIN(('OddsRatio_working_3-way'!Y126+2*PI())/3)</f>
        <v>0.38343024618121518</v>
      </c>
      <c r="AE126" s="11">
        <f>'OddsRatio_working_3-way'!X126^(1/3)*SIN(('OddsRatio_working_3-way'!Y126+4*PI())/3)</f>
        <v>-0.52188197406954595</v>
      </c>
      <c r="AF126" s="11">
        <f>-'OddsRatio_working_3-way'!U126/(3*'OddsRatio_working_3-way'!X126^(1/3))*COS(('OddsRatio_working_3-way'!Y126)/3)</f>
        <v>0.52268225406243474</v>
      </c>
      <c r="AG126" s="11">
        <f>-'OddsRatio_working_3-way'!U126/(3*'OddsRatio_working_3-way'!X126^(1/3))*COS(('OddsRatio_working_3-way'!Y126+2*PI())/3)</f>
        <v>-0.38124384058036226</v>
      </c>
      <c r="AH126" s="11">
        <f>-'OddsRatio_working_3-way'!U126/(3*'OddsRatio_working_3-way'!X126^(1/3))*COS(('OddsRatio_working_3-way'!Y126+4*PI())/3)</f>
        <v>-0.14143841348207251</v>
      </c>
      <c r="AI126" s="11">
        <f>'OddsRatio_working_3-way'!U126/(3*'OddsRatio_working_3-way'!X126^(1/3))*SIN(('OddsRatio_working_3-way'!Y126)/3)</f>
        <v>-0.13845172788833074</v>
      </c>
      <c r="AJ126" s="11">
        <f>'OddsRatio_working_3-way'!U126/(3*'OddsRatio_working_3-way'!X126^(1/3))*SIN(('OddsRatio_working_3-way'!Y126+2*PI())/3)</f>
        <v>-0.38343024618121513</v>
      </c>
      <c r="AK126" s="11">
        <f>'OddsRatio_working_3-way'!U126/(3*'OddsRatio_working_3-way'!X126^(1/3))*SIN(('OddsRatio_working_3-way'!Y126+4*PI())/3)</f>
        <v>0.52188197406954584</v>
      </c>
      <c r="AL126" s="11">
        <f>'OddsRatio_working_3-way'!Z126+'OddsRatio_working_3-way'!AF126</f>
        <v>1.0453645081248695</v>
      </c>
      <c r="AM126" s="11">
        <f>'OddsRatio_working_3-way'!AA126+'OddsRatio_working_3-way'!AG126</f>
        <v>-0.76248768116072463</v>
      </c>
      <c r="AN126" s="11">
        <f>'OddsRatio_working_3-way'!AB126+'OddsRatio_working_3-way'!AH126</f>
        <v>-0.28287682696414507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1.0453645081248695</v>
      </c>
      <c r="AS126" s="11">
        <f>IF(('OddsRatio_working_3-way'!X126=0),IF(Q126&gt;0,-Q126^(1/3),(-Q126)^(1/3)),'OddsRatio_working_3-way'!AM126-'OddsRatio_working_3-way'!R126/3)</f>
        <v>-0.76248768116072463</v>
      </c>
      <c r="AT126" s="11">
        <f>IF(('OddsRatio_working_3-way'!X126=0),IF(Q126&gt;0,-Q126^(1/3),(-Q126)^(1/3)),'OddsRatio_working_3-way'!AN126-'OddsRatio_working_3-way'!R126/3)</f>
        <v>-0.28287682696414507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4.03</v>
      </c>
      <c r="D127" s="9">
        <f t="shared" si="26"/>
        <v>0.46523895223108519</v>
      </c>
      <c r="E127" s="9">
        <f t="shared" si="27"/>
        <v>0.29473218868622014</v>
      </c>
      <c r="F127" s="9">
        <f t="shared" si="28"/>
        <v>0.24002885908269481</v>
      </c>
      <c r="G127" s="9">
        <f t="shared" si="29"/>
        <v>1.044939175301856</v>
      </c>
      <c r="H127" s="9">
        <f t="shared" si="30"/>
        <v>2.1494330928320418</v>
      </c>
      <c r="I127" s="9">
        <f t="shared" si="31"/>
        <v>3.3929107114412504</v>
      </c>
      <c r="J127" s="9">
        <f t="shared" si="32"/>
        <v>4.1661657011646245</v>
      </c>
      <c r="K127" s="11">
        <f t="shared" si="33"/>
        <v>0.47619047619047616</v>
      </c>
      <c r="L127" s="11">
        <f t="shared" si="34"/>
        <v>0.303951367781155</v>
      </c>
      <c r="M127" s="11">
        <f t="shared" si="35"/>
        <v>0.24813895781637715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-0.2741262071588576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0.23057636549155322</v>
      </c>
      <c r="Q127" s="11">
        <f>2*'OddsRatio_working_3-way'!K127*'OddsRatio_working_3-way'!L127*'OddsRatio_working_3-way'!M127</f>
        <v>7.1830643455312523E-2</v>
      </c>
      <c r="R127" s="11">
        <f t="shared" si="36"/>
        <v>0</v>
      </c>
      <c r="S127" s="11">
        <f t="shared" si="37"/>
        <v>-0.84113214814931203</v>
      </c>
      <c r="T127" s="11">
        <f t="shared" si="38"/>
        <v>-0.26203493711816572</v>
      </c>
      <c r="U127" s="11">
        <f>'OddsRatio_working_3-way'!S127-'OddsRatio_working_3-way'!R127^2/3</f>
        <v>-0.84113214814931203</v>
      </c>
      <c r="V127" s="11">
        <f>'OddsRatio_working_3-way'!S127*'OddsRatio_working_3-way'!R127/3-2*'OddsRatio_working_3-way'!R127^3/27-'OddsRatio_working_3-way'!T127</f>
        <v>0.26203493711816572</v>
      </c>
      <c r="W127" s="11">
        <f>'OddsRatio_working_3-way'!V127^2+4*'OddsRatio_working_3-way'!U127^3/27</f>
        <v>-1.9501212127608386E-2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0.14846171257106111</v>
      </c>
      <c r="Y127" s="11">
        <f>IF('OddsRatio_working_3-way'!W127&gt;=0,IF('OddsRatio_working_3-way'!V127+SQRT('OddsRatio_working_3-way'!W127)&gt;0,0,PI()),ACOS('OddsRatio_working_3-way'!V127/(2*'OddsRatio_working_3-way'!X127)))</f>
        <v>0.48964463130832359</v>
      </c>
      <c r="Z127" s="11">
        <f>'OddsRatio_working_3-way'!X127^(1/3)*COS('OddsRatio_working_3-way'!Y127/3)</f>
        <v>0.52246958765092799</v>
      </c>
      <c r="AA127" s="11">
        <f>'OddsRatio_working_3-way'!X127^(1/3)*COS(('OddsRatio_working_3-way'!Y127+2*PI())/3)</f>
        <v>-0.33574777606500361</v>
      </c>
      <c r="AB127" s="11">
        <f>'OddsRatio_working_3-way'!X127^(1/3)*COS(('OddsRatio_working_3-way'!Y127+4*PI())/3)</f>
        <v>-0.18672181158592452</v>
      </c>
      <c r="AC127" s="11">
        <f>'OddsRatio_working_3-way'!X127^(1/3)*SIN('OddsRatio_working_3-way'!Y127/3)</f>
        <v>8.604018070824021E-2</v>
      </c>
      <c r="AD127" s="11">
        <f>'OddsRatio_working_3-way'!X127^(1/3)*SIN(('OddsRatio_working_3-way'!Y127+2*PI())/3)</f>
        <v>0.40945184525636413</v>
      </c>
      <c r="AE127" s="11">
        <f>'OddsRatio_working_3-way'!X127^(1/3)*SIN(('OddsRatio_working_3-way'!Y127+4*PI())/3)</f>
        <v>-0.49549202596460412</v>
      </c>
      <c r="AF127" s="11">
        <f>-'OddsRatio_working_3-way'!U127/(3*'OddsRatio_working_3-way'!X127^(1/3))*COS(('OddsRatio_working_3-way'!Y127)/3)</f>
        <v>0.52246958765092788</v>
      </c>
      <c r="AG127" s="11">
        <f>-'OddsRatio_working_3-way'!U127/(3*'OddsRatio_working_3-way'!X127^(1/3))*COS(('OddsRatio_working_3-way'!Y127+2*PI())/3)</f>
        <v>-0.33574777606500356</v>
      </c>
      <c r="AH127" s="11">
        <f>-'OddsRatio_working_3-way'!U127/(3*'OddsRatio_working_3-way'!X127^(1/3))*COS(('OddsRatio_working_3-way'!Y127+4*PI())/3)</f>
        <v>-0.18672181158592449</v>
      </c>
      <c r="AI127" s="11">
        <f>'OddsRatio_working_3-way'!U127/(3*'OddsRatio_working_3-way'!X127^(1/3))*SIN(('OddsRatio_working_3-way'!Y127)/3)</f>
        <v>-8.6040180708240196E-2</v>
      </c>
      <c r="AJ127" s="11">
        <f>'OddsRatio_working_3-way'!U127/(3*'OddsRatio_working_3-way'!X127^(1/3))*SIN(('OddsRatio_working_3-way'!Y127+2*PI())/3)</f>
        <v>-0.40945184525636402</v>
      </c>
      <c r="AK127" s="11">
        <f>'OddsRatio_working_3-way'!U127/(3*'OddsRatio_working_3-way'!X127^(1/3))*SIN(('OddsRatio_working_3-way'!Y127+4*PI())/3)</f>
        <v>0.49549202596460401</v>
      </c>
      <c r="AL127" s="11">
        <f>'OddsRatio_working_3-way'!Z127+'OddsRatio_working_3-way'!AF127</f>
        <v>1.044939175301856</v>
      </c>
      <c r="AM127" s="11">
        <f>'OddsRatio_working_3-way'!AA127+'OddsRatio_working_3-way'!AG127</f>
        <v>-0.67149555213000722</v>
      </c>
      <c r="AN127" s="11">
        <f>'OddsRatio_working_3-way'!AB127+'OddsRatio_working_3-way'!AH127</f>
        <v>-0.37344362317184898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1.044939175301856</v>
      </c>
      <c r="AS127" s="11">
        <f>IF(('OddsRatio_working_3-way'!X127=0),IF(Q127&gt;0,-Q127^(1/3),(-Q127)^(1/3)),'OddsRatio_working_3-way'!AM127-'OddsRatio_working_3-way'!R127/3)</f>
        <v>-0.67149555213000722</v>
      </c>
      <c r="AT127" s="11">
        <f>IF(('OddsRatio_working_3-way'!X127=0),IF(Q127&gt;0,-Q127^(1/3),(-Q127)^(1/3)),'OddsRatio_working_3-way'!AN127-'OddsRatio_working_3-way'!R127/3)</f>
        <v>-0.37344362317184898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3.22</v>
      </c>
      <c r="C128" s="4">
        <f>IF('True_Odds_Calculator_3-way'!C129="","",'True_Odds_Calculator_3-way'!C129)</f>
        <v>4.12</v>
      </c>
      <c r="D128" s="9">
        <f t="shared" si="26"/>
        <v>0.46477340198320222</v>
      </c>
      <c r="E128" s="9">
        <f t="shared" si="27"/>
        <v>0.30083238818047686</v>
      </c>
      <c r="F128" s="9">
        <f t="shared" si="28"/>
        <v>0.23439420983632089</v>
      </c>
      <c r="G128" s="9">
        <f t="shared" si="29"/>
        <v>1.0468964714515026</v>
      </c>
      <c r="H128" s="9">
        <f t="shared" si="30"/>
        <v>2.1515861185966529</v>
      </c>
      <c r="I128" s="9">
        <f t="shared" si="31"/>
        <v>3.3241101666223352</v>
      </c>
      <c r="J128" s="9">
        <f t="shared" si="32"/>
        <v>4.2663169909286882</v>
      </c>
      <c r="K128" s="11">
        <f t="shared" si="33"/>
        <v>0.47619047619047616</v>
      </c>
      <c r="L128" s="11">
        <f t="shared" si="34"/>
        <v>0.3105590062111801</v>
      </c>
      <c r="M128" s="11">
        <f t="shared" si="35"/>
        <v>0.24271844660194175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-0.27348144829903265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0.23116042533518261</v>
      </c>
      <c r="Q128" s="11">
        <f>2*'OddsRatio_working_3-way'!K128*'OddsRatio_working_3-way'!L128*'OddsRatio_working_3-way'!M128</f>
        <v>7.1788951967448014E-2</v>
      </c>
      <c r="R128" s="11">
        <f t="shared" si="36"/>
        <v>0</v>
      </c>
      <c r="S128" s="11">
        <f t="shared" si="37"/>
        <v>-0.84525084525084493</v>
      </c>
      <c r="T128" s="11">
        <f t="shared" si="38"/>
        <v>-0.26250026250026243</v>
      </c>
      <c r="U128" s="11">
        <f>'OddsRatio_working_3-way'!S128-'OddsRatio_working_3-way'!R128^2/3</f>
        <v>-0.84525084525084493</v>
      </c>
      <c r="V128" s="11">
        <f>'OddsRatio_working_3-way'!S128*'OddsRatio_working_3-way'!R128/3-2*'OddsRatio_working_3-way'!R128^3/27-'OddsRatio_working_3-way'!T128</f>
        <v>0.26250026250026243</v>
      </c>
      <c r="W128" s="11">
        <f>'OddsRatio_working_3-way'!V128^2+4*'OddsRatio_working_3-way'!U128^3/27</f>
        <v>-2.055859201946432E-2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0.14955348527547846</v>
      </c>
      <c r="Y128" s="11">
        <f>IF('OddsRatio_working_3-way'!W128&gt;=0,IF('OddsRatio_working_3-way'!V128+SQRT('OddsRatio_working_3-way'!W128)&gt;0,0,PI()),ACOS('OddsRatio_working_3-way'!V128/(2*'OddsRatio_working_3-way'!X128)))</f>
        <v>0.49993583280295084</v>
      </c>
      <c r="Z128" s="11">
        <f>'OddsRatio_working_3-way'!X128^(1/3)*COS('OddsRatio_working_3-way'!Y128/3)</f>
        <v>0.52344823572575117</v>
      </c>
      <c r="AA128" s="11">
        <f>'OddsRatio_working_3-way'!X128^(1/3)*COS(('OddsRatio_working_3-way'!Y128+2*PI())/3)</f>
        <v>-0.33797482080658658</v>
      </c>
      <c r="AB128" s="11">
        <f>'OddsRatio_working_3-way'!X128^(1/3)*COS(('OddsRatio_working_3-way'!Y128+4*PI())/3)</f>
        <v>-0.18547341491916464</v>
      </c>
      <c r="AC128" s="11">
        <f>'OddsRatio_working_3-way'!X128^(1/3)*SIN('OddsRatio_working_3-way'!Y128/3)</f>
        <v>8.8046727740899472E-2</v>
      </c>
      <c r="AD128" s="11">
        <f>'OddsRatio_working_3-way'!X128^(1/3)*SIN(('OddsRatio_working_3-way'!Y128+2*PI())/3)</f>
        <v>0.4092961058341959</v>
      </c>
      <c r="AE128" s="11">
        <f>'OddsRatio_working_3-way'!X128^(1/3)*SIN(('OddsRatio_working_3-way'!Y128+4*PI())/3)</f>
        <v>-0.49734283357509534</v>
      </c>
      <c r="AF128" s="11">
        <f>-'OddsRatio_working_3-way'!U128/(3*'OddsRatio_working_3-way'!X128^(1/3))*COS(('OddsRatio_working_3-way'!Y128)/3)</f>
        <v>0.52344823572575128</v>
      </c>
      <c r="AG128" s="11">
        <f>-'OddsRatio_working_3-way'!U128/(3*'OddsRatio_working_3-way'!X128^(1/3))*COS(('OddsRatio_working_3-way'!Y128+2*PI())/3)</f>
        <v>-0.33797482080658664</v>
      </c>
      <c r="AH128" s="11">
        <f>-'OddsRatio_working_3-way'!U128/(3*'OddsRatio_working_3-way'!X128^(1/3))*COS(('OddsRatio_working_3-way'!Y128+4*PI())/3)</f>
        <v>-0.18547341491916469</v>
      </c>
      <c r="AI128" s="11">
        <f>'OddsRatio_working_3-way'!U128/(3*'OddsRatio_working_3-way'!X128^(1/3))*SIN(('OddsRatio_working_3-way'!Y128)/3)</f>
        <v>-8.8046727740899486E-2</v>
      </c>
      <c r="AJ128" s="11">
        <f>'OddsRatio_working_3-way'!U128/(3*'OddsRatio_working_3-way'!X128^(1/3))*SIN(('OddsRatio_working_3-way'!Y128+2*PI())/3)</f>
        <v>-0.40929610583419596</v>
      </c>
      <c r="AK128" s="11">
        <f>'OddsRatio_working_3-way'!U128/(3*'OddsRatio_working_3-way'!X128^(1/3))*SIN(('OddsRatio_working_3-way'!Y128+4*PI())/3)</f>
        <v>0.49734283357509546</v>
      </c>
      <c r="AL128" s="11">
        <f>'OddsRatio_working_3-way'!Z128+'OddsRatio_working_3-way'!AF128</f>
        <v>1.0468964714515026</v>
      </c>
      <c r="AM128" s="11">
        <f>'OddsRatio_working_3-way'!AA128+'OddsRatio_working_3-way'!AG128</f>
        <v>-0.67594964161317317</v>
      </c>
      <c r="AN128" s="11">
        <f>'OddsRatio_working_3-way'!AB128+'OddsRatio_working_3-way'!AH128</f>
        <v>-0.37094682983832933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1.0468964714515026</v>
      </c>
      <c r="AS128" s="11">
        <f>IF(('OddsRatio_working_3-way'!X128=0),IF(Q128&gt;0,-Q128^(1/3),(-Q128)^(1/3)),'OddsRatio_working_3-way'!AM128-'OddsRatio_working_3-way'!R128/3)</f>
        <v>-0.67594964161317317</v>
      </c>
      <c r="AT128" s="11">
        <f>IF(('OddsRatio_working_3-way'!X128=0),IF(Q128&gt;0,-Q128^(1/3),(-Q128)^(1/3)),'OddsRatio_working_3-way'!AN128-'OddsRatio_working_3-way'!R128/3)</f>
        <v>-0.37094682983832933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3.58</v>
      </c>
      <c r="C129" s="4">
        <f>IF('True_Odds_Calculator_3-way'!C130="","",'True_Odds_Calculator_3-way'!C130)</f>
        <v>3.34</v>
      </c>
      <c r="D129" s="9">
        <f t="shared" si="26"/>
        <v>0.43818509721824472</v>
      </c>
      <c r="E129" s="9">
        <f t="shared" si="27"/>
        <v>0.27104912740571879</v>
      </c>
      <c r="F129" s="9">
        <f t="shared" si="28"/>
        <v>0.29076577537603648</v>
      </c>
      <c r="G129" s="9">
        <f t="shared" si="29"/>
        <v>1.0423907304517628</v>
      </c>
      <c r="H129" s="9">
        <f t="shared" si="30"/>
        <v>2.2821405984556677</v>
      </c>
      <c r="I129" s="9">
        <f t="shared" si="31"/>
        <v>3.6893680845655483</v>
      </c>
      <c r="J129" s="9">
        <f t="shared" si="32"/>
        <v>3.4391943092571244</v>
      </c>
      <c r="K129" s="11">
        <f t="shared" si="33"/>
        <v>0.44843049327354262</v>
      </c>
      <c r="L129" s="11">
        <f t="shared" si="34"/>
        <v>0.27932960893854747</v>
      </c>
      <c r="M129" s="11">
        <f t="shared" si="35"/>
        <v>0.29940119760479045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-0.27848789231667681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0.23064325541366604</v>
      </c>
      <c r="Q129" s="11">
        <f>2*'OddsRatio_working_3-way'!K129*'OddsRatio_working_3-way'!L129*'OddsRatio_working_3-way'!M129</f>
        <v>7.5005936719891392E-2</v>
      </c>
      <c r="R129" s="11">
        <f t="shared" si="36"/>
        <v>0</v>
      </c>
      <c r="S129" s="11">
        <f t="shared" si="37"/>
        <v>-0.82819850261710759</v>
      </c>
      <c r="T129" s="11">
        <f t="shared" si="38"/>
        <v>-0.26933284637954719</v>
      </c>
      <c r="U129" s="11">
        <f>'OddsRatio_working_3-way'!S129-'OddsRatio_working_3-way'!R129^2/3</f>
        <v>-0.82819850261710759</v>
      </c>
      <c r="V129" s="11">
        <f>'OddsRatio_working_3-way'!S129*'OddsRatio_working_3-way'!R129/3-2*'OddsRatio_working_3-way'!R129^3/27-'OddsRatio_working_3-way'!T129</f>
        <v>0.26933284637954719</v>
      </c>
      <c r="W129" s="11">
        <f>'OddsRatio_working_3-way'!V129^2+4*'OddsRatio_working_3-way'!U129^3/27</f>
        <v>-1.161862090410351E-2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0.1450506834204964</v>
      </c>
      <c r="Y129" s="11">
        <f>IF('OddsRatio_working_3-way'!W129&gt;=0,IF('OddsRatio_working_3-way'!V129+SQRT('OddsRatio_working_3-way'!W129)&gt;0,0,PI()),ACOS('OddsRatio_working_3-way'!V129/(2*'OddsRatio_working_3-way'!X129)))</f>
        <v>0.38068742538779587</v>
      </c>
      <c r="Z129" s="11">
        <f>'OddsRatio_working_3-way'!X129^(1/3)*COS('OddsRatio_working_3-way'!Y129/3)</f>
        <v>0.5211953652258815</v>
      </c>
      <c r="AA129" s="11">
        <f>'OddsRatio_working_3-way'!X129^(1/3)*COS(('OddsRatio_working_3-way'!Y129+2*PI())/3)</f>
        <v>-0.31818387110091034</v>
      </c>
      <c r="AB129" s="11">
        <f>'OddsRatio_working_3-way'!X129^(1/3)*COS(('OddsRatio_working_3-way'!Y129+4*PI())/3)</f>
        <v>-0.20301149412497099</v>
      </c>
      <c r="AC129" s="11">
        <f>'OddsRatio_working_3-way'!X129^(1/3)*SIN('OddsRatio_working_3-way'!Y129/3)</f>
        <v>6.6494802850267598E-2</v>
      </c>
      <c r="AD129" s="11">
        <f>'OddsRatio_working_3-way'!X129^(1/3)*SIN(('OddsRatio_working_3-way'!Y129+2*PI())/3)</f>
        <v>0.41812102519518818</v>
      </c>
      <c r="AE129" s="11">
        <f>'OddsRatio_working_3-way'!X129^(1/3)*SIN(('OddsRatio_working_3-way'!Y129+4*PI())/3)</f>
        <v>-0.48461582804545583</v>
      </c>
      <c r="AF129" s="11">
        <f>-'OddsRatio_working_3-way'!U129/(3*'OddsRatio_working_3-way'!X129^(1/3))*COS(('OddsRatio_working_3-way'!Y129)/3)</f>
        <v>0.52119536522588139</v>
      </c>
      <c r="AG129" s="11">
        <f>-'OddsRatio_working_3-way'!U129/(3*'OddsRatio_working_3-way'!X129^(1/3))*COS(('OddsRatio_working_3-way'!Y129+2*PI())/3)</f>
        <v>-0.31818387110091029</v>
      </c>
      <c r="AH129" s="11">
        <f>-'OddsRatio_working_3-way'!U129/(3*'OddsRatio_working_3-way'!X129^(1/3))*COS(('OddsRatio_working_3-way'!Y129+4*PI())/3)</f>
        <v>-0.20301149412497096</v>
      </c>
      <c r="AI129" s="11">
        <f>'OddsRatio_working_3-way'!U129/(3*'OddsRatio_working_3-way'!X129^(1/3))*SIN(('OddsRatio_working_3-way'!Y129)/3)</f>
        <v>-6.6494802850267584E-2</v>
      </c>
      <c r="AJ129" s="11">
        <f>'OddsRatio_working_3-way'!U129/(3*'OddsRatio_working_3-way'!X129^(1/3))*SIN(('OddsRatio_working_3-way'!Y129+2*PI())/3)</f>
        <v>-0.41812102519518812</v>
      </c>
      <c r="AK129" s="11">
        <f>'OddsRatio_working_3-way'!U129/(3*'OddsRatio_working_3-way'!X129^(1/3))*SIN(('OddsRatio_working_3-way'!Y129+4*PI())/3)</f>
        <v>0.48461582804545572</v>
      </c>
      <c r="AL129" s="11">
        <f>'OddsRatio_working_3-way'!Z129+'OddsRatio_working_3-way'!AF129</f>
        <v>1.0423907304517628</v>
      </c>
      <c r="AM129" s="11">
        <f>'OddsRatio_working_3-way'!AA129+'OddsRatio_working_3-way'!AG129</f>
        <v>-0.63636774220182057</v>
      </c>
      <c r="AN129" s="11">
        <f>'OddsRatio_working_3-way'!AB129+'OddsRatio_working_3-way'!AH129</f>
        <v>-0.40602298824994199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1.0423907304517628</v>
      </c>
      <c r="AS129" s="11">
        <f>IF(('OddsRatio_working_3-way'!X129=0),IF(Q129&gt;0,-Q129^(1/3),(-Q129)^(1/3)),'OddsRatio_working_3-way'!AM129-'OddsRatio_working_3-way'!R129/3)</f>
        <v>-0.63636774220182057</v>
      </c>
      <c r="AT129" s="11">
        <f>IF(('OddsRatio_working_3-way'!X129=0),IF(Q129&gt;0,-Q129^(1/3),(-Q129)^(1/3)),'OddsRatio_working_3-way'!AN129-'OddsRatio_working_3-way'!R129/3)</f>
        <v>-0.40602298824994199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2.12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4.0199999999999996</v>
      </c>
      <c r="D130" s="9">
        <f t="shared" si="26"/>
        <v>0.46047478043568529</v>
      </c>
      <c r="E130" s="9">
        <f t="shared" si="27"/>
        <v>0.29910181046985351</v>
      </c>
      <c r="F130" s="9">
        <f t="shared" si="28"/>
        <v>0.24042340909446108</v>
      </c>
      <c r="G130" s="9">
        <f t="shared" si="29"/>
        <v>1.0461353509605473</v>
      </c>
      <c r="H130" s="9">
        <f t="shared" si="30"/>
        <v>2.1716715930758133</v>
      </c>
      <c r="I130" s="9">
        <f t="shared" si="31"/>
        <v>3.3433431861516265</v>
      </c>
      <c r="J130" s="9">
        <f t="shared" si="32"/>
        <v>4.1593287599008519</v>
      </c>
      <c r="K130" s="11">
        <f t="shared" si="33"/>
        <v>0.47169811320754712</v>
      </c>
      <c r="L130" s="11">
        <f t="shared" si="34"/>
        <v>0.30864197530864196</v>
      </c>
      <c r="M130" s="11">
        <f t="shared" si="35"/>
        <v>0.24875621890547267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-0.274388597427491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0.23105413996868673</v>
      </c>
      <c r="Q130" s="11">
        <f>2*'OddsRatio_working_3-way'!K130*'OddsRatio_working_3-way'!L130*'OddsRatio_working_3-way'!M130</f>
        <v>7.243076488046607E-2</v>
      </c>
      <c r="R130" s="11">
        <f t="shared" si="36"/>
        <v>0</v>
      </c>
      <c r="S130" s="11">
        <f t="shared" si="37"/>
        <v>-0.84206902959859442</v>
      </c>
      <c r="T130" s="11">
        <f t="shared" si="38"/>
        <v>-0.26397148263278825</v>
      </c>
      <c r="U130" s="11">
        <f>'OddsRatio_working_3-way'!S130-'OddsRatio_working_3-way'!R130^2/3</f>
        <v>-0.84206902959859442</v>
      </c>
      <c r="V130" s="11">
        <f>'OddsRatio_working_3-way'!S130*'OddsRatio_working_3-way'!R130/3-2*'OddsRatio_working_3-way'!R130^3/27-'OddsRatio_working_3-way'!T130</f>
        <v>0.26397148263278825</v>
      </c>
      <c r="W130" s="11">
        <f>'OddsRatio_working_3-way'!V130^2+4*'OddsRatio_working_3-way'!U130^3/27</f>
        <v>-1.8777503547454777E-2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0.14870982414656336</v>
      </c>
      <c r="Y130" s="11">
        <f>IF('OddsRatio_working_3-way'!W130&gt;=0,IF('OddsRatio_working_3-way'!V130+SQRT('OddsRatio_working_3-way'!W130)&gt;0,0,PI()),ACOS('OddsRatio_working_3-way'!V130/(2*'OddsRatio_working_3-way'!X130)))</f>
        <v>0.4788208423797804</v>
      </c>
      <c r="Z130" s="11">
        <f>'OddsRatio_working_3-way'!X130^(1/3)*COS('OddsRatio_working_3-way'!Y130/3)</f>
        <v>0.52306767548027366</v>
      </c>
      <c r="AA130" s="11">
        <f>'OddsRatio_working_3-way'!X130^(1/3)*COS(('OddsRatio_working_3-way'!Y130+2*PI())/3)</f>
        <v>-0.3344544284563124</v>
      </c>
      <c r="AB130" s="11">
        <f>'OddsRatio_working_3-way'!X130^(1/3)*COS(('OddsRatio_working_3-way'!Y130+4*PI())/3)</f>
        <v>-0.18861324702396115</v>
      </c>
      <c r="AC130" s="11">
        <f>'OddsRatio_working_3-way'!X130^(1/3)*SIN('OddsRatio_working_3-way'!Y130/3)</f>
        <v>8.4201445358900923E-2</v>
      </c>
      <c r="AD130" s="11">
        <f>'OddsRatio_working_3-way'!X130^(1/3)*SIN(('OddsRatio_working_3-way'!Y130+2*PI())/3)</f>
        <v>0.4108891721849412</v>
      </c>
      <c r="AE130" s="11">
        <f>'OddsRatio_working_3-way'!X130^(1/3)*SIN(('OddsRatio_working_3-way'!Y130+4*PI())/3)</f>
        <v>-0.4950906175438422</v>
      </c>
      <c r="AF130" s="11">
        <f>-'OddsRatio_working_3-way'!U130/(3*'OddsRatio_working_3-way'!X130^(1/3))*COS(('OddsRatio_working_3-way'!Y130)/3)</f>
        <v>0.52306767548027366</v>
      </c>
      <c r="AG130" s="11">
        <f>-'OddsRatio_working_3-way'!U130/(3*'OddsRatio_working_3-way'!X130^(1/3))*COS(('OddsRatio_working_3-way'!Y130+2*PI())/3)</f>
        <v>-0.3344544284563124</v>
      </c>
      <c r="AH130" s="11">
        <f>-'OddsRatio_working_3-way'!U130/(3*'OddsRatio_working_3-way'!X130^(1/3))*COS(('OddsRatio_working_3-way'!Y130+4*PI())/3)</f>
        <v>-0.18861324702396115</v>
      </c>
      <c r="AI130" s="11">
        <f>'OddsRatio_working_3-way'!U130/(3*'OddsRatio_working_3-way'!X130^(1/3))*SIN(('OddsRatio_working_3-way'!Y130)/3)</f>
        <v>-8.4201445358900923E-2</v>
      </c>
      <c r="AJ130" s="11">
        <f>'OddsRatio_working_3-way'!U130/(3*'OddsRatio_working_3-way'!X130^(1/3))*SIN(('OddsRatio_working_3-way'!Y130+2*PI())/3)</f>
        <v>-0.4108891721849412</v>
      </c>
      <c r="AK130" s="11">
        <f>'OddsRatio_working_3-way'!U130/(3*'OddsRatio_working_3-way'!X130^(1/3))*SIN(('OddsRatio_working_3-way'!Y130+4*PI())/3)</f>
        <v>0.4950906175438422</v>
      </c>
      <c r="AL130" s="11">
        <f>'OddsRatio_working_3-way'!Z130+'OddsRatio_working_3-way'!AF130</f>
        <v>1.0461353509605473</v>
      </c>
      <c r="AM130" s="11">
        <f>'OddsRatio_working_3-way'!AA130+'OddsRatio_working_3-way'!AG130</f>
        <v>-0.66890885691262481</v>
      </c>
      <c r="AN130" s="11">
        <f>'OddsRatio_working_3-way'!AB130+'OddsRatio_working_3-way'!AH130</f>
        <v>-0.3772264940479223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1.0461353509605473</v>
      </c>
      <c r="AS130" s="11">
        <f>IF(('OddsRatio_working_3-way'!X130=0),IF(Q130&gt;0,-Q130^(1/3),(-Q130)^(1/3)),'OddsRatio_working_3-way'!AM130-'OddsRatio_working_3-way'!R130/3)</f>
        <v>-0.66890885691262481</v>
      </c>
      <c r="AT130" s="11">
        <f>IF(('OddsRatio_working_3-way'!X130=0),IF(Q130&gt;0,-Q130^(1/3),(-Q130)^(1/3)),'OddsRatio_working_3-way'!AN130-'OddsRatio_working_3-way'!R130/3)</f>
        <v>-0.3772264940479223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2.35</v>
      </c>
      <c r="B131" s="4">
        <f>IF('True_Odds_Calculator_3-way'!B132="","",'True_Odds_Calculator_3-way'!B132)</f>
        <v>3.04</v>
      </c>
      <c r="C131" s="4">
        <f>IF('True_Odds_Calculator_3-way'!C132="","",'True_Odds_Calculator_3-way'!C132)</f>
        <v>3.65</v>
      </c>
      <c r="D131" s="9">
        <f t="shared" si="26"/>
        <v>0.41502410678082163</v>
      </c>
      <c r="E131" s="9">
        <f t="shared" si="27"/>
        <v>0.31949810884898266</v>
      </c>
      <c r="F131" s="9">
        <f t="shared" si="28"/>
        <v>0.26547778437019576</v>
      </c>
      <c r="G131" s="9">
        <f t="shared" si="29"/>
        <v>1.0440730294432967</v>
      </c>
      <c r="H131" s="9">
        <f t="shared" si="30"/>
        <v>2.4094985897484502</v>
      </c>
      <c r="I131" s="9">
        <f t="shared" si="31"/>
        <v>3.1299089800643247</v>
      </c>
      <c r="J131" s="9">
        <f t="shared" si="32"/>
        <v>3.7667935280247367</v>
      </c>
      <c r="K131" s="11">
        <f t="shared" si="33"/>
        <v>0.42553191489361702</v>
      </c>
      <c r="L131" s="11">
        <f t="shared" si="34"/>
        <v>0.32894736842105265</v>
      </c>
      <c r="M131" s="11">
        <f t="shared" si="35"/>
        <v>0.27397260273972601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-0.27988234211293328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0.23163417140928688</v>
      </c>
      <c r="Q131" s="11">
        <f>2*'OddsRatio_working_3-way'!K131*'OddsRatio_working_3-way'!L131*'OddsRatio_working_3-way'!M131</f>
        <v>7.6700056758042007E-2</v>
      </c>
      <c r="R131" s="11">
        <f t="shared" si="36"/>
        <v>0</v>
      </c>
      <c r="S131" s="11">
        <f t="shared" si="37"/>
        <v>-0.82761266631040931</v>
      </c>
      <c r="T131" s="11">
        <f t="shared" si="38"/>
        <v>-0.27404392924185739</v>
      </c>
      <c r="U131" s="11">
        <f>'OddsRatio_working_3-way'!S131-'OddsRatio_working_3-way'!R131^2/3</f>
        <v>-0.82761266631040931</v>
      </c>
      <c r="V131" s="11">
        <f>'OddsRatio_working_3-way'!S131*'OddsRatio_working_3-way'!R131/3-2*'OddsRatio_working_3-way'!R131^3/27-'OddsRatio_working_3-way'!T131</f>
        <v>0.27404392924185739</v>
      </c>
      <c r="W131" s="11">
        <f>'OddsRatio_working_3-way'!V131^2+4*'OddsRatio_working_3-way'!U131^3/27</f>
        <v>-8.8802619226002882E-3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0.14489680558669712</v>
      </c>
      <c r="Y131" s="11">
        <f>IF('OddsRatio_working_3-way'!W131&gt;=0,IF('OddsRatio_working_3-way'!V131+SQRT('OddsRatio_working_3-way'!W131)&gt;0,0,PI()),ACOS('OddsRatio_working_3-way'!V131/(2*'OddsRatio_working_3-way'!X131)))</f>
        <v>0.33120226802481345</v>
      </c>
      <c r="Z131" s="11">
        <f>'OddsRatio_working_3-way'!X131^(1/3)*COS('OddsRatio_working_3-way'!Y131/3)</f>
        <v>0.52203651472164836</v>
      </c>
      <c r="AA131" s="11">
        <f>'OddsRatio_working_3-way'!X131^(1/3)*COS(('OddsRatio_working_3-way'!Y131+2*PI())/3)</f>
        <v>-0.31113386920541836</v>
      </c>
      <c r="AB131" s="11">
        <f>'OddsRatio_working_3-way'!X131^(1/3)*COS(('OddsRatio_working_3-way'!Y131+4*PI())/3)</f>
        <v>-0.21090264551623006</v>
      </c>
      <c r="AC131" s="11">
        <f>'OddsRatio_working_3-way'!X131^(1/3)*SIN('OddsRatio_working_3-way'!Y131/3)</f>
        <v>5.7868523978158545E-2</v>
      </c>
      <c r="AD131" s="11">
        <f>'OddsRatio_working_3-way'!X131^(1/3)*SIN(('OddsRatio_working_3-way'!Y131+2*PI())/3)</f>
        <v>0.4231626214629573</v>
      </c>
      <c r="AE131" s="11">
        <f>'OddsRatio_working_3-way'!X131^(1/3)*SIN(('OddsRatio_working_3-way'!Y131+4*PI())/3)</f>
        <v>-0.4810311454411158</v>
      </c>
      <c r="AF131" s="11">
        <f>-'OddsRatio_working_3-way'!U131/(3*'OddsRatio_working_3-way'!X131^(1/3))*COS(('OddsRatio_working_3-way'!Y131)/3)</f>
        <v>0.52203651472164825</v>
      </c>
      <c r="AG131" s="11">
        <f>-'OddsRatio_working_3-way'!U131/(3*'OddsRatio_working_3-way'!X131^(1/3))*COS(('OddsRatio_working_3-way'!Y131+2*PI())/3)</f>
        <v>-0.3111338692054183</v>
      </c>
      <c r="AH131" s="11">
        <f>-'OddsRatio_working_3-way'!U131/(3*'OddsRatio_working_3-way'!X131^(1/3))*COS(('OddsRatio_working_3-way'!Y131+4*PI())/3)</f>
        <v>-0.21090264551623</v>
      </c>
      <c r="AI131" s="11">
        <f>'OddsRatio_working_3-way'!U131/(3*'OddsRatio_working_3-way'!X131^(1/3))*SIN(('OddsRatio_working_3-way'!Y131)/3)</f>
        <v>-5.7868523978158531E-2</v>
      </c>
      <c r="AJ131" s="11">
        <f>'OddsRatio_working_3-way'!U131/(3*'OddsRatio_working_3-way'!X131^(1/3))*SIN(('OddsRatio_working_3-way'!Y131+2*PI())/3)</f>
        <v>-0.42316262146295724</v>
      </c>
      <c r="AK131" s="11">
        <f>'OddsRatio_working_3-way'!U131/(3*'OddsRatio_working_3-way'!X131^(1/3))*SIN(('OddsRatio_working_3-way'!Y131+4*PI())/3)</f>
        <v>0.48103114544111569</v>
      </c>
      <c r="AL131" s="11">
        <f>'OddsRatio_working_3-way'!Z131+'OddsRatio_working_3-way'!AF131</f>
        <v>1.0440730294432967</v>
      </c>
      <c r="AM131" s="11">
        <f>'OddsRatio_working_3-way'!AA131+'OddsRatio_working_3-way'!AG131</f>
        <v>-0.6222677384108366</v>
      </c>
      <c r="AN131" s="11">
        <f>'OddsRatio_working_3-way'!AB131+'OddsRatio_working_3-way'!AH131</f>
        <v>-0.42180529103246006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1.0440730294432967</v>
      </c>
      <c r="AS131" s="11">
        <f>IF(('OddsRatio_working_3-way'!X131=0),IF(Q131&gt;0,-Q131^(1/3),(-Q131)^(1/3)),'OddsRatio_working_3-way'!AM131-'OddsRatio_working_3-way'!R131/3)</f>
        <v>-0.6222677384108366</v>
      </c>
      <c r="AT131" s="11">
        <f>IF(('OddsRatio_working_3-way'!X131=0),IF(Q131&gt;0,-Q131^(1/3),(-Q131)^(1/3)),'OddsRatio_working_3-way'!AN131-'OddsRatio_working_3-way'!R131/3)</f>
        <v>-0.42180529103246006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2.46</v>
      </c>
      <c r="B132" s="4">
        <f>IF('True_Odds_Calculator_3-way'!B133="","",'True_Odds_Calculator_3-way'!B133)</f>
        <v>3.21</v>
      </c>
      <c r="C132" s="4">
        <f>IF('True_Odds_Calculator_3-way'!C133="","",'True_Odds_Calculator_3-way'!C133)</f>
        <v>3.24</v>
      </c>
      <c r="D132" s="9">
        <f t="shared" ref="D132:D195" si="39">(K132/(AR132+K132-(AR132*K132)))</f>
        <v>0.39686331329696128</v>
      </c>
      <c r="E132" s="9">
        <f t="shared" ref="E132:E195" si="40">(L132/(AR132+L132-(AR132*L132)))</f>
        <v>0.30298829993972015</v>
      </c>
      <c r="F132" s="9">
        <f t="shared" ref="F132:F195" si="41">(M132/(AR132+M132-(AR132*M132)))</f>
        <v>0.30014838676331851</v>
      </c>
      <c r="G132" s="9">
        <f t="shared" ref="G132:G195" si="42">AR132</f>
        <v>1.0409309850983868</v>
      </c>
      <c r="H132" s="9">
        <f t="shared" ref="H132:H195" si="43">IF(A132="","",1/D132)</f>
        <v>2.5197592382436445</v>
      </c>
      <c r="I132" s="9">
        <f t="shared" ref="I132:I195" si="44">IF(B132="","",1/E132)</f>
        <v>3.3004574770674351</v>
      </c>
      <c r="J132" s="9">
        <f t="shared" ref="J132:J195" si="45">IF(C132="","",1/F132)</f>
        <v>3.3316854066203869</v>
      </c>
      <c r="K132" s="11">
        <f t="shared" ref="K132:K195" si="46">1/A132</f>
        <v>0.4065040650406504</v>
      </c>
      <c r="L132" s="11">
        <f t="shared" ref="L132:L195" si="47">1/B132</f>
        <v>0.3115264797507788</v>
      </c>
      <c r="M132" s="11">
        <f t="shared" ref="M132:M195" si="48">1/C132</f>
        <v>0.30864197530864196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-0.2824931999175766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0.23099486792721852</v>
      </c>
      <c r="Q132" s="11">
        <f>2*'OddsRatio_working_3-way'!K132*'OddsRatio_working_3-way'!L132*'OddsRatio_working_3-way'!M132</f>
        <v>7.8170852090429288E-2</v>
      </c>
      <c r="R132" s="11">
        <f t="shared" ref="R132:R195" si="49">O132/N132</f>
        <v>0</v>
      </c>
      <c r="S132" s="11">
        <f t="shared" ref="S132:S195" si="50">P132/N132</f>
        <v>-0.81770063135897142</v>
      </c>
      <c r="T132" s="11">
        <f t="shared" ref="T132:T195" si="51">Q132/N132</f>
        <v>-0.27671764174584484</v>
      </c>
      <c r="U132" s="11">
        <f>'OddsRatio_working_3-way'!S132-'OddsRatio_working_3-way'!R132^2/3</f>
        <v>-0.81770063135897142</v>
      </c>
      <c r="V132" s="11">
        <f>'OddsRatio_working_3-way'!S132*'OddsRatio_working_3-way'!R132/3-2*'OddsRatio_working_3-way'!R132^3/27-'OddsRatio_working_3-way'!T132</f>
        <v>0.27671764174584484</v>
      </c>
      <c r="W132" s="11">
        <f>'OddsRatio_working_3-way'!V132^2+4*'OddsRatio_working_3-way'!U132^3/27</f>
        <v>-4.426266402448864E-3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0.14230154571879269</v>
      </c>
      <c r="Y132" s="11">
        <f>IF('OddsRatio_working_3-way'!W132&gt;=0,IF('OddsRatio_working_3-way'!V132+SQRT('OddsRatio_working_3-way'!W132)&gt;0,0,PI()),ACOS('OddsRatio_working_3-way'!V132/(2*'OddsRatio_working_3-way'!X132)))</f>
        <v>0.23594799994237392</v>
      </c>
      <c r="Z132" s="11">
        <f>'OddsRatio_working_3-way'!X132^(1/3)*COS('OddsRatio_working_3-way'!Y132/3)</f>
        <v>0.52046549254919339</v>
      </c>
      <c r="AA132" s="11">
        <f>'OddsRatio_working_3-way'!X132^(1/3)*COS(('OddsRatio_working_3-way'!Y132+2*PI())/3)</f>
        <v>-0.29575613489233687</v>
      </c>
      <c r="AB132" s="11">
        <f>'OddsRatio_working_3-way'!X132^(1/3)*COS(('OddsRatio_working_3-way'!Y132+4*PI())/3)</f>
        <v>-0.22470935765685643</v>
      </c>
      <c r="AC132" s="11">
        <f>'OddsRatio_working_3-way'!X132^(1/3)*SIN('OddsRatio_working_3-way'!Y132/3)</f>
        <v>4.1018875961960036E-2</v>
      </c>
      <c r="AD132" s="11">
        <f>'OddsRatio_working_3-way'!X132^(1/3)*SIN(('OddsRatio_working_3-way'!Y132+2*PI())/3)</f>
        <v>0.43022690035980199</v>
      </c>
      <c r="AE132" s="11">
        <f>'OddsRatio_working_3-way'!X132^(1/3)*SIN(('OddsRatio_working_3-way'!Y132+4*PI())/3)</f>
        <v>-0.47124577632176201</v>
      </c>
      <c r="AF132" s="11">
        <f>-'OddsRatio_working_3-way'!U132/(3*'OddsRatio_working_3-way'!X132^(1/3))*COS(('OddsRatio_working_3-way'!Y132)/3)</f>
        <v>0.52046549254919328</v>
      </c>
      <c r="AG132" s="11">
        <f>-'OddsRatio_working_3-way'!U132/(3*'OddsRatio_working_3-way'!X132^(1/3))*COS(('OddsRatio_working_3-way'!Y132+2*PI())/3)</f>
        <v>-0.29575613489233682</v>
      </c>
      <c r="AH132" s="11">
        <f>-'OddsRatio_working_3-way'!U132/(3*'OddsRatio_working_3-way'!X132^(1/3))*COS(('OddsRatio_working_3-way'!Y132+4*PI())/3)</f>
        <v>-0.2247093576568564</v>
      </c>
      <c r="AI132" s="11">
        <f>'OddsRatio_working_3-way'!U132/(3*'OddsRatio_working_3-way'!X132^(1/3))*SIN(('OddsRatio_working_3-way'!Y132)/3)</f>
        <v>-4.1018875961960029E-2</v>
      </c>
      <c r="AJ132" s="11">
        <f>'OddsRatio_working_3-way'!U132/(3*'OddsRatio_working_3-way'!X132^(1/3))*SIN(('OddsRatio_working_3-way'!Y132+2*PI())/3)</f>
        <v>-0.43022690035980188</v>
      </c>
      <c r="AK132" s="11">
        <f>'OddsRatio_working_3-way'!U132/(3*'OddsRatio_working_3-way'!X132^(1/3))*SIN(('OddsRatio_working_3-way'!Y132+4*PI())/3)</f>
        <v>0.4712457763217619</v>
      </c>
      <c r="AL132" s="11">
        <f>'OddsRatio_working_3-way'!Z132+'OddsRatio_working_3-way'!AF132</f>
        <v>1.0409309850983868</v>
      </c>
      <c r="AM132" s="11">
        <f>'OddsRatio_working_3-way'!AA132+'OddsRatio_working_3-way'!AG132</f>
        <v>-0.59151226978467375</v>
      </c>
      <c r="AN132" s="11">
        <f>'OddsRatio_working_3-way'!AB132+'OddsRatio_working_3-way'!AH132</f>
        <v>-0.4494187153137128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1.0409309850983868</v>
      </c>
      <c r="AS132" s="11">
        <f>IF(('OddsRatio_working_3-way'!X132=0),IF(Q132&gt;0,-Q132^(1/3),(-Q132)^(1/3)),'OddsRatio_working_3-way'!AM132-'OddsRatio_working_3-way'!R132/3)</f>
        <v>-0.59151226978467375</v>
      </c>
      <c r="AT132" s="11">
        <f>IF(('OddsRatio_working_3-way'!X132=0),IF(Q132&gt;0,-Q132^(1/3),(-Q132)^(1/3)),'OddsRatio_working_3-way'!AN132-'OddsRatio_working_3-way'!R132/3)</f>
        <v>-0.4494187153137128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2.35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3.06</v>
      </c>
      <c r="D133" s="9">
        <f t="shared" si="39"/>
        <v>0.41553553441719443</v>
      </c>
      <c r="E133" s="9">
        <f t="shared" si="40"/>
        <v>0.26662731005802937</v>
      </c>
      <c r="F133" s="9">
        <f t="shared" si="41"/>
        <v>0.3178371555247762</v>
      </c>
      <c r="G133" s="9">
        <f t="shared" si="42"/>
        <v>1.041876338637705</v>
      </c>
      <c r="H133" s="9">
        <f t="shared" si="43"/>
        <v>2.4065330571609018</v>
      </c>
      <c r="I133" s="9">
        <f t="shared" si="44"/>
        <v>3.7505535340035414</v>
      </c>
      <c r="J133" s="9">
        <f t="shared" si="45"/>
        <v>3.1462652575936718</v>
      </c>
      <c r="K133" s="11">
        <f t="shared" si="46"/>
        <v>0.42553191489361702</v>
      </c>
      <c r="L133" s="11">
        <f t="shared" si="47"/>
        <v>0.27472527472527469</v>
      </c>
      <c r="M133" s="11">
        <f t="shared" si="48"/>
        <v>0.32679738562091504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-0.28048797260311653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0.23113446142232127</v>
      </c>
      <c r="Q133" s="11">
        <f>2*'OddsRatio_working_3-way'!K133*'OddsRatio_working_3-way'!L133*'OddsRatio_working_3-way'!M133</f>
        <v>7.6408086420602067E-2</v>
      </c>
      <c r="R133" s="11">
        <f t="shared" si="49"/>
        <v>0</v>
      </c>
      <c r="S133" s="11">
        <f t="shared" si="50"/>
        <v>-0.8240441088337529</v>
      </c>
      <c r="T133" s="11">
        <f t="shared" si="51"/>
        <v>-0.2724112756475216</v>
      </c>
      <c r="U133" s="11">
        <f>'OddsRatio_working_3-way'!S133-'OddsRatio_working_3-way'!R133^2/3</f>
        <v>-0.8240441088337529</v>
      </c>
      <c r="V133" s="11">
        <f>'OddsRatio_working_3-way'!S133*'OddsRatio_working_3-way'!R133/3-2*'OddsRatio_working_3-way'!R133^3/27-'OddsRatio_working_3-way'!T133</f>
        <v>0.2724112756475216</v>
      </c>
      <c r="W133" s="11">
        <f>'OddsRatio_working_3-way'!V133^2+4*'OddsRatio_working_3-way'!U133^3/27</f>
        <v>-8.6907747264753366E-3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0.14396065245960901</v>
      </c>
      <c r="Y133" s="11">
        <f>IF('OddsRatio_working_3-way'!W133&gt;=0,IF('OddsRatio_working_3-way'!V133+SQRT('OddsRatio_working_3-way'!W133)&gt;0,0,PI()),ACOS('OddsRatio_working_3-way'!V133/(2*'OddsRatio_working_3-way'!X133)))</f>
        <v>0.32972625831427904</v>
      </c>
      <c r="Z133" s="11">
        <f>'OddsRatio_working_3-way'!X133^(1/3)*COS('OddsRatio_working_3-way'!Y133/3)</f>
        <v>0.52093816931885251</v>
      </c>
      <c r="AA133" s="11">
        <f>'OddsRatio_working_3-way'!X133^(1/3)*COS(('OddsRatio_working_3-way'!Y133+2*PI())/3)</f>
        <v>-0.31025457469899648</v>
      </c>
      <c r="AB133" s="11">
        <f>'OddsRatio_working_3-way'!X133^(1/3)*COS(('OddsRatio_working_3-way'!Y133+4*PI())/3)</f>
        <v>-0.2106835946198562</v>
      </c>
      <c r="AC133" s="11">
        <f>'OddsRatio_working_3-way'!X133^(1/3)*SIN('OddsRatio_working_3-way'!Y133/3)</f>
        <v>5.7487332152166649E-2</v>
      </c>
      <c r="AD133" s="11">
        <f>'OddsRatio_working_3-way'!X133^(1/3)*SIN(('OddsRatio_working_3-way'!Y133+2*PI())/3)</f>
        <v>0.42240202235500229</v>
      </c>
      <c r="AE133" s="11">
        <f>'OddsRatio_working_3-way'!X133^(1/3)*SIN(('OddsRatio_working_3-way'!Y133+4*PI())/3)</f>
        <v>-0.4798893545071688</v>
      </c>
      <c r="AF133" s="11">
        <f>-'OddsRatio_working_3-way'!U133/(3*'OddsRatio_working_3-way'!X133^(1/3))*COS(('OddsRatio_working_3-way'!Y133)/3)</f>
        <v>0.52093816931885251</v>
      </c>
      <c r="AG133" s="11">
        <f>-'OddsRatio_working_3-way'!U133/(3*'OddsRatio_working_3-way'!X133^(1/3))*COS(('OddsRatio_working_3-way'!Y133+2*PI())/3)</f>
        <v>-0.31025457469899648</v>
      </c>
      <c r="AH133" s="11">
        <f>-'OddsRatio_working_3-way'!U133/(3*'OddsRatio_working_3-way'!X133^(1/3))*COS(('OddsRatio_working_3-way'!Y133+4*PI())/3)</f>
        <v>-0.2106835946198562</v>
      </c>
      <c r="AI133" s="11">
        <f>'OddsRatio_working_3-way'!U133/(3*'OddsRatio_working_3-way'!X133^(1/3))*SIN(('OddsRatio_working_3-way'!Y133)/3)</f>
        <v>-5.7487332152166649E-2</v>
      </c>
      <c r="AJ133" s="11">
        <f>'OddsRatio_working_3-way'!U133/(3*'OddsRatio_working_3-way'!X133^(1/3))*SIN(('OddsRatio_working_3-way'!Y133+2*PI())/3)</f>
        <v>-0.42240202235500229</v>
      </c>
      <c r="AK133" s="11">
        <f>'OddsRatio_working_3-way'!U133/(3*'OddsRatio_working_3-way'!X133^(1/3))*SIN(('OddsRatio_working_3-way'!Y133+4*PI())/3)</f>
        <v>0.4798893545071688</v>
      </c>
      <c r="AL133" s="11">
        <f>'OddsRatio_working_3-way'!Z133+'OddsRatio_working_3-way'!AF133</f>
        <v>1.041876338637705</v>
      </c>
      <c r="AM133" s="11">
        <f>'OddsRatio_working_3-way'!AA133+'OddsRatio_working_3-way'!AG133</f>
        <v>-0.62050914939799295</v>
      </c>
      <c r="AN133" s="11">
        <f>'OddsRatio_working_3-way'!AB133+'OddsRatio_working_3-way'!AH133</f>
        <v>-0.42136718923971239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1.041876338637705</v>
      </c>
      <c r="AS133" s="11">
        <f>IF(('OddsRatio_working_3-way'!X133=0),IF(Q133&gt;0,-Q133^(1/3),(-Q133)^(1/3)),'OddsRatio_working_3-way'!AM133-'OddsRatio_working_3-way'!R133/3)</f>
        <v>-0.62050914939799295</v>
      </c>
      <c r="AT133" s="11">
        <f>IF(('OddsRatio_working_3-way'!X133=0),IF(Q133&gt;0,-Q133^(1/3),(-Q133)^(1/3)),'OddsRatio_working_3-way'!AN133-'OddsRatio_working_3-way'!R133/3)</f>
        <v>-0.42136718923971239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1.91</v>
      </c>
      <c r="B134" s="4">
        <f>IF('True_Odds_Calculator_3-way'!B135="","",'True_Odds_Calculator_3-way'!B135)</f>
        <v>3.95</v>
      </c>
      <c r="C134" s="4">
        <f>IF('True_Odds_Calculator_3-way'!C135="","",'True_Odds_Calculator_3-way'!C135)</f>
        <v>3.96</v>
      </c>
      <c r="D134" s="9">
        <f t="shared" si="39"/>
        <v>0.51183982134167594</v>
      </c>
      <c r="E134" s="9">
        <f t="shared" si="40"/>
        <v>0.24439228069428148</v>
      </c>
      <c r="F134" s="9">
        <f t="shared" si="41"/>
        <v>0.24376789796404238</v>
      </c>
      <c r="G134" s="9">
        <f t="shared" si="42"/>
        <v>1.048061784956922</v>
      </c>
      <c r="H134" s="9">
        <f t="shared" si="43"/>
        <v>1.9537362243107992</v>
      </c>
      <c r="I134" s="9">
        <f t="shared" si="44"/>
        <v>4.0917822656229212</v>
      </c>
      <c r="J134" s="9">
        <f t="shared" si="45"/>
        <v>4.1022628834724895</v>
      </c>
      <c r="K134" s="11">
        <f t="shared" si="46"/>
        <v>0.52356020942408377</v>
      </c>
      <c r="L134" s="11">
        <f t="shared" si="47"/>
        <v>0.25316455696202528</v>
      </c>
      <c r="M134" s="11">
        <f t="shared" si="48"/>
        <v>0.25252525252525254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-0.26596805084445074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0.22827519679531075</v>
      </c>
      <c r="Q134" s="11">
        <f>2*'OddsRatio_working_3-way'!K134*'OddsRatio_working_3-way'!L134*'OddsRatio_working_3-way'!M134</f>
        <v>6.6942872960501679E-2</v>
      </c>
      <c r="R134" s="11">
        <f t="shared" si="49"/>
        <v>0</v>
      </c>
      <c r="S134" s="11">
        <f t="shared" si="50"/>
        <v>-0.85828051929746874</v>
      </c>
      <c r="T134" s="11">
        <f t="shared" si="51"/>
        <v>-0.2516951669494043</v>
      </c>
      <c r="U134" s="11">
        <f>'OddsRatio_working_3-way'!S134-'OddsRatio_working_3-way'!R134^2/3</f>
        <v>-0.85828051929746874</v>
      </c>
      <c r="V134" s="11">
        <f>'OddsRatio_working_3-way'!S134*'OddsRatio_working_3-way'!R134/3-2*'OddsRatio_working_3-way'!R134^3/27-'OddsRatio_working_3-way'!T134</f>
        <v>0.2516951669494043</v>
      </c>
      <c r="W134" s="11">
        <f>'OddsRatio_working_3-way'!V134^2+4*'OddsRatio_working_3-way'!U134^3/27</f>
        <v>-3.0315978370935193E-2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0.15302486353255124</v>
      </c>
      <c r="Y134" s="11">
        <f>IF('OddsRatio_working_3-way'!W134&gt;=0,IF('OddsRatio_working_3-way'!V134+SQRT('OddsRatio_working_3-way'!W134)&gt;0,0,PI()),ACOS('OddsRatio_working_3-way'!V134/(2*'OddsRatio_working_3-way'!X134)))</f>
        <v>0.60518022374651181</v>
      </c>
      <c r="Z134" s="11">
        <f>'OddsRatio_working_3-way'!X134^(1/3)*COS('OddsRatio_working_3-way'!Y134/3)</f>
        <v>0.52403089247846113</v>
      </c>
      <c r="AA134" s="11">
        <f>'OddsRatio_working_3-way'!X134^(1/3)*COS(('OddsRatio_working_3-way'!Y134+2*PI())/3)</f>
        <v>-0.35482626252988653</v>
      </c>
      <c r="AB134" s="11">
        <f>'OddsRatio_working_3-way'!X134^(1/3)*COS(('OddsRatio_working_3-way'!Y134+4*PI())/3)</f>
        <v>-0.16920462994857474</v>
      </c>
      <c r="AC134" s="11">
        <f>'OddsRatio_working_3-way'!X134^(1/3)*SIN('OddsRatio_working_3-way'!Y134/3)</f>
        <v>0.10716869953823834</v>
      </c>
      <c r="AD134" s="11">
        <f>'OddsRatio_working_3-way'!X134^(1/3)*SIN(('OddsRatio_working_3-way'!Y134+2*PI())/3)</f>
        <v>0.40023971548505993</v>
      </c>
      <c r="AE134" s="11">
        <f>'OddsRatio_working_3-way'!X134^(1/3)*SIN(('OddsRatio_working_3-way'!Y134+4*PI())/3)</f>
        <v>-0.50740841502329814</v>
      </c>
      <c r="AF134" s="11">
        <f>-'OddsRatio_working_3-way'!U134/(3*'OddsRatio_working_3-way'!X134^(1/3))*COS(('OddsRatio_working_3-way'!Y134)/3)</f>
        <v>0.52403089247846091</v>
      </c>
      <c r="AG134" s="11">
        <f>-'OddsRatio_working_3-way'!U134/(3*'OddsRatio_working_3-way'!X134^(1/3))*COS(('OddsRatio_working_3-way'!Y134+2*PI())/3)</f>
        <v>-0.35482626252988636</v>
      </c>
      <c r="AH134" s="11">
        <f>-'OddsRatio_working_3-way'!U134/(3*'OddsRatio_working_3-way'!X134^(1/3))*COS(('OddsRatio_working_3-way'!Y134+4*PI())/3)</f>
        <v>-0.16920462994857469</v>
      </c>
      <c r="AI134" s="11">
        <f>'OddsRatio_working_3-way'!U134/(3*'OddsRatio_working_3-way'!X134^(1/3))*SIN(('OddsRatio_working_3-way'!Y134)/3)</f>
        <v>-0.10716869953823829</v>
      </c>
      <c r="AJ134" s="11">
        <f>'OddsRatio_working_3-way'!U134/(3*'OddsRatio_working_3-way'!X134^(1/3))*SIN(('OddsRatio_working_3-way'!Y134+2*PI())/3)</f>
        <v>-0.40023971548505977</v>
      </c>
      <c r="AK134" s="11">
        <f>'OddsRatio_working_3-way'!U134/(3*'OddsRatio_working_3-way'!X134^(1/3))*SIN(('OddsRatio_working_3-way'!Y134+4*PI())/3)</f>
        <v>0.50740841502329792</v>
      </c>
      <c r="AL134" s="11">
        <f>'OddsRatio_working_3-way'!Z134+'OddsRatio_working_3-way'!AF134</f>
        <v>1.048061784956922</v>
      </c>
      <c r="AM134" s="11">
        <f>'OddsRatio_working_3-way'!AA134+'OddsRatio_working_3-way'!AG134</f>
        <v>-0.70965252505977294</v>
      </c>
      <c r="AN134" s="11">
        <f>'OddsRatio_working_3-way'!AB134+'OddsRatio_working_3-way'!AH134</f>
        <v>-0.33840925989714943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1.048061784956922</v>
      </c>
      <c r="AS134" s="11">
        <f>IF(('OddsRatio_working_3-way'!X134=0),IF(Q134&gt;0,-Q134^(1/3),(-Q134)^(1/3)),'OddsRatio_working_3-way'!AM134-'OddsRatio_working_3-way'!R134/3)</f>
        <v>-0.70965252505977294</v>
      </c>
      <c r="AT134" s="11">
        <f>IF(('OddsRatio_working_3-way'!X134=0),IF(Q134&gt;0,-Q134^(1/3),(-Q134)^(1/3)),'OddsRatio_working_3-way'!AN134-'OddsRatio_working_3-way'!R134/3)</f>
        <v>-0.33840925989714943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2.91</v>
      </c>
      <c r="B135" s="4">
        <f>IF('True_Odds_Calculator_3-way'!B136="","",'True_Odds_Calculator_3-way'!B136)</f>
        <v>3.3</v>
      </c>
      <c r="C135" s="4">
        <f>IF('True_Odds_Calculator_3-way'!C136="","",'True_Odds_Calculator_3-way'!C136)</f>
        <v>2.62</v>
      </c>
      <c r="D135" s="9">
        <f t="shared" si="39"/>
        <v>0.33413729014450133</v>
      </c>
      <c r="E135" s="9">
        <f t="shared" si="40"/>
        <v>0.29414490843272512</v>
      </c>
      <c r="F135" s="9">
        <f t="shared" si="41"/>
        <v>0.3717178014227735</v>
      </c>
      <c r="G135" s="9">
        <f t="shared" si="42"/>
        <v>1.0433412555326242</v>
      </c>
      <c r="H135" s="9">
        <f t="shared" si="43"/>
        <v>2.9927817980673126</v>
      </c>
      <c r="I135" s="9">
        <f t="shared" si="44"/>
        <v>3.3996848877250359</v>
      </c>
      <c r="J135" s="9">
        <f t="shared" si="45"/>
        <v>2.6902128339628515</v>
      </c>
      <c r="K135" s="11">
        <f t="shared" si="46"/>
        <v>0.3436426116838488</v>
      </c>
      <c r="L135" s="11">
        <f t="shared" si="47"/>
        <v>0.30303030303030304</v>
      </c>
      <c r="M135" s="11">
        <f t="shared" si="48"/>
        <v>0.38167938931297707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-0.28285769475664813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0.23171830049928738</v>
      </c>
      <c r="Q135" s="11">
        <f>2*'OddsRatio_working_3-way'!K135*'OddsRatio_working_3-way'!L135*'OddsRatio_working_3-way'!M135</f>
        <v>7.9491698284489654E-2</v>
      </c>
      <c r="R135" s="11">
        <f t="shared" si="49"/>
        <v>0</v>
      </c>
      <c r="S135" s="11">
        <f t="shared" si="50"/>
        <v>-0.81920451447729692</v>
      </c>
      <c r="T135" s="11">
        <f t="shared" si="51"/>
        <v>-0.28103070822548776</v>
      </c>
      <c r="U135" s="11">
        <f>'OddsRatio_working_3-way'!S135-'OddsRatio_working_3-way'!R135^2/3</f>
        <v>-0.81920451447729692</v>
      </c>
      <c r="V135" s="11">
        <f>'OddsRatio_working_3-way'!S135*'OddsRatio_working_3-way'!R135/3-2*'OddsRatio_working_3-way'!R135^3/27-'OddsRatio_working_3-way'!T135</f>
        <v>0.28103070822548776</v>
      </c>
      <c r="W135" s="11">
        <f>'OddsRatio_working_3-way'!V135^2+4*'OddsRatio_working_3-way'!U135^3/27</f>
        <v>-2.4683932981882789E-3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0.14269429934645911</v>
      </c>
      <c r="Y135" s="11">
        <f>IF('OddsRatio_working_3-way'!W135&gt;=0,IF('OddsRatio_working_3-way'!V135+SQRT('OddsRatio_working_3-way'!W135)&gt;0,0,PI()),ACOS('OddsRatio_working_3-way'!V135/(2*'OddsRatio_working_3-way'!X135)))</f>
        <v>0.17498025203163947</v>
      </c>
      <c r="Z135" s="11">
        <f>'OddsRatio_working_3-way'!X135^(1/3)*COS('OddsRatio_working_3-way'!Y135/3)</f>
        <v>0.52167062776631223</v>
      </c>
      <c r="AA135" s="11">
        <f>'OddsRatio_working_3-way'!X135^(1/3)*COS(('OddsRatio_working_3-way'!Y135+2*PI())/3)</f>
        <v>-0.28721609692215244</v>
      </c>
      <c r="AB135" s="11">
        <f>'OddsRatio_working_3-way'!X135^(1/3)*COS(('OddsRatio_working_3-way'!Y135+4*PI())/3)</f>
        <v>-0.23445453084415963</v>
      </c>
      <c r="AC135" s="11">
        <f>'OddsRatio_working_3-way'!X135^(1/3)*SIN('OddsRatio_working_3-way'!Y135/3)</f>
        <v>3.0461904377995334E-2</v>
      </c>
      <c r="AD135" s="11">
        <f>'OddsRatio_working_3-way'!X135^(1/3)*SIN(('OddsRatio_working_3-way'!Y135+2*PI())/3)</f>
        <v>0.43654906386480447</v>
      </c>
      <c r="AE135" s="11">
        <f>'OddsRatio_working_3-way'!X135^(1/3)*SIN(('OddsRatio_working_3-way'!Y135+4*PI())/3)</f>
        <v>-0.46701096824279981</v>
      </c>
      <c r="AF135" s="11">
        <f>-'OddsRatio_working_3-way'!U135/(3*'OddsRatio_working_3-way'!X135^(1/3))*COS(('OddsRatio_working_3-way'!Y135)/3)</f>
        <v>0.52167062776631212</v>
      </c>
      <c r="AG135" s="11">
        <f>-'OddsRatio_working_3-way'!U135/(3*'OddsRatio_working_3-way'!X135^(1/3))*COS(('OddsRatio_working_3-way'!Y135+2*PI())/3)</f>
        <v>-0.28721609692215239</v>
      </c>
      <c r="AH135" s="11">
        <f>-'OddsRatio_working_3-way'!U135/(3*'OddsRatio_working_3-way'!X135^(1/3))*COS(('OddsRatio_working_3-way'!Y135+4*PI())/3)</f>
        <v>-0.23445453084415957</v>
      </c>
      <c r="AI135" s="11">
        <f>'OddsRatio_working_3-way'!U135/(3*'OddsRatio_working_3-way'!X135^(1/3))*SIN(('OddsRatio_working_3-way'!Y135)/3)</f>
        <v>-3.0461904377995327E-2</v>
      </c>
      <c r="AJ135" s="11">
        <f>'OddsRatio_working_3-way'!U135/(3*'OddsRatio_working_3-way'!X135^(1/3))*SIN(('OddsRatio_working_3-way'!Y135+2*PI())/3)</f>
        <v>-0.43654906386480435</v>
      </c>
      <c r="AK135" s="11">
        <f>'OddsRatio_working_3-way'!U135/(3*'OddsRatio_working_3-way'!X135^(1/3))*SIN(('OddsRatio_working_3-way'!Y135+4*PI())/3)</f>
        <v>0.4670109682427997</v>
      </c>
      <c r="AL135" s="11">
        <f>'OddsRatio_working_3-way'!Z135+'OddsRatio_working_3-way'!AF135</f>
        <v>1.0433412555326242</v>
      </c>
      <c r="AM135" s="11">
        <f>'OddsRatio_working_3-way'!AA135+'OddsRatio_working_3-way'!AG135</f>
        <v>-0.57443219384430488</v>
      </c>
      <c r="AN135" s="11">
        <f>'OddsRatio_working_3-way'!AB135+'OddsRatio_working_3-way'!AH135</f>
        <v>-0.4689090616883192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1.0433412555326242</v>
      </c>
      <c r="AS135" s="11">
        <f>IF(('OddsRatio_working_3-way'!X135=0),IF(Q135&gt;0,-Q135^(1/3),(-Q135)^(1/3)),'OddsRatio_working_3-way'!AM135-'OddsRatio_working_3-way'!R135/3)</f>
        <v>-0.57443219384430488</v>
      </c>
      <c r="AT135" s="11">
        <f>IF(('OddsRatio_working_3-way'!X135=0),IF(Q135&gt;0,-Q135^(1/3),(-Q135)^(1/3)),'OddsRatio_working_3-way'!AN135-'OddsRatio_working_3-way'!R135/3)</f>
        <v>-0.4689090616883192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3.54</v>
      </c>
      <c r="C136" s="4">
        <f>IF('True_Odds_Calculator_3-way'!C137="","",'True_Odds_Calculator_3-way'!C137)</f>
        <v>2.88</v>
      </c>
      <c r="D136" s="9">
        <f t="shared" si="39"/>
        <v>0.3883121332324696</v>
      </c>
      <c r="E136" s="9">
        <f t="shared" si="40"/>
        <v>0.27399101484478972</v>
      </c>
      <c r="F136" s="9">
        <f t="shared" si="41"/>
        <v>0.33769685192274057</v>
      </c>
      <c r="G136" s="9">
        <f t="shared" si="42"/>
        <v>1.0432105201630115</v>
      </c>
      <c r="H136" s="9">
        <f t="shared" si="43"/>
        <v>2.5752478854461476</v>
      </c>
      <c r="I136" s="9">
        <f t="shared" si="44"/>
        <v>3.6497547212140495</v>
      </c>
      <c r="J136" s="9">
        <f t="shared" si="45"/>
        <v>2.9612357779064622</v>
      </c>
      <c r="K136" s="11">
        <f t="shared" si="46"/>
        <v>0.39840637450199207</v>
      </c>
      <c r="L136" s="11">
        <f t="shared" si="47"/>
        <v>0.2824858757062147</v>
      </c>
      <c r="M136" s="11">
        <f t="shared" si="48"/>
        <v>0.34722222222222221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-0.28177278331745215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0.23173157964501073</v>
      </c>
      <c r="Q136" s="11">
        <f>2*'OddsRatio_working_3-way'!K136*'OddsRatio_working_3-way'!L136*'OddsRatio_working_3-way'!M136</f>
        <v>7.8155676102870386E-2</v>
      </c>
      <c r="R136" s="11">
        <f t="shared" si="49"/>
        <v>0</v>
      </c>
      <c r="S136" s="11">
        <f t="shared" si="50"/>
        <v>-0.82240582967850462</v>
      </c>
      <c r="T136" s="11">
        <f t="shared" si="51"/>
        <v>-0.27737127476509427</v>
      </c>
      <c r="U136" s="11">
        <f>'OddsRatio_working_3-way'!S136-'OddsRatio_working_3-way'!R136^2/3</f>
        <v>-0.82240582967850462</v>
      </c>
      <c r="V136" s="11">
        <f>'OddsRatio_working_3-way'!S136*'OddsRatio_working_3-way'!R136/3-2*'OddsRatio_working_3-way'!R136^3/27-'OddsRatio_working_3-way'!T136</f>
        <v>0.27737127476509427</v>
      </c>
      <c r="W136" s="11">
        <f>'OddsRatio_working_3-way'!V136^2+4*'OddsRatio_working_3-way'!U136^3/27</f>
        <v>-5.4704043904322958E-3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0.14353155441857177</v>
      </c>
      <c r="Y136" s="11">
        <f>IF('OddsRatio_working_3-way'!W136&gt;=0,IF('OddsRatio_working_3-way'!V136+SQRT('OddsRatio_working_3-way'!W136)&gt;0,0,PI()),ACOS('OddsRatio_working_3-way'!V136/(2*'OddsRatio_working_3-way'!X136)))</f>
        <v>0.26059064091853235</v>
      </c>
      <c r="Z136" s="11">
        <f>'OddsRatio_working_3-way'!X136^(1/3)*COS('OddsRatio_working_3-way'!Y136/3)</f>
        <v>0.52160526008150576</v>
      </c>
      <c r="AA136" s="11">
        <f>'OddsRatio_working_3-way'!X136^(1/3)*COS(('OddsRatio_working_3-way'!Y136+2*PI())/3)</f>
        <v>-0.30013991402306039</v>
      </c>
      <c r="AB136" s="11">
        <f>'OddsRatio_working_3-way'!X136^(1/3)*COS(('OddsRatio_working_3-way'!Y136+4*PI())/3)</f>
        <v>-0.22146534605844506</v>
      </c>
      <c r="AC136" s="11">
        <f>'OddsRatio_working_3-way'!X136^(1/3)*SIN('OddsRatio_working_3-way'!Y136/3)</f>
        <v>4.5422782992748142E-2</v>
      </c>
      <c r="AD136" s="11">
        <f>'OddsRatio_working_3-way'!X136^(1/3)*SIN(('OddsRatio_working_3-way'!Y136+2*PI())/3)</f>
        <v>0.42901201448179921</v>
      </c>
      <c r="AE136" s="11">
        <f>'OddsRatio_working_3-way'!X136^(1/3)*SIN(('OddsRatio_working_3-way'!Y136+4*PI())/3)</f>
        <v>-0.47443479747454737</v>
      </c>
      <c r="AF136" s="11">
        <f>-'OddsRatio_working_3-way'!U136/(3*'OddsRatio_working_3-way'!X136^(1/3))*COS(('OddsRatio_working_3-way'!Y136)/3)</f>
        <v>0.52160526008150565</v>
      </c>
      <c r="AG136" s="11">
        <f>-'OddsRatio_working_3-way'!U136/(3*'OddsRatio_working_3-way'!X136^(1/3))*COS(('OddsRatio_working_3-way'!Y136+2*PI())/3)</f>
        <v>-0.30013991402306034</v>
      </c>
      <c r="AH136" s="11">
        <f>-'OddsRatio_working_3-way'!U136/(3*'OddsRatio_working_3-way'!X136^(1/3))*COS(('OddsRatio_working_3-way'!Y136+4*PI())/3)</f>
        <v>-0.22146534605844503</v>
      </c>
      <c r="AI136" s="11">
        <f>'OddsRatio_working_3-way'!U136/(3*'OddsRatio_working_3-way'!X136^(1/3))*SIN(('OddsRatio_working_3-way'!Y136)/3)</f>
        <v>-4.5422782992748136E-2</v>
      </c>
      <c r="AJ136" s="11">
        <f>'OddsRatio_working_3-way'!U136/(3*'OddsRatio_working_3-way'!X136^(1/3))*SIN(('OddsRatio_working_3-way'!Y136+2*PI())/3)</f>
        <v>-0.42901201448179915</v>
      </c>
      <c r="AK136" s="11">
        <f>'OddsRatio_working_3-way'!U136/(3*'OddsRatio_working_3-way'!X136^(1/3))*SIN(('OddsRatio_working_3-way'!Y136+4*PI())/3)</f>
        <v>0.47443479747454725</v>
      </c>
      <c r="AL136" s="11">
        <f>'OddsRatio_working_3-way'!Z136+'OddsRatio_working_3-way'!AF136</f>
        <v>1.0432105201630115</v>
      </c>
      <c r="AM136" s="11">
        <f>'OddsRatio_working_3-way'!AA136+'OddsRatio_working_3-way'!AG136</f>
        <v>-0.60027982804612079</v>
      </c>
      <c r="AN136" s="11">
        <f>'OddsRatio_working_3-way'!AB136+'OddsRatio_working_3-way'!AH136</f>
        <v>-0.44293069211689007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1.0432105201630115</v>
      </c>
      <c r="AS136" s="11">
        <f>IF(('OddsRatio_working_3-way'!X136=0),IF(Q136&gt;0,-Q136^(1/3),(-Q136)^(1/3)),'OddsRatio_working_3-way'!AM136-'OddsRatio_working_3-way'!R136/3)</f>
        <v>-0.60027982804612079</v>
      </c>
      <c r="AT136" s="11">
        <f>IF(('OddsRatio_working_3-way'!X136=0),IF(Q136&gt;0,-Q136^(1/3),(-Q136)^(1/3)),'OddsRatio_working_3-way'!AN136-'OddsRatio_working_3-way'!R136/3)</f>
        <v>-0.44293069211689007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2.56</v>
      </c>
      <c r="B137" s="4">
        <f>IF('True_Odds_Calculator_3-way'!B138="","",'True_Odds_Calculator_3-way'!B138)</f>
        <v>3.21</v>
      </c>
      <c r="C137" s="4">
        <f>IF('True_Odds_Calculator_3-way'!C138="","",'True_Odds_Calculator_3-way'!C138)</f>
        <v>3.08</v>
      </c>
      <c r="D137" s="9">
        <f t="shared" si="39"/>
        <v>0.38110141930512176</v>
      </c>
      <c r="E137" s="9">
        <f t="shared" si="40"/>
        <v>0.30297255170518617</v>
      </c>
      <c r="F137" s="9">
        <f t="shared" si="41"/>
        <v>0.31592602898969202</v>
      </c>
      <c r="G137" s="9">
        <f t="shared" si="42"/>
        <v>1.0410086116791901</v>
      </c>
      <c r="H137" s="9">
        <f t="shared" si="43"/>
        <v>2.6239734342195367</v>
      </c>
      <c r="I137" s="9">
        <f t="shared" si="44"/>
        <v>3.3006290318110105</v>
      </c>
      <c r="J137" s="9">
        <f t="shared" si="45"/>
        <v>3.1652979122927154</v>
      </c>
      <c r="K137" s="11">
        <f t="shared" si="46"/>
        <v>0.390625</v>
      </c>
      <c r="L137" s="11">
        <f t="shared" si="47"/>
        <v>0.3115264797507788</v>
      </c>
      <c r="M137" s="11">
        <f t="shared" si="48"/>
        <v>0.32467532467532467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-0.28332473601165187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0.23113203968928264</v>
      </c>
      <c r="Q137" s="11">
        <f>2*'OddsRatio_working_3-way'!K137*'OddsRatio_working_3-way'!L137*'OddsRatio_working_3-way'!M137</f>
        <v>7.9019500748472707E-2</v>
      </c>
      <c r="R137" s="11">
        <f t="shared" si="49"/>
        <v>0</v>
      </c>
      <c r="S137" s="11">
        <f t="shared" si="50"/>
        <v>-0.81578489383919239</v>
      </c>
      <c r="T137" s="11">
        <f t="shared" si="51"/>
        <v>-0.27890081840656156</v>
      </c>
      <c r="U137" s="11">
        <f>'OddsRatio_working_3-way'!S137-'OddsRatio_working_3-way'!R137^2/3</f>
        <v>-0.81578489383919239</v>
      </c>
      <c r="V137" s="11">
        <f>'OddsRatio_working_3-way'!S137*'OddsRatio_working_3-way'!R137/3-2*'OddsRatio_working_3-way'!R137^3/27-'OddsRatio_working_3-way'!T137</f>
        <v>0.27890081840656156</v>
      </c>
      <c r="W137" s="11">
        <f>'OddsRatio_working_3-way'!V137^2+4*'OddsRatio_working_3-way'!U137^3/27</f>
        <v>-2.6452846146970688E-3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0.14180175520999985</v>
      </c>
      <c r="Y137" s="11">
        <f>IF('OddsRatio_working_3-way'!W137&gt;=0,IF('OddsRatio_working_3-way'!V137+SQRT('OddsRatio_working_3-way'!W137)&gt;0,0,PI()),ACOS('OddsRatio_working_3-way'!V137/(2*'OddsRatio_working_3-way'!X137)))</f>
        <v>0.1823620299524511</v>
      </c>
      <c r="Z137" s="11">
        <f>'OddsRatio_working_3-way'!X137^(1/3)*COS('OddsRatio_working_3-way'!Y137/3)</f>
        <v>0.52050430583959506</v>
      </c>
      <c r="AA137" s="11">
        <f>'OddsRatio_working_3-way'!X137^(1/3)*COS(('OddsRatio_working_3-way'!Y137+2*PI())/3)</f>
        <v>-0.28768706064023769</v>
      </c>
      <c r="AB137" s="11">
        <f>'OddsRatio_working_3-way'!X137^(1/3)*COS(('OddsRatio_working_3-way'!Y137+4*PI())/3)</f>
        <v>-0.23281724519935734</v>
      </c>
      <c r="AC137" s="11">
        <f>'OddsRatio_working_3-way'!X137^(1/3)*SIN('OddsRatio_working_3-way'!Y137/3)</f>
        <v>3.1679102715177411E-2</v>
      </c>
      <c r="AD137" s="11">
        <f>'OddsRatio_working_3-way'!X137^(1/3)*SIN(('OddsRatio_working_3-way'!Y137+2*PI())/3)</f>
        <v>0.43493040027868568</v>
      </c>
      <c r="AE137" s="11">
        <f>'OddsRatio_working_3-way'!X137^(1/3)*SIN(('OddsRatio_working_3-way'!Y137+4*PI())/3)</f>
        <v>-0.466609502993863</v>
      </c>
      <c r="AF137" s="11">
        <f>-'OddsRatio_working_3-way'!U137/(3*'OddsRatio_working_3-way'!X137^(1/3))*COS(('OddsRatio_working_3-way'!Y137)/3)</f>
        <v>0.52050430583959495</v>
      </c>
      <c r="AG137" s="11">
        <f>-'OddsRatio_working_3-way'!U137/(3*'OddsRatio_working_3-way'!X137^(1/3))*COS(('OddsRatio_working_3-way'!Y137+2*PI())/3)</f>
        <v>-0.28768706064023764</v>
      </c>
      <c r="AH137" s="11">
        <f>-'OddsRatio_working_3-way'!U137/(3*'OddsRatio_working_3-way'!X137^(1/3))*COS(('OddsRatio_working_3-way'!Y137+4*PI())/3)</f>
        <v>-0.23281724519935729</v>
      </c>
      <c r="AI137" s="11">
        <f>'OddsRatio_working_3-way'!U137/(3*'OddsRatio_working_3-way'!X137^(1/3))*SIN(('OddsRatio_working_3-way'!Y137)/3)</f>
        <v>-3.1679102715177404E-2</v>
      </c>
      <c r="AJ137" s="11">
        <f>'OddsRatio_working_3-way'!U137/(3*'OddsRatio_working_3-way'!X137^(1/3))*SIN(('OddsRatio_working_3-way'!Y137+2*PI())/3)</f>
        <v>-0.43493040027868557</v>
      </c>
      <c r="AK137" s="11">
        <f>'OddsRatio_working_3-way'!U137/(3*'OddsRatio_working_3-way'!X137^(1/3))*SIN(('OddsRatio_working_3-way'!Y137+4*PI())/3)</f>
        <v>0.46660950299386289</v>
      </c>
      <c r="AL137" s="11">
        <f>'OddsRatio_working_3-way'!Z137+'OddsRatio_working_3-way'!AF137</f>
        <v>1.0410086116791901</v>
      </c>
      <c r="AM137" s="11">
        <f>'OddsRatio_working_3-way'!AA137+'OddsRatio_working_3-way'!AG137</f>
        <v>-0.57537412128047527</v>
      </c>
      <c r="AN137" s="11">
        <f>'OddsRatio_working_3-way'!AB137+'OddsRatio_working_3-way'!AH137</f>
        <v>-0.46563449039871463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1.0410086116791901</v>
      </c>
      <c r="AS137" s="11">
        <f>IF(('OddsRatio_working_3-way'!X137=0),IF(Q137&gt;0,-Q137^(1/3),(-Q137)^(1/3)),'OddsRatio_working_3-way'!AM137-'OddsRatio_working_3-way'!R137/3)</f>
        <v>-0.57537412128047527</v>
      </c>
      <c r="AT137" s="11">
        <f>IF(('OddsRatio_working_3-way'!X137=0),IF(Q137&gt;0,-Q137^(1/3),(-Q137)^(1/3)),'OddsRatio_working_3-way'!AN137-'OddsRatio_working_3-way'!R137/3)</f>
        <v>-0.46563449039871463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1.24</v>
      </c>
      <c r="B138" s="4">
        <f>IF('True_Odds_Calculator_3-way'!B139="","",'True_Odds_Calculator_3-way'!B139)</f>
        <v>6.39</v>
      </c>
      <c r="C138" s="4">
        <f>IF('True_Odds_Calculator_3-way'!C139="","",'True_Odds_Calculator_3-way'!C139)</f>
        <v>13.97</v>
      </c>
      <c r="D138" s="9">
        <f t="shared" si="39"/>
        <v>0.79068504210798662</v>
      </c>
      <c r="E138" s="9">
        <f t="shared" si="40"/>
        <v>0.14398212202823141</v>
      </c>
      <c r="F138" s="9">
        <f t="shared" si="41"/>
        <v>6.5332835863781899E-2</v>
      </c>
      <c r="G138" s="9">
        <f t="shared" si="42"/>
        <v>1.1030253659007214</v>
      </c>
      <c r="H138" s="9">
        <f t="shared" si="43"/>
        <v>1.264726087816173</v>
      </c>
      <c r="I138" s="9">
        <f t="shared" si="44"/>
        <v>6.9453067222048874</v>
      </c>
      <c r="J138" s="9">
        <f t="shared" si="45"/>
        <v>15.306238995732357</v>
      </c>
      <c r="K138" s="11">
        <f t="shared" si="46"/>
        <v>0.80645161290322587</v>
      </c>
      <c r="L138" s="11">
        <f t="shared" si="47"/>
        <v>0.1564945226917058</v>
      </c>
      <c r="M138" s="11">
        <f t="shared" si="48"/>
        <v>7.1581961345740866E-2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-0.15157271629097235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0.16803277311206777</v>
      </c>
      <c r="Q138" s="11">
        <f>2*'OddsRatio_working_3-way'!K138*'OddsRatio_working_3-way'!L138*'OddsRatio_working_3-way'!M138</f>
        <v>1.8068040119577179E-2</v>
      </c>
      <c r="R138" s="11">
        <f t="shared" si="49"/>
        <v>0</v>
      </c>
      <c r="S138" s="11">
        <f t="shared" si="50"/>
        <v>-1.108595116745795</v>
      </c>
      <c r="T138" s="11">
        <f t="shared" si="51"/>
        <v>-0.11920377599417151</v>
      </c>
      <c r="U138" s="11">
        <f>'OddsRatio_working_3-way'!S138-'OddsRatio_working_3-way'!R138^2/3</f>
        <v>-1.108595116745795</v>
      </c>
      <c r="V138" s="11">
        <f>'OddsRatio_working_3-way'!S138*'OddsRatio_working_3-way'!R138/3-2*'OddsRatio_working_3-way'!R138^3/27-'OddsRatio_working_3-way'!T138</f>
        <v>0.11920377599417151</v>
      </c>
      <c r="W138" s="11">
        <f>'OddsRatio_working_3-way'!V138^2+4*'OddsRatio_working_3-way'!U138^3/27</f>
        <v>-0.18763411899844076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0.22463507028606941</v>
      </c>
      <c r="Y138" s="11">
        <f>IF('OddsRatio_working_3-way'!W138&gt;=0,IF('OddsRatio_working_3-way'!V138+SQRT('OddsRatio_working_3-way'!W138)&gt;0,0,PI()),ACOS('OddsRatio_working_3-way'!V138/(2*'OddsRatio_working_3-way'!X138)))</f>
        <v>1.3022526240202001</v>
      </c>
      <c r="Z138" s="11">
        <f>'OddsRatio_working_3-way'!X138^(1/3)*COS('OddsRatio_working_3-way'!Y138/3)</f>
        <v>0.55151268295036071</v>
      </c>
      <c r="AA138" s="11">
        <f>'OddsRatio_working_3-way'!X138^(1/3)*COS(('OddsRatio_working_3-way'!Y138+2*PI())/3)</f>
        <v>-0.49717020643200716</v>
      </c>
      <c r="AB138" s="11">
        <f>'OddsRatio_working_3-way'!X138^(1/3)*COS(('OddsRatio_working_3-way'!Y138+4*PI())/3)</f>
        <v>-5.4342476518353527E-2</v>
      </c>
      <c r="AC138" s="11">
        <f>'OddsRatio_working_3-way'!X138^(1/3)*SIN('OddsRatio_working_3-way'!Y138/3)</f>
        <v>0.25566670907027877</v>
      </c>
      <c r="AD138" s="11">
        <f>'OddsRatio_working_3-way'!X138^(1/3)*SIN(('OddsRatio_working_3-way'!Y138+2*PI())/3)</f>
        <v>0.34979063940918592</v>
      </c>
      <c r="AE138" s="11">
        <f>'OddsRatio_working_3-way'!X138^(1/3)*SIN(('OddsRatio_working_3-way'!Y138+4*PI())/3)</f>
        <v>-0.60545734847946475</v>
      </c>
      <c r="AF138" s="11">
        <f>-'OddsRatio_working_3-way'!U138/(3*'OddsRatio_working_3-way'!X138^(1/3))*COS(('OddsRatio_working_3-way'!Y138)/3)</f>
        <v>0.55151268295036071</v>
      </c>
      <c r="AG138" s="11">
        <f>-'OddsRatio_working_3-way'!U138/(3*'OddsRatio_working_3-way'!X138^(1/3))*COS(('OddsRatio_working_3-way'!Y138+2*PI())/3)</f>
        <v>-0.49717020643200704</v>
      </c>
      <c r="AH138" s="11">
        <f>-'OddsRatio_working_3-way'!U138/(3*'OddsRatio_working_3-way'!X138^(1/3))*COS(('OddsRatio_working_3-way'!Y138+4*PI())/3)</f>
        <v>-5.4342476518353514E-2</v>
      </c>
      <c r="AI138" s="11">
        <f>'OddsRatio_working_3-way'!U138/(3*'OddsRatio_working_3-way'!X138^(1/3))*SIN(('OddsRatio_working_3-way'!Y138)/3)</f>
        <v>-0.25566670907027872</v>
      </c>
      <c r="AJ138" s="11">
        <f>'OddsRatio_working_3-way'!U138/(3*'OddsRatio_working_3-way'!X138^(1/3))*SIN(('OddsRatio_working_3-way'!Y138+2*PI())/3)</f>
        <v>-0.34979063940918581</v>
      </c>
      <c r="AK138" s="11">
        <f>'OddsRatio_working_3-way'!U138/(3*'OddsRatio_working_3-way'!X138^(1/3))*SIN(('OddsRatio_working_3-way'!Y138+4*PI())/3)</f>
        <v>0.60545734847946464</v>
      </c>
      <c r="AL138" s="11">
        <f>'OddsRatio_working_3-way'!Z138+'OddsRatio_working_3-way'!AF138</f>
        <v>1.1030253659007214</v>
      </c>
      <c r="AM138" s="11">
        <f>'OddsRatio_working_3-way'!AA138+'OddsRatio_working_3-way'!AG138</f>
        <v>-0.9943404128640142</v>
      </c>
      <c r="AN138" s="11">
        <f>'OddsRatio_working_3-way'!AB138+'OddsRatio_working_3-way'!AH138</f>
        <v>-0.10868495303670704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1.1030253659007214</v>
      </c>
      <c r="AS138" s="11">
        <f>IF(('OddsRatio_working_3-way'!X138=0),IF(Q138&gt;0,-Q138^(1/3),(-Q138)^(1/3)),'OddsRatio_working_3-way'!AM138-'OddsRatio_working_3-way'!R138/3)</f>
        <v>-0.9943404128640142</v>
      </c>
      <c r="AT138" s="11">
        <f>IF(('OddsRatio_working_3-way'!X138=0),IF(Q138&gt;0,-Q138^(1/3),(-Q138)^(1/3)),'OddsRatio_working_3-way'!AN138-'OddsRatio_working_3-way'!R138/3)</f>
        <v>-0.10868495303670704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8.8000000000000007</v>
      </c>
      <c r="B139" s="4">
        <f>IF('True_Odds_Calculator_3-way'!B140="","",'True_Odds_Calculator_3-way'!B140)</f>
        <v>4.34</v>
      </c>
      <c r="C139" s="4">
        <f>IF('True_Odds_Calculator_3-way'!C140="","",'True_Odds_Calculator_3-way'!C140)</f>
        <v>1.45</v>
      </c>
      <c r="D139" s="9">
        <f t="shared" si="39"/>
        <v>0.10687460010910352</v>
      </c>
      <c r="E139" s="9">
        <f t="shared" si="40"/>
        <v>0.21841655383462844</v>
      </c>
      <c r="F139" s="9">
        <f t="shared" si="41"/>
        <v>0.67470884605626813</v>
      </c>
      <c r="G139" s="9">
        <f t="shared" si="42"/>
        <v>1.0713795071923313</v>
      </c>
      <c r="H139" s="9">
        <f t="shared" si="43"/>
        <v>9.356760156100183</v>
      </c>
      <c r="I139" s="9">
        <f t="shared" si="44"/>
        <v>4.5784075540223865</v>
      </c>
      <c r="J139" s="9">
        <f t="shared" si="45"/>
        <v>1.4821207782365489</v>
      </c>
      <c r="K139" s="11">
        <f t="shared" si="46"/>
        <v>0.11363636363636363</v>
      </c>
      <c r="L139" s="11">
        <f t="shared" si="47"/>
        <v>0.2304147465437788</v>
      </c>
      <c r="M139" s="11">
        <f t="shared" si="48"/>
        <v>0.68965517241379315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-0.21169625702439943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0.20928737558325994</v>
      </c>
      <c r="Q139" s="11">
        <f>2*'OddsRatio_working_3-way'!K139*'OddsRatio_working_3-way'!L139*'OddsRatio_working_3-way'!M139</f>
        <v>3.6115164035075052E-2</v>
      </c>
      <c r="R139" s="11">
        <f t="shared" si="49"/>
        <v>0</v>
      </c>
      <c r="S139" s="11">
        <f t="shared" si="50"/>
        <v>-0.98862104850128807</v>
      </c>
      <c r="T139" s="11">
        <f t="shared" si="51"/>
        <v>-0.17059897299418258</v>
      </c>
      <c r="U139" s="11">
        <f>'OddsRatio_working_3-way'!S139-'OddsRatio_working_3-way'!R139^2/3</f>
        <v>-0.98862104850128807</v>
      </c>
      <c r="V139" s="11">
        <f>'OddsRatio_working_3-way'!S139*'OddsRatio_working_3-way'!R139/3-2*'OddsRatio_working_3-way'!R139^3/27-'OddsRatio_working_3-way'!T139</f>
        <v>0.17059897299418258</v>
      </c>
      <c r="W139" s="11">
        <f>'OddsRatio_working_3-way'!V139^2+4*'OddsRatio_working_3-way'!U139^3/27</f>
        <v>-0.11404415541521778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0.18917463162504614</v>
      </c>
      <c r="Y139" s="11">
        <f>IF('OddsRatio_working_3-way'!W139&gt;=0,IF('OddsRatio_working_3-way'!V139+SQRT('OddsRatio_working_3-way'!W139)&gt;0,0,PI()),ACOS('OddsRatio_working_3-way'!V139/(2*'OddsRatio_working_3-way'!X139)))</f>
        <v>1.1030191045428763</v>
      </c>
      <c r="Z139" s="11">
        <f>'OddsRatio_working_3-way'!X139^(1/3)*COS('OddsRatio_working_3-way'!Y139/3)</f>
        <v>0.53568975359616566</v>
      </c>
      <c r="AA139" s="11">
        <f>'OddsRatio_working_3-way'!X139^(1/3)*COS(('OddsRatio_working_3-way'!Y139+2*PI())/3)</f>
        <v>-0.44654190543700983</v>
      </c>
      <c r="AB139" s="11">
        <f>'OddsRatio_working_3-way'!X139^(1/3)*COS(('OddsRatio_working_3-way'!Y139+4*PI())/3)</f>
        <v>-8.9147848159155649E-2</v>
      </c>
      <c r="AC139" s="11">
        <f>'OddsRatio_working_3-way'!X139^(1/3)*SIN('OddsRatio_working_3-way'!Y139/3)</f>
        <v>0.20634155517614164</v>
      </c>
      <c r="AD139" s="11">
        <f>'OddsRatio_working_3-way'!X139^(1/3)*SIN(('OddsRatio_working_3-way'!Y139+2*PI())/3)</f>
        <v>0.36075015757323503</v>
      </c>
      <c r="AE139" s="11">
        <f>'OddsRatio_working_3-way'!X139^(1/3)*SIN(('OddsRatio_working_3-way'!Y139+4*PI())/3)</f>
        <v>-0.56709171274937664</v>
      </c>
      <c r="AF139" s="11">
        <f>-'OddsRatio_working_3-way'!U139/(3*'OddsRatio_working_3-way'!X139^(1/3))*COS(('OddsRatio_working_3-way'!Y139)/3)</f>
        <v>0.53568975359616566</v>
      </c>
      <c r="AG139" s="11">
        <f>-'OddsRatio_working_3-way'!U139/(3*'OddsRatio_working_3-way'!X139^(1/3))*COS(('OddsRatio_working_3-way'!Y139+2*PI())/3)</f>
        <v>-0.44654190543700989</v>
      </c>
      <c r="AH139" s="11">
        <f>-'OddsRatio_working_3-way'!U139/(3*'OddsRatio_working_3-way'!X139^(1/3))*COS(('OddsRatio_working_3-way'!Y139+4*PI())/3)</f>
        <v>-8.9147848159155663E-2</v>
      </c>
      <c r="AI139" s="11">
        <f>'OddsRatio_working_3-way'!U139/(3*'OddsRatio_working_3-way'!X139^(1/3))*SIN(('OddsRatio_working_3-way'!Y139)/3)</f>
        <v>-0.20634155517614167</v>
      </c>
      <c r="AJ139" s="11">
        <f>'OddsRatio_working_3-way'!U139/(3*'OddsRatio_working_3-way'!X139^(1/3))*SIN(('OddsRatio_working_3-way'!Y139+2*PI())/3)</f>
        <v>-0.36075015757323509</v>
      </c>
      <c r="AK139" s="11">
        <f>'OddsRatio_working_3-way'!U139/(3*'OddsRatio_working_3-way'!X139^(1/3))*SIN(('OddsRatio_working_3-way'!Y139+4*PI())/3)</f>
        <v>0.56709171274937675</v>
      </c>
      <c r="AL139" s="11">
        <f>'OddsRatio_working_3-way'!Z139+'OddsRatio_working_3-way'!AF139</f>
        <v>1.0713795071923313</v>
      </c>
      <c r="AM139" s="11">
        <f>'OddsRatio_working_3-way'!AA139+'OddsRatio_working_3-way'!AG139</f>
        <v>-0.89308381087401978</v>
      </c>
      <c r="AN139" s="11">
        <f>'OddsRatio_working_3-way'!AB139+'OddsRatio_working_3-way'!AH139</f>
        <v>-0.17829569631831133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1.0713795071923313</v>
      </c>
      <c r="AS139" s="11">
        <f>IF(('OddsRatio_working_3-way'!X139=0),IF(Q139&gt;0,-Q139^(1/3),(-Q139)^(1/3)),'OddsRatio_working_3-way'!AM139-'OddsRatio_working_3-way'!R139/3)</f>
        <v>-0.89308381087401978</v>
      </c>
      <c r="AT139" s="11">
        <f>IF(('OddsRatio_working_3-way'!X139=0),IF(Q139&gt;0,-Q139^(1/3),(-Q139)^(1/3)),'OddsRatio_working_3-way'!AN139-'OddsRatio_working_3-way'!R139/3)</f>
        <v>-0.17829569631831133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2.16</v>
      </c>
      <c r="B140" s="4">
        <f>IF('True_Odds_Calculator_3-way'!B141="","",'True_Odds_Calculator_3-way'!B141)</f>
        <v>3.37</v>
      </c>
      <c r="C140" s="4">
        <f>IF('True_Odds_Calculator_3-way'!C141="","",'True_Odds_Calculator_3-way'!C141)</f>
        <v>3.71</v>
      </c>
      <c r="D140" s="9">
        <f t="shared" si="39"/>
        <v>0.45179473625882655</v>
      </c>
      <c r="E140" s="9">
        <f t="shared" si="40"/>
        <v>0.28743143743834709</v>
      </c>
      <c r="F140" s="9">
        <f t="shared" si="41"/>
        <v>0.26077382630282625</v>
      </c>
      <c r="G140" s="9">
        <f t="shared" si="42"/>
        <v>1.0460297712138888</v>
      </c>
      <c r="H140" s="9">
        <f t="shared" si="43"/>
        <v>2.2133945346081116</v>
      </c>
      <c r="I140" s="9">
        <f t="shared" si="44"/>
        <v>3.4790905577769169</v>
      </c>
      <c r="J140" s="9">
        <f t="shared" si="45"/>
        <v>3.8347406799896393</v>
      </c>
      <c r="K140" s="11">
        <f t="shared" si="46"/>
        <v>0.46296296296296291</v>
      </c>
      <c r="L140" s="11">
        <f t="shared" si="47"/>
        <v>0.29673590504451036</v>
      </c>
      <c r="M140" s="11">
        <f t="shared" si="48"/>
        <v>0.26954177897574122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-0.27587863243761568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0.23106120189150248</v>
      </c>
      <c r="Q140" s="11">
        <f>2*'OddsRatio_working_3-way'!K140*'OddsRatio_working_3-way'!L140*'OddsRatio_working_3-way'!M140</f>
        <v>7.405807752932772E-2</v>
      </c>
      <c r="R140" s="11">
        <f t="shared" si="49"/>
        <v>0</v>
      </c>
      <c r="S140" s="11">
        <f t="shared" si="50"/>
        <v>-0.83754656839453578</v>
      </c>
      <c r="T140" s="11">
        <f t="shared" si="51"/>
        <v>-0.26844441294696658</v>
      </c>
      <c r="U140" s="11">
        <f>'OddsRatio_working_3-way'!S140-'OddsRatio_working_3-way'!R140^2/3</f>
        <v>-0.83754656839453578</v>
      </c>
      <c r="V140" s="11">
        <f>'OddsRatio_working_3-way'!S140*'OddsRatio_working_3-way'!R140/3-2*'OddsRatio_working_3-way'!R140^3/27-'OddsRatio_working_3-way'!T140</f>
        <v>0.26844441294696658</v>
      </c>
      <c r="W140" s="11">
        <f>'OddsRatio_working_3-way'!V140^2+4*'OddsRatio_working_3-way'!U140^3/27</f>
        <v>-1.4978446033512074E-2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0.14751343063934347</v>
      </c>
      <c r="Y140" s="11">
        <f>IF('OddsRatio_working_3-way'!W140&gt;=0,IF('OddsRatio_working_3-way'!V140+SQRT('OddsRatio_working_3-way'!W140)&gt;0,0,PI()),ACOS('OddsRatio_working_3-way'!V140/(2*'OddsRatio_working_3-way'!X140)))</f>
        <v>0.42775770796485646</v>
      </c>
      <c r="Z140" s="11">
        <f>'OddsRatio_working_3-way'!X140^(1/3)*COS('OddsRatio_working_3-way'!Y140/3)</f>
        <v>0.52301488560694442</v>
      </c>
      <c r="AA140" s="11">
        <f>'OddsRatio_working_3-way'!X140^(1/3)*COS(('OddsRatio_working_3-way'!Y140+2*PI())/3)</f>
        <v>-0.3265321625168246</v>
      </c>
      <c r="AB140" s="11">
        <f>'OddsRatio_working_3-way'!X140^(1/3)*COS(('OddsRatio_working_3-way'!Y140+4*PI())/3)</f>
        <v>-0.19648272309011999</v>
      </c>
      <c r="AC140" s="11">
        <f>'OddsRatio_working_3-way'!X140^(1/3)*SIN('OddsRatio_working_3-way'!Y140/3)</f>
        <v>7.5084078860968045E-2</v>
      </c>
      <c r="AD140" s="11">
        <f>'OddsRatio_working_3-way'!X140^(1/3)*SIN(('OddsRatio_working_3-way'!Y140+2*PI())/3)</f>
        <v>0.41540213806254217</v>
      </c>
      <c r="AE140" s="11">
        <f>'OddsRatio_working_3-way'!X140^(1/3)*SIN(('OddsRatio_working_3-way'!Y140+4*PI())/3)</f>
        <v>-0.49048621692350997</v>
      </c>
      <c r="AF140" s="11">
        <f>-'OddsRatio_working_3-way'!U140/(3*'OddsRatio_working_3-way'!X140^(1/3))*COS(('OddsRatio_working_3-way'!Y140)/3)</f>
        <v>0.52301488560694442</v>
      </c>
      <c r="AG140" s="11">
        <f>-'OddsRatio_working_3-way'!U140/(3*'OddsRatio_working_3-way'!X140^(1/3))*COS(('OddsRatio_working_3-way'!Y140+2*PI())/3)</f>
        <v>-0.3265321625168246</v>
      </c>
      <c r="AH140" s="11">
        <f>-'OddsRatio_working_3-way'!U140/(3*'OddsRatio_working_3-way'!X140^(1/3))*COS(('OddsRatio_working_3-way'!Y140+4*PI())/3)</f>
        <v>-0.19648272309011999</v>
      </c>
      <c r="AI140" s="11">
        <f>'OddsRatio_working_3-way'!U140/(3*'OddsRatio_working_3-way'!X140^(1/3))*SIN(('OddsRatio_working_3-way'!Y140)/3)</f>
        <v>-7.5084078860968045E-2</v>
      </c>
      <c r="AJ140" s="11">
        <f>'OddsRatio_working_3-way'!U140/(3*'OddsRatio_working_3-way'!X140^(1/3))*SIN(('OddsRatio_working_3-way'!Y140+2*PI())/3)</f>
        <v>-0.41540213806254217</v>
      </c>
      <c r="AK140" s="11">
        <f>'OddsRatio_working_3-way'!U140/(3*'OddsRatio_working_3-way'!X140^(1/3))*SIN(('OddsRatio_working_3-way'!Y140+4*PI())/3)</f>
        <v>0.49048621692350997</v>
      </c>
      <c r="AL140" s="11">
        <f>'OddsRatio_working_3-way'!Z140+'OddsRatio_working_3-way'!AF140</f>
        <v>1.0460297712138888</v>
      </c>
      <c r="AM140" s="11">
        <f>'OddsRatio_working_3-way'!AA140+'OddsRatio_working_3-way'!AG140</f>
        <v>-0.6530643250336492</v>
      </c>
      <c r="AN140" s="11">
        <f>'OddsRatio_working_3-way'!AB140+'OddsRatio_working_3-way'!AH140</f>
        <v>-0.39296544618023999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1.0460297712138888</v>
      </c>
      <c r="AS140" s="11">
        <f>IF(('OddsRatio_working_3-way'!X140=0),IF(Q140&gt;0,-Q140^(1/3),(-Q140)^(1/3)),'OddsRatio_working_3-way'!AM140-'OddsRatio_working_3-way'!R140/3)</f>
        <v>-0.6530643250336492</v>
      </c>
      <c r="AT140" s="11">
        <f>IF(('OddsRatio_working_3-way'!X140=0),IF(Q140&gt;0,-Q140^(1/3),(-Q140)^(1/3)),'OddsRatio_working_3-way'!AN140-'OddsRatio_working_3-way'!R140/3)</f>
        <v>-0.39296544618023999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1.62</v>
      </c>
      <c r="B141" s="4">
        <f>IF('True_Odds_Calculator_3-way'!B142="","",'True_Odds_Calculator_3-way'!B142)</f>
        <v>4.1399999999999997</v>
      </c>
      <c r="C141" s="4">
        <f>IF('True_Odds_Calculator_3-way'!C142="","",'True_Odds_Calculator_3-way'!C142)</f>
        <v>5.86</v>
      </c>
      <c r="D141" s="9">
        <f t="shared" si="39"/>
        <v>0.60471562720458583</v>
      </c>
      <c r="E141" s="9">
        <f t="shared" si="40"/>
        <v>0.23199049150037646</v>
      </c>
      <c r="F141" s="9">
        <f t="shared" si="41"/>
        <v>0.16329388129503758</v>
      </c>
      <c r="G141" s="9">
        <f t="shared" si="42"/>
        <v>1.0543062082582946</v>
      </c>
      <c r="H141" s="9">
        <f t="shared" si="43"/>
        <v>1.6536698491201429</v>
      </c>
      <c r="I141" s="9">
        <f t="shared" si="44"/>
        <v>4.3105214939310441</v>
      </c>
      <c r="J141" s="9">
        <f t="shared" si="45"/>
        <v>6.1239281721353116</v>
      </c>
      <c r="K141" s="11">
        <f t="shared" si="46"/>
        <v>0.61728395061728392</v>
      </c>
      <c r="L141" s="11">
        <f t="shared" si="47"/>
        <v>0.24154589371980678</v>
      </c>
      <c r="M141" s="11">
        <f t="shared" si="48"/>
        <v>0.17064846416382251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-0.24073799277835473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0.21932810894795585</v>
      </c>
      <c r="Q141" s="11">
        <f>2*'OddsRatio_working_3-way'!K141*'OddsRatio_working_3-way'!L141*'OddsRatio_working_3-way'!M141</f>
        <v>5.0888192331312254E-2</v>
      </c>
      <c r="R141" s="11">
        <f t="shared" si="49"/>
        <v>0</v>
      </c>
      <c r="S141" s="11">
        <f t="shared" si="50"/>
        <v>-0.91106562124528989</v>
      </c>
      <c r="T141" s="11">
        <f t="shared" si="51"/>
        <v>-0.21138413485969598</v>
      </c>
      <c r="U141" s="11">
        <f>'OddsRatio_working_3-way'!S141-'OddsRatio_working_3-way'!R141^2/3</f>
        <v>-0.91106562124528989</v>
      </c>
      <c r="V141" s="11">
        <f>'OddsRatio_working_3-way'!S141*'OddsRatio_working_3-way'!R141/3-2*'OddsRatio_working_3-way'!R141^3/27-'OddsRatio_working_3-way'!T141</f>
        <v>0.21138413485969598</v>
      </c>
      <c r="W141" s="11">
        <f>'OddsRatio_working_3-way'!V141^2+4*'OddsRatio_working_3-way'!U141^3/27</f>
        <v>-6.7349551102584004E-2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0.16735650836833785</v>
      </c>
      <c r="Y141" s="11">
        <f>IF('OddsRatio_working_3-way'!W141&gt;=0,IF('OddsRatio_working_3-way'!V141+SQRT('OddsRatio_working_3-way'!W141)&gt;0,0,PI()),ACOS('OddsRatio_working_3-way'!V141/(2*'OddsRatio_working_3-way'!X141)))</f>
        <v>0.88726051915830539</v>
      </c>
      <c r="Z141" s="11">
        <f>'OddsRatio_working_3-way'!X141^(1/3)*COS('OddsRatio_working_3-way'!Y141/3)</f>
        <v>0.5271531041291474</v>
      </c>
      <c r="AA141" s="11">
        <f>'OddsRatio_working_3-way'!X141^(1/3)*COS(('OddsRatio_working_3-way'!Y141+2*PI())/3)</f>
        <v>-0.40267582926102685</v>
      </c>
      <c r="AB141" s="11">
        <f>'OddsRatio_working_3-way'!X141^(1/3)*COS(('OddsRatio_working_3-way'!Y141+4*PI())/3)</f>
        <v>-0.12447727486812045</v>
      </c>
      <c r="AC141" s="11">
        <f>'OddsRatio_working_3-way'!X141^(1/3)*SIN('OddsRatio_working_3-way'!Y141/3)</f>
        <v>0.16061801026690931</v>
      </c>
      <c r="AD141" s="11">
        <f>'OddsRatio_working_3-way'!X141^(1/3)*SIN(('OddsRatio_working_3-way'!Y141+2*PI())/3)</f>
        <v>0.37621897472621058</v>
      </c>
      <c r="AE141" s="11">
        <f>'OddsRatio_working_3-way'!X141^(1/3)*SIN(('OddsRatio_working_3-way'!Y141+4*PI())/3)</f>
        <v>-0.53683698499311983</v>
      </c>
      <c r="AF141" s="11">
        <f>-'OddsRatio_working_3-way'!U141/(3*'OddsRatio_working_3-way'!X141^(1/3))*COS(('OddsRatio_working_3-way'!Y141)/3)</f>
        <v>0.52715310412914718</v>
      </c>
      <c r="AG141" s="11">
        <f>-'OddsRatio_working_3-way'!U141/(3*'OddsRatio_working_3-way'!X141^(1/3))*COS(('OddsRatio_working_3-way'!Y141+2*PI())/3)</f>
        <v>-0.40267582926102669</v>
      </c>
      <c r="AH141" s="11">
        <f>-'OddsRatio_working_3-way'!U141/(3*'OddsRatio_working_3-way'!X141^(1/3))*COS(('OddsRatio_working_3-way'!Y141+4*PI())/3)</f>
        <v>-0.12447727486812039</v>
      </c>
      <c r="AI141" s="11">
        <f>'OddsRatio_working_3-way'!U141/(3*'OddsRatio_working_3-way'!X141^(1/3))*SIN(('OddsRatio_working_3-way'!Y141)/3)</f>
        <v>-0.16061801026690925</v>
      </c>
      <c r="AJ141" s="11">
        <f>'OddsRatio_working_3-way'!U141/(3*'OddsRatio_working_3-way'!X141^(1/3))*SIN(('OddsRatio_working_3-way'!Y141+2*PI())/3)</f>
        <v>-0.37621897472621041</v>
      </c>
      <c r="AK141" s="11">
        <f>'OddsRatio_working_3-way'!U141/(3*'OddsRatio_working_3-way'!X141^(1/3))*SIN(('OddsRatio_working_3-way'!Y141+4*PI())/3)</f>
        <v>0.5368369849931196</v>
      </c>
      <c r="AL141" s="11">
        <f>'OddsRatio_working_3-way'!Z141+'OddsRatio_working_3-way'!AF141</f>
        <v>1.0543062082582946</v>
      </c>
      <c r="AM141" s="11">
        <f>'OddsRatio_working_3-way'!AA141+'OddsRatio_working_3-way'!AG141</f>
        <v>-0.80535165852205348</v>
      </c>
      <c r="AN141" s="11">
        <f>'OddsRatio_working_3-way'!AB141+'OddsRatio_working_3-way'!AH141</f>
        <v>-0.24895454973624084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1.0543062082582946</v>
      </c>
      <c r="AS141" s="11">
        <f>IF(('OddsRatio_working_3-way'!X141=0),IF(Q141&gt;0,-Q141^(1/3),(-Q141)^(1/3)),'OddsRatio_working_3-way'!AM141-'OddsRatio_working_3-way'!R141/3)</f>
        <v>-0.80535165852205348</v>
      </c>
      <c r="AT141" s="11">
        <f>IF(('OddsRatio_working_3-way'!X141=0),IF(Q141&gt;0,-Q141^(1/3),(-Q141)^(1/3)),'OddsRatio_working_3-way'!AN141-'OddsRatio_working_3-way'!R141/3)</f>
        <v>-0.24895454973624084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2.4900000000000002</v>
      </c>
      <c r="B142" s="4">
        <f>IF('True_Odds_Calculator_3-way'!B143="","",'True_Odds_Calculator_3-way'!B143)</f>
        <v>3.24</v>
      </c>
      <c r="C142" s="4">
        <f>IF('True_Odds_Calculator_3-way'!C143="","",'True_Odds_Calculator_3-way'!C143)</f>
        <v>3.14</v>
      </c>
      <c r="D142" s="9">
        <f t="shared" si="39"/>
        <v>0.391291678220412</v>
      </c>
      <c r="E142" s="9">
        <f t="shared" si="40"/>
        <v>0.29951977557197978</v>
      </c>
      <c r="F142" s="9">
        <f t="shared" si="41"/>
        <v>0.30918854620760838</v>
      </c>
      <c r="G142" s="9">
        <f t="shared" si="42"/>
        <v>1.0440525514824159</v>
      </c>
      <c r="H142" s="9">
        <f t="shared" si="43"/>
        <v>2.5556383017088002</v>
      </c>
      <c r="I142" s="9">
        <f t="shared" si="44"/>
        <v>3.3386777153206122</v>
      </c>
      <c r="J142" s="9">
        <f t="shared" si="45"/>
        <v>3.2342724601723698</v>
      </c>
      <c r="K142" s="11">
        <f t="shared" si="46"/>
        <v>0.40160642570281119</v>
      </c>
      <c r="L142" s="11">
        <f t="shared" si="47"/>
        <v>0.30864197530864196</v>
      </c>
      <c r="M142" s="11">
        <f t="shared" si="48"/>
        <v>0.31847133757961782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-0.28195126973254359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0.23172030735192076</v>
      </c>
      <c r="Q142" s="11">
        <f>2*'OddsRatio_working_3-way'!K142*'OddsRatio_working_3-way'!L142*'OddsRatio_working_3-way'!M142</f>
        <v>7.8950700971693627E-2</v>
      </c>
      <c r="R142" s="11">
        <f t="shared" si="49"/>
        <v>0</v>
      </c>
      <c r="S142" s="11">
        <f t="shared" si="50"/>
        <v>-0.82184523436169854</v>
      </c>
      <c r="T142" s="11">
        <f t="shared" si="51"/>
        <v>-0.28001541204827896</v>
      </c>
      <c r="U142" s="11">
        <f>'OddsRatio_working_3-way'!S142-'OddsRatio_working_3-way'!R142^2/3</f>
        <v>-0.82184523436169854</v>
      </c>
      <c r="V142" s="11">
        <f>'OddsRatio_working_3-way'!S142*'OddsRatio_working_3-way'!R142/3-2*'OddsRatio_working_3-way'!R142^3/27-'OddsRatio_working_3-way'!T142</f>
        <v>0.28001541204827896</v>
      </c>
      <c r="W142" s="11">
        <f>'OddsRatio_working_3-way'!V142^2+4*'OddsRatio_working_3-way'!U142^3/27</f>
        <v>-3.8281970252500436E-3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0.14338482138097594</v>
      </c>
      <c r="Y142" s="11">
        <f>IF('OddsRatio_working_3-way'!W142&gt;=0,IF('OddsRatio_working_3-way'!V142+SQRT('OddsRatio_working_3-way'!W142)&gt;0,0,PI()),ACOS('OddsRatio_working_3-way'!V142/(2*'OddsRatio_working_3-way'!X142)))</f>
        <v>0.21746655028189221</v>
      </c>
      <c r="Z142" s="11">
        <f>'OddsRatio_working_3-way'!X142^(1/3)*COS('OddsRatio_working_3-way'!Y142/3)</f>
        <v>0.52202627574120808</v>
      </c>
      <c r="AA142" s="11">
        <f>'OddsRatio_working_3-way'!X142^(1/3)*COS(('OddsRatio_working_3-way'!Y142+2*PI())/3)</f>
        <v>-0.29384199967310731</v>
      </c>
      <c r="AB142" s="11">
        <f>'OddsRatio_working_3-way'!X142^(1/3)*COS(('OddsRatio_working_3-way'!Y142+4*PI())/3)</f>
        <v>-0.22818427606810043</v>
      </c>
      <c r="AC142" s="11">
        <f>'OddsRatio_working_3-way'!X142^(1/3)*SIN('OddsRatio_working_3-way'!Y142/3)</f>
        <v>3.7907504397728733E-2</v>
      </c>
      <c r="AD142" s="11">
        <f>'OddsRatio_working_3-way'!X142^(1/3)*SIN(('OddsRatio_working_3-way'!Y142+2*PI())/3)</f>
        <v>0.43313426403600208</v>
      </c>
      <c r="AE142" s="11">
        <f>'OddsRatio_working_3-way'!X142^(1/3)*SIN(('OddsRatio_working_3-way'!Y142+4*PI())/3)</f>
        <v>-0.4710417684337308</v>
      </c>
      <c r="AF142" s="11">
        <f>-'OddsRatio_working_3-way'!U142/(3*'OddsRatio_working_3-way'!X142^(1/3))*COS(('OddsRatio_working_3-way'!Y142)/3)</f>
        <v>0.52202627574120797</v>
      </c>
      <c r="AG142" s="11">
        <f>-'OddsRatio_working_3-way'!U142/(3*'OddsRatio_working_3-way'!X142^(1/3))*COS(('OddsRatio_working_3-way'!Y142+2*PI())/3)</f>
        <v>-0.29384199967310726</v>
      </c>
      <c r="AH142" s="11">
        <f>-'OddsRatio_working_3-way'!U142/(3*'OddsRatio_working_3-way'!X142^(1/3))*COS(('OddsRatio_working_3-way'!Y142+4*PI())/3)</f>
        <v>-0.22818427606810041</v>
      </c>
      <c r="AI142" s="11">
        <f>'OddsRatio_working_3-way'!U142/(3*'OddsRatio_working_3-way'!X142^(1/3))*SIN(('OddsRatio_working_3-way'!Y142)/3)</f>
        <v>-3.7907504397728727E-2</v>
      </c>
      <c r="AJ142" s="11">
        <f>'OddsRatio_working_3-way'!U142/(3*'OddsRatio_working_3-way'!X142^(1/3))*SIN(('OddsRatio_working_3-way'!Y142+2*PI())/3)</f>
        <v>-0.43313426403600203</v>
      </c>
      <c r="AK142" s="11">
        <f>'OddsRatio_working_3-way'!U142/(3*'OddsRatio_working_3-way'!X142^(1/3))*SIN(('OddsRatio_working_3-way'!Y142+4*PI())/3)</f>
        <v>0.47104176843373069</v>
      </c>
      <c r="AL142" s="11">
        <f>'OddsRatio_working_3-way'!Z142+'OddsRatio_working_3-way'!AF142</f>
        <v>1.0440525514824159</v>
      </c>
      <c r="AM142" s="11">
        <f>'OddsRatio_working_3-way'!AA142+'OddsRatio_working_3-way'!AG142</f>
        <v>-0.58768399934621462</v>
      </c>
      <c r="AN142" s="11">
        <f>'OddsRatio_working_3-way'!AB142+'OddsRatio_working_3-way'!AH142</f>
        <v>-0.45636855213620087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1.0440525514824159</v>
      </c>
      <c r="AS142" s="11">
        <f>IF(('OddsRatio_working_3-way'!X142=0),IF(Q142&gt;0,-Q142^(1/3),(-Q142)^(1/3)),'OddsRatio_working_3-way'!AM142-'OddsRatio_working_3-way'!R142/3)</f>
        <v>-0.58768399934621462</v>
      </c>
      <c r="AT142" s="11">
        <f>IF(('OddsRatio_working_3-way'!X142=0),IF(Q142&gt;0,-Q142^(1/3),(-Q142)^(1/3)),'OddsRatio_working_3-way'!AN142-'OddsRatio_working_3-way'!R142/3)</f>
        <v>-0.45636855213620087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2.04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4.17</v>
      </c>
      <c r="D143" s="9">
        <f t="shared" si="39"/>
        <v>0.47902471491127707</v>
      </c>
      <c r="E143" s="9">
        <f t="shared" si="40"/>
        <v>0.28922622664043923</v>
      </c>
      <c r="F143" s="9">
        <f t="shared" si="41"/>
        <v>0.23174905844828358</v>
      </c>
      <c r="G143" s="9">
        <f t="shared" si="42"/>
        <v>1.0457451537058033</v>
      </c>
      <c r="H143" s="9">
        <f t="shared" si="43"/>
        <v>2.0875749598540354</v>
      </c>
      <c r="I143" s="9">
        <f t="shared" si="44"/>
        <v>3.457501111208638</v>
      </c>
      <c r="J143" s="9">
        <f t="shared" si="45"/>
        <v>4.3150121372473969</v>
      </c>
      <c r="K143" s="11">
        <f t="shared" si="46"/>
        <v>0.49019607843137253</v>
      </c>
      <c r="L143" s="11">
        <f t="shared" si="47"/>
        <v>0.29850746268656714</v>
      </c>
      <c r="M143" s="11">
        <f t="shared" si="48"/>
        <v>0.23980815347721823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-0.27186258017291154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0.23019336944842717</v>
      </c>
      <c r="Q143" s="11">
        <f>2*'OddsRatio_working_3-way'!K143*'OddsRatio_working_3-way'!L143*'OddsRatio_working_3-way'!M143</f>
        <v>7.0180905319642425E-2</v>
      </c>
      <c r="R143" s="11">
        <f t="shared" si="49"/>
        <v>0</v>
      </c>
      <c r="S143" s="11">
        <f t="shared" si="50"/>
        <v>-0.84672693572619784</v>
      </c>
      <c r="T143" s="11">
        <f t="shared" si="51"/>
        <v>-0.2581484560140847</v>
      </c>
      <c r="U143" s="11">
        <f>'OddsRatio_working_3-way'!S143-'OddsRatio_working_3-way'!R143^2/3</f>
        <v>-0.84672693572619784</v>
      </c>
      <c r="V143" s="11">
        <f>'OddsRatio_working_3-way'!S143*'OddsRatio_working_3-way'!R143/3-2*'OddsRatio_working_3-way'!R143^3/27-'OddsRatio_working_3-way'!T143</f>
        <v>0.2581484560140847</v>
      </c>
      <c r="W143" s="11">
        <f>'OddsRatio_working_3-way'!V143^2+4*'OddsRatio_working_3-way'!U143^3/27</f>
        <v>-2.3293880752981055E-2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0.14994541181329699</v>
      </c>
      <c r="Y143" s="11">
        <f>IF('OddsRatio_working_3-way'!W143&gt;=0,IF('OddsRatio_working_3-way'!V143+SQRT('OddsRatio_working_3-way'!W143)&gt;0,0,PI()),ACOS('OddsRatio_working_3-way'!V143/(2*'OddsRatio_working_3-way'!X143)))</f>
        <v>0.53394089920910259</v>
      </c>
      <c r="Z143" s="11">
        <f>'OddsRatio_working_3-way'!X143^(1/3)*COS('OddsRatio_working_3-way'!Y143/3)</f>
        <v>0.52287257685290178</v>
      </c>
      <c r="AA143" s="11">
        <f>'OddsRatio_working_3-way'!X143^(1/3)*COS(('OddsRatio_working_3-way'!Y143+2*PI())/3)</f>
        <v>-0.34289140007056002</v>
      </c>
      <c r="AB143" s="11">
        <f>'OddsRatio_working_3-way'!X143^(1/3)*COS(('OddsRatio_working_3-way'!Y143+4*PI())/3)</f>
        <v>-0.1799811767823418</v>
      </c>
      <c r="AC143" s="11">
        <f>'OddsRatio_working_3-way'!X143^(1/3)*SIN('OddsRatio_working_3-way'!Y143/3)</f>
        <v>9.4056261269194807E-2</v>
      </c>
      <c r="AD143" s="11">
        <f>'OddsRatio_working_3-way'!X143^(1/3)*SIN(('OddsRatio_working_3-way'!Y143+2*PI())/3)</f>
        <v>0.4057928038622467</v>
      </c>
      <c r="AE143" s="11">
        <f>'OddsRatio_working_3-way'!X143^(1/3)*SIN(('OddsRatio_working_3-way'!Y143+4*PI())/3)</f>
        <v>-0.49984906513144156</v>
      </c>
      <c r="AF143" s="11">
        <f>-'OddsRatio_working_3-way'!U143/(3*'OddsRatio_working_3-way'!X143^(1/3))*COS(('OddsRatio_working_3-way'!Y143)/3)</f>
        <v>0.52287257685290167</v>
      </c>
      <c r="AG143" s="11">
        <f>-'OddsRatio_working_3-way'!U143/(3*'OddsRatio_working_3-way'!X143^(1/3))*COS(('OddsRatio_working_3-way'!Y143+2*PI())/3)</f>
        <v>-0.34289140007055996</v>
      </c>
      <c r="AH143" s="11">
        <f>-'OddsRatio_working_3-way'!U143/(3*'OddsRatio_working_3-way'!X143^(1/3))*COS(('OddsRatio_working_3-way'!Y143+4*PI())/3)</f>
        <v>-0.17998117678234174</v>
      </c>
      <c r="AI143" s="11">
        <f>'OddsRatio_working_3-way'!U143/(3*'OddsRatio_working_3-way'!X143^(1/3))*SIN(('OddsRatio_working_3-way'!Y143)/3)</f>
        <v>-9.405626126919478E-2</v>
      </c>
      <c r="AJ143" s="11">
        <f>'OddsRatio_working_3-way'!U143/(3*'OddsRatio_working_3-way'!X143^(1/3))*SIN(('OddsRatio_working_3-way'!Y143+2*PI())/3)</f>
        <v>-0.40579280386224659</v>
      </c>
      <c r="AK143" s="11">
        <f>'OddsRatio_working_3-way'!U143/(3*'OddsRatio_working_3-way'!X143^(1/3))*SIN(('OddsRatio_working_3-way'!Y143+4*PI())/3)</f>
        <v>0.49984906513144145</v>
      </c>
      <c r="AL143" s="11">
        <f>'OddsRatio_working_3-way'!Z143+'OddsRatio_working_3-way'!AF143</f>
        <v>1.0457451537058033</v>
      </c>
      <c r="AM143" s="11">
        <f>'OddsRatio_working_3-way'!AA143+'OddsRatio_working_3-way'!AG143</f>
        <v>-0.68578280014111992</v>
      </c>
      <c r="AN143" s="11">
        <f>'OddsRatio_working_3-way'!AB143+'OddsRatio_working_3-way'!AH143</f>
        <v>-0.35996235356468353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1.0457451537058033</v>
      </c>
      <c r="AS143" s="11">
        <f>IF(('OddsRatio_working_3-way'!X143=0),IF(Q143&gt;0,-Q143^(1/3),(-Q143)^(1/3)),'OddsRatio_working_3-way'!AM143-'OddsRatio_working_3-way'!R143/3)</f>
        <v>-0.68578280014111992</v>
      </c>
      <c r="AT143" s="11">
        <f>IF(('OddsRatio_working_3-way'!X143=0),IF(Q143&gt;0,-Q143^(1/3),(-Q143)^(1/3)),'OddsRatio_working_3-way'!AN143-'OddsRatio_working_3-way'!R143/3)</f>
        <v>-0.35996235356468353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3.56</v>
      </c>
      <c r="B144" s="4">
        <f>IF('True_Odds_Calculator_3-way'!B145="","",'True_Odds_Calculator_3-way'!B145)</f>
        <v>3.43</v>
      </c>
      <c r="C144" s="4">
        <f>IF('True_Odds_Calculator_3-way'!C145="","",'True_Odds_Calculator_3-way'!C145)</f>
        <v>2.0699999999999998</v>
      </c>
      <c r="D144" s="9">
        <f t="shared" si="39"/>
        <v>0.26397235108384587</v>
      </c>
      <c r="E144" s="9">
        <f t="shared" si="40"/>
        <v>0.27422177494244959</v>
      </c>
      <c r="F144" s="9">
        <f t="shared" si="41"/>
        <v>0.46180587397370443</v>
      </c>
      <c r="G144" s="9">
        <f t="shared" si="42"/>
        <v>1.0891701315587796</v>
      </c>
      <c r="H144" s="9">
        <f t="shared" si="43"/>
        <v>3.7882755367904752</v>
      </c>
      <c r="I144" s="9">
        <f t="shared" si="44"/>
        <v>3.646683419687835</v>
      </c>
      <c r="J144" s="9">
        <f t="shared" si="45"/>
        <v>2.1654120407678938</v>
      </c>
      <c r="K144" s="11">
        <f t="shared" si="46"/>
        <v>0.2808988764044944</v>
      </c>
      <c r="L144" s="11">
        <f t="shared" si="47"/>
        <v>0.29154518950437314</v>
      </c>
      <c r="M144" s="11">
        <f t="shared" si="48"/>
        <v>0.48309178743961356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-0.26333922500537643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0.23974974873751581</v>
      </c>
      <c r="Q144" s="11">
        <f>2*'OddsRatio_working_3-way'!K144*'OddsRatio_working_3-way'!L144*'OddsRatio_working_3-way'!M144</f>
        <v>7.9125329616341861E-2</v>
      </c>
      <c r="R144" s="11">
        <f t="shared" si="49"/>
        <v>0</v>
      </c>
      <c r="S144" s="11">
        <f t="shared" si="50"/>
        <v>-0.91042171454944087</v>
      </c>
      <c r="T144" s="11">
        <f t="shared" si="51"/>
        <v>-0.30046921272258781</v>
      </c>
      <c r="U144" s="11">
        <f>'OddsRatio_working_3-way'!S144-'OddsRatio_working_3-way'!R144^2/3</f>
        <v>-0.91042171454944087</v>
      </c>
      <c r="V144" s="11">
        <f>'OddsRatio_working_3-way'!S144*'OddsRatio_working_3-way'!R144/3-2*'OddsRatio_working_3-way'!R144^3/27-'OddsRatio_working_3-way'!T144</f>
        <v>0.30046921272258781</v>
      </c>
      <c r="W144" s="11">
        <f>'OddsRatio_working_3-way'!V144^2+4*'OddsRatio_working_3-way'!U144^3/27</f>
        <v>-2.1513681989869027E-2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0.16717911785267975</v>
      </c>
      <c r="Y144" s="11">
        <f>IF('OddsRatio_working_3-way'!W144&gt;=0,IF('OddsRatio_working_3-way'!V144+SQRT('OddsRatio_working_3-way'!W144)&gt;0,0,PI()),ACOS('OddsRatio_working_3-way'!V144/(2*'OddsRatio_working_3-way'!X144)))</f>
        <v>0.45412646912907695</v>
      </c>
      <c r="Z144" s="11">
        <f>'OddsRatio_working_3-way'!X144^(1/3)*COS('OddsRatio_working_3-way'!Y144/3)</f>
        <v>0.54458506577938981</v>
      </c>
      <c r="AA144" s="11">
        <f>'OddsRatio_working_3-way'!X144^(1/3)*COS(('OddsRatio_working_3-way'!Y144+2*PI())/3)</f>
        <v>-0.34423527564324519</v>
      </c>
      <c r="AB144" s="11">
        <f>'OddsRatio_working_3-way'!X144^(1/3)*COS(('OddsRatio_working_3-way'!Y144+4*PI())/3)</f>
        <v>-0.20034979013614451</v>
      </c>
      <c r="AC144" s="11">
        <f>'OddsRatio_working_3-way'!X144^(1/3)*SIN('OddsRatio_working_3-way'!Y144/3)</f>
        <v>8.3072323790004468E-2</v>
      </c>
      <c r="AD144" s="11">
        <f>'OddsRatio_working_3-way'!X144^(1/3)*SIN(('OddsRatio_working_3-way'!Y144+2*PI())/3)</f>
        <v>0.43008833959156884</v>
      </c>
      <c r="AE144" s="11">
        <f>'OddsRatio_working_3-way'!X144^(1/3)*SIN(('OddsRatio_working_3-way'!Y144+4*PI())/3)</f>
        <v>-0.5131606633815734</v>
      </c>
      <c r="AF144" s="11">
        <f>-'OddsRatio_working_3-way'!U144/(3*'OddsRatio_working_3-way'!X144^(1/3))*COS(('OddsRatio_working_3-way'!Y144)/3)</f>
        <v>0.54458506577938981</v>
      </c>
      <c r="AG144" s="11">
        <f>-'OddsRatio_working_3-way'!U144/(3*'OddsRatio_working_3-way'!X144^(1/3))*COS(('OddsRatio_working_3-way'!Y144+2*PI())/3)</f>
        <v>-0.34423527564324519</v>
      </c>
      <c r="AH144" s="11">
        <f>-'OddsRatio_working_3-way'!U144/(3*'OddsRatio_working_3-way'!X144^(1/3))*COS(('OddsRatio_working_3-way'!Y144+4*PI())/3)</f>
        <v>-0.20034979013614451</v>
      </c>
      <c r="AI144" s="11">
        <f>'OddsRatio_working_3-way'!U144/(3*'OddsRatio_working_3-way'!X144^(1/3))*SIN(('OddsRatio_working_3-way'!Y144)/3)</f>
        <v>-8.3072323790004468E-2</v>
      </c>
      <c r="AJ144" s="11">
        <f>'OddsRatio_working_3-way'!U144/(3*'OddsRatio_working_3-way'!X144^(1/3))*SIN(('OddsRatio_working_3-way'!Y144+2*PI())/3)</f>
        <v>-0.43008833959156884</v>
      </c>
      <c r="AK144" s="11">
        <f>'OddsRatio_working_3-way'!U144/(3*'OddsRatio_working_3-way'!X144^(1/3))*SIN(('OddsRatio_working_3-way'!Y144+4*PI())/3)</f>
        <v>0.5131606633815734</v>
      </c>
      <c r="AL144" s="11">
        <f>'OddsRatio_working_3-way'!Z144+'OddsRatio_working_3-way'!AF144</f>
        <v>1.0891701315587796</v>
      </c>
      <c r="AM144" s="11">
        <f>'OddsRatio_working_3-way'!AA144+'OddsRatio_working_3-way'!AG144</f>
        <v>-0.68847055128649037</v>
      </c>
      <c r="AN144" s="11">
        <f>'OddsRatio_working_3-way'!AB144+'OddsRatio_working_3-way'!AH144</f>
        <v>-0.40069958027228902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1.0891701315587796</v>
      </c>
      <c r="AS144" s="11">
        <f>IF(('OddsRatio_working_3-way'!X144=0),IF(Q144&gt;0,-Q144^(1/3),(-Q144)^(1/3)),'OddsRatio_working_3-way'!AM144-'OddsRatio_working_3-way'!R144/3)</f>
        <v>-0.68847055128649037</v>
      </c>
      <c r="AT144" s="11">
        <f>IF(('OddsRatio_working_3-way'!X144=0),IF(Q144&gt;0,-Q144^(1/3),(-Q144)^(1/3)),'OddsRatio_working_3-way'!AN144-'OddsRatio_working_3-way'!R144/3)</f>
        <v>-0.40069958027228902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1.78</v>
      </c>
      <c r="B145" s="4">
        <f>IF('True_Odds_Calculator_3-way'!B146="","",'True_Odds_Calculator_3-way'!B146)</f>
        <v>3.54</v>
      </c>
      <c r="C145" s="4">
        <f>IF('True_Odds_Calculator_3-way'!C146="","",'True_Odds_Calculator_3-way'!C146)</f>
        <v>4.6900000000000004</v>
      </c>
      <c r="D145" s="9">
        <f t="shared" si="39"/>
        <v>0.53843850392478654</v>
      </c>
      <c r="E145" s="9">
        <f t="shared" si="40"/>
        <v>0.26375011717488395</v>
      </c>
      <c r="F145" s="9">
        <f t="shared" si="41"/>
        <v>0.19781137890032943</v>
      </c>
      <c r="G145" s="9">
        <f t="shared" si="42"/>
        <v>1.0990029566522139</v>
      </c>
      <c r="H145" s="9">
        <f t="shared" si="43"/>
        <v>1.857222306188727</v>
      </c>
      <c r="I145" s="9">
        <f t="shared" si="44"/>
        <v>3.791467509896624</v>
      </c>
      <c r="J145" s="9">
        <f t="shared" si="45"/>
        <v>5.0553209100466701</v>
      </c>
      <c r="K145" s="11">
        <f t="shared" si="46"/>
        <v>0.5617977528089888</v>
      </c>
      <c r="L145" s="11">
        <f t="shared" si="47"/>
        <v>0.2824858757062147</v>
      </c>
      <c r="M145" s="11">
        <f t="shared" si="48"/>
        <v>0.21321961620469082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-0.24737657848906014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0.23720394680297133</v>
      </c>
      <c r="Q145" s="11">
        <f>2*'OddsRatio_working_3-way'!K145*'OddsRatio_working_3-way'!L145*'OddsRatio_working_3-way'!M145</f>
        <v>6.7675876405983257E-2</v>
      </c>
      <c r="R145" s="11">
        <f t="shared" si="49"/>
        <v>0</v>
      </c>
      <c r="S145" s="11">
        <f t="shared" si="50"/>
        <v>-0.95887795138803456</v>
      </c>
      <c r="T145" s="11">
        <f t="shared" si="51"/>
        <v>-0.27357430852725662</v>
      </c>
      <c r="U145" s="11">
        <f>'OddsRatio_working_3-way'!S145-'OddsRatio_working_3-way'!R145^2/3</f>
        <v>-0.95887795138803456</v>
      </c>
      <c r="V145" s="11">
        <f>'OddsRatio_working_3-way'!S145*'OddsRatio_working_3-way'!R145/3-2*'OddsRatio_working_3-way'!R145^3/27-'OddsRatio_working_3-way'!T145</f>
        <v>0.27357430852725662</v>
      </c>
      <c r="W145" s="11">
        <f>'OddsRatio_working_3-way'!V145^2+4*'OddsRatio_working_3-way'!U145^3/27</f>
        <v>-5.5770043563474717E-2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0.18070206546249085</v>
      </c>
      <c r="Y145" s="11">
        <f>IF('OddsRatio_working_3-way'!W145&gt;=0,IF('OddsRatio_working_3-way'!V145+SQRT('OddsRatio_working_3-way'!W145)&gt;0,0,PI()),ACOS('OddsRatio_working_3-way'!V145/(2*'OddsRatio_working_3-way'!X145)))</f>
        <v>0.71212326385141422</v>
      </c>
      <c r="Z145" s="11">
        <f>'OddsRatio_working_3-way'!X145^(1/3)*COS('OddsRatio_working_3-way'!Y145/3)</f>
        <v>0.54950147832610707</v>
      </c>
      <c r="AA145" s="11">
        <f>'OddsRatio_working_3-way'!X145^(1/3)*COS(('OddsRatio_working_3-way'!Y145+2*PI())/3)</f>
        <v>-0.38988362688448519</v>
      </c>
      <c r="AB145" s="11">
        <f>'OddsRatio_working_3-way'!X145^(1/3)*COS(('OddsRatio_working_3-way'!Y145+4*PI())/3)</f>
        <v>-0.15961785144162208</v>
      </c>
      <c r="AC145" s="11">
        <f>'OddsRatio_working_3-way'!X145^(1/3)*SIN('OddsRatio_working_3-way'!Y145/3)</f>
        <v>0.13294400743709492</v>
      </c>
      <c r="AD145" s="11">
        <f>'OddsRatio_working_3-way'!X145^(1/3)*SIN(('OddsRatio_working_3-way'!Y145+2*PI())/3)</f>
        <v>0.40941023592896542</v>
      </c>
      <c r="AE145" s="11">
        <f>'OddsRatio_working_3-way'!X145^(1/3)*SIN(('OddsRatio_working_3-way'!Y145+4*PI())/3)</f>
        <v>-0.54235424336606031</v>
      </c>
      <c r="AF145" s="11">
        <f>-'OddsRatio_working_3-way'!U145/(3*'OddsRatio_working_3-way'!X145^(1/3))*COS(('OddsRatio_working_3-way'!Y145)/3)</f>
        <v>0.54950147832610696</v>
      </c>
      <c r="AG145" s="11">
        <f>-'OddsRatio_working_3-way'!U145/(3*'OddsRatio_working_3-way'!X145^(1/3))*COS(('OddsRatio_working_3-way'!Y145+2*PI())/3)</f>
        <v>-0.38988362688448508</v>
      </c>
      <c r="AH145" s="11">
        <f>-'OddsRatio_working_3-way'!U145/(3*'OddsRatio_working_3-way'!X145^(1/3))*COS(('OddsRatio_working_3-way'!Y145+4*PI())/3)</f>
        <v>-0.15961785144162205</v>
      </c>
      <c r="AI145" s="11">
        <f>'OddsRatio_working_3-way'!U145/(3*'OddsRatio_working_3-way'!X145^(1/3))*SIN(('OddsRatio_working_3-way'!Y145)/3)</f>
        <v>-0.13294400743709489</v>
      </c>
      <c r="AJ145" s="11">
        <f>'OddsRatio_working_3-way'!U145/(3*'OddsRatio_working_3-way'!X145^(1/3))*SIN(('OddsRatio_working_3-way'!Y145+2*PI())/3)</f>
        <v>-0.4094102359289653</v>
      </c>
      <c r="AK145" s="11">
        <f>'OddsRatio_working_3-way'!U145/(3*'OddsRatio_working_3-way'!X145^(1/3))*SIN(('OddsRatio_working_3-way'!Y145+4*PI())/3)</f>
        <v>0.5423542433660602</v>
      </c>
      <c r="AL145" s="11">
        <f>'OddsRatio_working_3-way'!Z145+'OddsRatio_working_3-way'!AF145</f>
        <v>1.0990029566522139</v>
      </c>
      <c r="AM145" s="11">
        <f>'OddsRatio_working_3-way'!AA145+'OddsRatio_working_3-way'!AG145</f>
        <v>-0.77976725376897027</v>
      </c>
      <c r="AN145" s="11">
        <f>'OddsRatio_working_3-way'!AB145+'OddsRatio_working_3-way'!AH145</f>
        <v>-0.3192357028832441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1.0990029566522139</v>
      </c>
      <c r="AS145" s="11">
        <f>IF(('OddsRatio_working_3-way'!X145=0),IF(Q145&gt;0,-Q145^(1/3),(-Q145)^(1/3)),'OddsRatio_working_3-way'!AM145-'OddsRatio_working_3-way'!R145/3)</f>
        <v>-0.77976725376897027</v>
      </c>
      <c r="AT145" s="11">
        <f>IF(('OddsRatio_working_3-way'!X145=0),IF(Q145&gt;0,-Q145^(1/3),(-Q145)^(1/3)),'OddsRatio_working_3-way'!AN145-'OddsRatio_working_3-way'!R145/3)</f>
        <v>-0.3192357028832441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3.48</v>
      </c>
      <c r="B146" s="4">
        <f>IF('True_Odds_Calculator_3-way'!B147="","",'True_Odds_Calculator_3-way'!B147)</f>
        <v>3.22</v>
      </c>
      <c r="C146" s="4">
        <f>IF('True_Odds_Calculator_3-way'!C147="","",'True_Odds_Calculator_3-way'!C147)</f>
        <v>2.1800000000000002</v>
      </c>
      <c r="D146" s="9">
        <f t="shared" si="39"/>
        <v>0.27007961814862053</v>
      </c>
      <c r="E146" s="9">
        <f t="shared" si="40"/>
        <v>0.29245978468293699</v>
      </c>
      <c r="F146" s="9">
        <f t="shared" si="41"/>
        <v>0.4374605971684426</v>
      </c>
      <c r="G146" s="9">
        <f t="shared" si="42"/>
        <v>1.089762850803242</v>
      </c>
      <c r="H146" s="9">
        <f t="shared" si="43"/>
        <v>3.7026118699920403</v>
      </c>
      <c r="I146" s="9">
        <f t="shared" si="44"/>
        <v>3.4192735287831972</v>
      </c>
      <c r="J146" s="9">
        <f t="shared" si="45"/>
        <v>2.2859201639478255</v>
      </c>
      <c r="K146" s="11">
        <f t="shared" si="46"/>
        <v>0.28735632183908044</v>
      </c>
      <c r="L146" s="11">
        <f t="shared" si="47"/>
        <v>0.3105590062111801</v>
      </c>
      <c r="M146" s="11">
        <f t="shared" si="48"/>
        <v>0.4587155963302752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-0.26594697408831636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0.24070533540569161</v>
      </c>
      <c r="Q146" s="11">
        <f>2*'OddsRatio_working_3-way'!K146*'OddsRatio_working_3-way'!L146*'OddsRatio_working_3-way'!M146</f>
        <v>8.1872563063160417E-2</v>
      </c>
      <c r="R146" s="11">
        <f t="shared" si="49"/>
        <v>0</v>
      </c>
      <c r="S146" s="11">
        <f t="shared" si="50"/>
        <v>-0.90508770115112336</v>
      </c>
      <c r="T146" s="11">
        <f t="shared" si="51"/>
        <v>-0.30785295957521203</v>
      </c>
      <c r="U146" s="11">
        <f>'OddsRatio_working_3-way'!S146-'OddsRatio_working_3-way'!R146^2/3</f>
        <v>-0.90508770115112336</v>
      </c>
      <c r="V146" s="11">
        <f>'OddsRatio_working_3-way'!S146*'OddsRatio_working_3-way'!R146/3-2*'OddsRatio_working_3-way'!R146^3/27-'OddsRatio_working_3-way'!T146</f>
        <v>0.30785295957521203</v>
      </c>
      <c r="W146" s="11">
        <f>'OddsRatio_working_3-way'!V146^2+4*'OddsRatio_working_3-way'!U146^3/27</f>
        <v>-1.5068501086556427E-2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0.1657120588594668</v>
      </c>
      <c r="Y146" s="11">
        <f>IF('OddsRatio_working_3-way'!W146&gt;=0,IF('OddsRatio_working_3-way'!V146+SQRT('OddsRatio_working_3-way'!W146)&gt;0,0,PI()),ACOS('OddsRatio_working_3-way'!V146/(2*'OddsRatio_working_3-way'!X146)))</f>
        <v>0.3794211951450841</v>
      </c>
      <c r="Z146" s="11">
        <f>'OddsRatio_working_3-way'!X146^(1/3)*COS('OddsRatio_working_3-way'!Y146/3)</f>
        <v>0.54488142540162099</v>
      </c>
      <c r="AA146" s="11">
        <f>'OddsRatio_working_3-way'!X146^(1/3)*COS(('OddsRatio_working_3-way'!Y146+2*PI())/3)</f>
        <v>-0.3324415416701183</v>
      </c>
      <c r="AB146" s="11">
        <f>'OddsRatio_working_3-way'!X146^(1/3)*COS(('OddsRatio_working_3-way'!Y146+4*PI())/3)</f>
        <v>-0.21243988373150233</v>
      </c>
      <c r="AC146" s="11">
        <f>'OddsRatio_working_3-way'!X146^(1/3)*SIN('OddsRatio_working_3-way'!Y146/3)</f>
        <v>6.9282989514061311E-2</v>
      </c>
      <c r="AD146" s="11">
        <f>'OddsRatio_working_3-way'!X146^(1/3)*SIN(('OddsRatio_working_3-way'!Y146+2*PI())/3)</f>
        <v>0.43723966169104872</v>
      </c>
      <c r="AE146" s="11">
        <f>'OddsRatio_working_3-way'!X146^(1/3)*SIN(('OddsRatio_working_3-way'!Y146+4*PI())/3)</f>
        <v>-0.50652265120510997</v>
      </c>
      <c r="AF146" s="11">
        <f>-'OddsRatio_working_3-way'!U146/(3*'OddsRatio_working_3-way'!X146^(1/3))*COS(('OddsRatio_working_3-way'!Y146)/3)</f>
        <v>0.54488142540162099</v>
      </c>
      <c r="AG146" s="11">
        <f>-'OddsRatio_working_3-way'!U146/(3*'OddsRatio_working_3-way'!X146^(1/3))*COS(('OddsRatio_working_3-way'!Y146+2*PI())/3)</f>
        <v>-0.3324415416701183</v>
      </c>
      <c r="AH146" s="11">
        <f>-'OddsRatio_working_3-way'!U146/(3*'OddsRatio_working_3-way'!X146^(1/3))*COS(('OddsRatio_working_3-way'!Y146+4*PI())/3)</f>
        <v>-0.21243988373150233</v>
      </c>
      <c r="AI146" s="11">
        <f>'OddsRatio_working_3-way'!U146/(3*'OddsRatio_working_3-way'!X146^(1/3))*SIN(('OddsRatio_working_3-way'!Y146)/3)</f>
        <v>-6.9282989514061311E-2</v>
      </c>
      <c r="AJ146" s="11">
        <f>'OddsRatio_working_3-way'!U146/(3*'OddsRatio_working_3-way'!X146^(1/3))*SIN(('OddsRatio_working_3-way'!Y146+2*PI())/3)</f>
        <v>-0.43723966169104872</v>
      </c>
      <c r="AK146" s="11">
        <f>'OddsRatio_working_3-way'!U146/(3*'OddsRatio_working_3-way'!X146^(1/3))*SIN(('OddsRatio_working_3-way'!Y146+4*PI())/3)</f>
        <v>0.50652265120510997</v>
      </c>
      <c r="AL146" s="11">
        <f>'OddsRatio_working_3-way'!Z146+'OddsRatio_working_3-way'!AF146</f>
        <v>1.089762850803242</v>
      </c>
      <c r="AM146" s="11">
        <f>'OddsRatio_working_3-way'!AA146+'OddsRatio_working_3-way'!AG146</f>
        <v>-0.6648830833402366</v>
      </c>
      <c r="AN146" s="11">
        <f>'OddsRatio_working_3-way'!AB146+'OddsRatio_working_3-way'!AH146</f>
        <v>-0.42487976746300465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1.089762850803242</v>
      </c>
      <c r="AS146" s="11">
        <f>IF(('OddsRatio_working_3-way'!X146=0),IF(Q146&gt;0,-Q146^(1/3),(-Q146)^(1/3)),'OddsRatio_working_3-way'!AM146-'OddsRatio_working_3-way'!R146/3)</f>
        <v>-0.6648830833402366</v>
      </c>
      <c r="AT146" s="11">
        <f>IF(('OddsRatio_working_3-way'!X146=0),IF(Q146&gt;0,-Q146^(1/3),(-Q146)^(1/3)),'OddsRatio_working_3-way'!AN146-'OddsRatio_working_3-way'!R146/3)</f>
        <v>-0.42487976746300465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1.93</v>
      </c>
      <c r="B147" s="4">
        <f>IF('True_Odds_Calculator_3-way'!B148="","",'True_Odds_Calculator_3-way'!B148)</f>
        <v>3.53</v>
      </c>
      <c r="C147" s="4">
        <f>IF('True_Odds_Calculator_3-way'!C148="","",'True_Odds_Calculator_3-way'!C148)</f>
        <v>3.94</v>
      </c>
      <c r="D147" s="9">
        <f t="shared" si="39"/>
        <v>0.496377518730169</v>
      </c>
      <c r="E147" s="9">
        <f t="shared" si="40"/>
        <v>0.26594778441075573</v>
      </c>
      <c r="F147" s="9">
        <f t="shared" si="41"/>
        <v>0.23767469685907525</v>
      </c>
      <c r="G147" s="9">
        <f t="shared" si="42"/>
        <v>1.0909630861966622</v>
      </c>
      <c r="H147" s="9">
        <f t="shared" si="43"/>
        <v>2.0145956701628953</v>
      </c>
      <c r="I147" s="9">
        <f t="shared" si="44"/>
        <v>3.7601366080775556</v>
      </c>
      <c r="J147" s="9">
        <f t="shared" si="45"/>
        <v>4.207431473418187</v>
      </c>
      <c r="K147" s="11">
        <f t="shared" si="46"/>
        <v>0.5181347150259068</v>
      </c>
      <c r="L147" s="11">
        <f t="shared" si="47"/>
        <v>0.28328611898016998</v>
      </c>
      <c r="M147" s="11">
        <f t="shared" si="48"/>
        <v>0.25380710659898476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-0.25770483331375016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0.23842497060480894</v>
      </c>
      <c r="Q147" s="11">
        <f>2*'OddsRatio_working_3-way'!K147*'OddsRatio_working_3-way'!L147*'OddsRatio_working_3-way'!M147</f>
        <v>7.4507803314002793E-2</v>
      </c>
      <c r="R147" s="11">
        <f t="shared" si="49"/>
        <v>0</v>
      </c>
      <c r="S147" s="11">
        <f t="shared" si="50"/>
        <v>-0.92518625878673999</v>
      </c>
      <c r="T147" s="11">
        <f t="shared" si="51"/>
        <v>-0.28912070587085625</v>
      </c>
      <c r="U147" s="11">
        <f>'OddsRatio_working_3-way'!S147-'OddsRatio_working_3-way'!R147^2/3</f>
        <v>-0.92518625878673999</v>
      </c>
      <c r="V147" s="11">
        <f>'OddsRatio_working_3-way'!S147*'OddsRatio_working_3-way'!R147/3-2*'OddsRatio_working_3-way'!R147^3/27-'OddsRatio_working_3-way'!T147</f>
        <v>0.28912070587085625</v>
      </c>
      <c r="W147" s="11">
        <f>'OddsRatio_working_3-way'!V147^2+4*'OddsRatio_working_3-way'!U147^3/27</f>
        <v>-3.3732376592427657E-2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0.17126234200466389</v>
      </c>
      <c r="Y147" s="11">
        <f>IF('OddsRatio_working_3-way'!W147&gt;=0,IF('OddsRatio_working_3-way'!V147+SQRT('OddsRatio_working_3-way'!W147)&gt;0,0,PI()),ACOS('OddsRatio_working_3-way'!V147/(2*'OddsRatio_working_3-way'!X147)))</f>
        <v>0.565935754635704</v>
      </c>
      <c r="Z147" s="11">
        <f>'OddsRatio_working_3-way'!X147^(1/3)*COS('OddsRatio_working_3-way'!Y147/3)</f>
        <v>0.54548154309833119</v>
      </c>
      <c r="AA147" s="11">
        <f>'OddsRatio_working_3-way'!X147^(1/3)*COS(('OddsRatio_working_3-way'!Y147+2*PI())/3)</f>
        <v>-0.36292934788221703</v>
      </c>
      <c r="AB147" s="11">
        <f>'OddsRatio_working_3-way'!X147^(1/3)*COS(('OddsRatio_working_3-way'!Y147+4*PI())/3)</f>
        <v>-0.18255219521611388</v>
      </c>
      <c r="AC147" s="11">
        <f>'OddsRatio_working_3-way'!X147^(1/3)*SIN('OddsRatio_working_3-way'!Y147/3)</f>
        <v>0.10414079764743281</v>
      </c>
      <c r="AD147" s="11">
        <f>'OddsRatio_working_3-way'!X147^(1/3)*SIN(('OddsRatio_working_3-way'!Y147+2*PI())/3)</f>
        <v>0.42033047479497471</v>
      </c>
      <c r="AE147" s="11">
        <f>'OddsRatio_working_3-way'!X147^(1/3)*SIN(('OddsRatio_working_3-way'!Y147+4*PI())/3)</f>
        <v>-0.52447127244240743</v>
      </c>
      <c r="AF147" s="11">
        <f>-'OddsRatio_working_3-way'!U147/(3*'OddsRatio_working_3-way'!X147^(1/3))*COS(('OddsRatio_working_3-way'!Y147)/3)</f>
        <v>0.54548154309833097</v>
      </c>
      <c r="AG147" s="11">
        <f>-'OddsRatio_working_3-way'!U147/(3*'OddsRatio_working_3-way'!X147^(1/3))*COS(('OddsRatio_working_3-way'!Y147+2*PI())/3)</f>
        <v>-0.36292934788221687</v>
      </c>
      <c r="AH147" s="11">
        <f>-'OddsRatio_working_3-way'!U147/(3*'OddsRatio_working_3-way'!X147^(1/3))*COS(('OddsRatio_working_3-way'!Y147+4*PI())/3)</f>
        <v>-0.18255219521611382</v>
      </c>
      <c r="AI147" s="11">
        <f>'OddsRatio_working_3-way'!U147/(3*'OddsRatio_working_3-way'!X147^(1/3))*SIN(('OddsRatio_working_3-way'!Y147)/3)</f>
        <v>-0.10414079764743277</v>
      </c>
      <c r="AJ147" s="11">
        <f>'OddsRatio_working_3-way'!U147/(3*'OddsRatio_working_3-way'!X147^(1/3))*SIN(('OddsRatio_working_3-way'!Y147+2*PI())/3)</f>
        <v>-0.42033047479497454</v>
      </c>
      <c r="AK147" s="11">
        <f>'OddsRatio_working_3-way'!U147/(3*'OddsRatio_working_3-way'!X147^(1/3))*SIN(('OddsRatio_working_3-way'!Y147+4*PI())/3)</f>
        <v>0.52447127244240721</v>
      </c>
      <c r="AL147" s="11">
        <f>'OddsRatio_working_3-way'!Z147+'OddsRatio_working_3-way'!AF147</f>
        <v>1.0909630861966622</v>
      </c>
      <c r="AM147" s="11">
        <f>'OddsRatio_working_3-way'!AA147+'OddsRatio_working_3-way'!AG147</f>
        <v>-0.72585869576443396</v>
      </c>
      <c r="AN147" s="11">
        <f>'OddsRatio_working_3-way'!AB147+'OddsRatio_working_3-way'!AH147</f>
        <v>-0.3651043904322277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1.0909630861966622</v>
      </c>
      <c r="AS147" s="11">
        <f>IF(('OddsRatio_working_3-way'!X147=0),IF(Q147&gt;0,-Q147^(1/3),(-Q147)^(1/3)),'OddsRatio_working_3-way'!AM147-'OddsRatio_working_3-way'!R147/3)</f>
        <v>-0.72585869576443396</v>
      </c>
      <c r="AT147" s="11">
        <f>IF(('OddsRatio_working_3-way'!X147=0),IF(Q147&gt;0,-Q147^(1/3),(-Q147)^(1/3)),'OddsRatio_working_3-way'!AN147-'OddsRatio_working_3-way'!R147/3)</f>
        <v>-0.3651043904322277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2.4900000000000002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2.81</v>
      </c>
      <c r="D148" s="9">
        <f t="shared" si="39"/>
        <v>0.38201866382142963</v>
      </c>
      <c r="E148" s="9">
        <f t="shared" si="40"/>
        <v>0.28072377388375108</v>
      </c>
      <c r="F148" s="9">
        <f t="shared" si="41"/>
        <v>0.33725756229481929</v>
      </c>
      <c r="G148" s="9">
        <f t="shared" si="42"/>
        <v>1.0856866794611939</v>
      </c>
      <c r="H148" s="9">
        <f t="shared" si="43"/>
        <v>2.6176731523971792</v>
      </c>
      <c r="I148" s="9">
        <f t="shared" si="44"/>
        <v>3.5622205635284181</v>
      </c>
      <c r="J148" s="9">
        <f t="shared" si="45"/>
        <v>2.9650928898247608</v>
      </c>
      <c r="K148" s="11">
        <f t="shared" si="46"/>
        <v>0.40160642570281119</v>
      </c>
      <c r="L148" s="11">
        <f t="shared" si="47"/>
        <v>0.29761904761904762</v>
      </c>
      <c r="M148" s="11">
        <f t="shared" si="48"/>
        <v>0.35587188612099646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-0.2707272064022912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0.24075287763492539</v>
      </c>
      <c r="Q148" s="11">
        <f>2*'OddsRatio_working_3-way'!K148*'OddsRatio_working_3-way'!L148*'OddsRatio_working_3-way'!M148</f>
        <v>8.5071688210220986E-2</v>
      </c>
      <c r="R148" s="11">
        <f t="shared" si="49"/>
        <v>0</v>
      </c>
      <c r="S148" s="11">
        <f t="shared" si="50"/>
        <v>-0.8892821701752982</v>
      </c>
      <c r="T148" s="11">
        <f t="shared" si="51"/>
        <v>-0.31423398239409828</v>
      </c>
      <c r="U148" s="11">
        <f>'OddsRatio_working_3-way'!S148-'OddsRatio_working_3-way'!R148^2/3</f>
        <v>-0.8892821701752982</v>
      </c>
      <c r="V148" s="11">
        <f>'OddsRatio_working_3-way'!S148*'OddsRatio_working_3-way'!R148/3-2*'OddsRatio_working_3-way'!R148^3/27-'OddsRatio_working_3-way'!T148</f>
        <v>0.31423398239409828</v>
      </c>
      <c r="W148" s="11">
        <f>'OddsRatio_working_3-way'!V148^2+4*'OddsRatio_working_3-way'!U148^3/27</f>
        <v>-5.4443519256881651E-3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0.16139032469214398</v>
      </c>
      <c r="Y148" s="11">
        <f>IF('OddsRatio_working_3-way'!W148&gt;=0,IF('OddsRatio_working_3-way'!V148+SQRT('OddsRatio_working_3-way'!W148)&gt;0,0,PI()),ACOS('OddsRatio_working_3-way'!V148/(2*'OddsRatio_working_3-way'!X148)))</f>
        <v>0.23063361673228311</v>
      </c>
      <c r="Z148" s="11">
        <f>'OddsRatio_working_3-way'!X148^(1/3)*COS('OddsRatio_working_3-way'!Y148/3)</f>
        <v>0.54284333973059695</v>
      </c>
      <c r="AA148" s="11">
        <f>'OddsRatio_working_3-way'!X148^(1/3)*COS(('OddsRatio_working_3-way'!Y148+2*PI())/3)</f>
        <v>-0.30763456710403581</v>
      </c>
      <c r="AB148" s="11">
        <f>'OddsRatio_working_3-way'!X148^(1/3)*COS(('OddsRatio_working_3-way'!Y148+4*PI())/3)</f>
        <v>-0.23520877262656081</v>
      </c>
      <c r="AC148" s="11">
        <f>'OddsRatio_working_3-way'!X148^(1/3)*SIN('OddsRatio_working_3-way'!Y148/3)</f>
        <v>4.1815051937842636E-2</v>
      </c>
      <c r="AD148" s="11">
        <f>'OddsRatio_working_3-way'!X148^(1/3)*SIN(('OddsRatio_working_3-way'!Y148+2*PI())/3)</f>
        <v>0.44920859651296219</v>
      </c>
      <c r="AE148" s="11">
        <f>'OddsRatio_working_3-way'!X148^(1/3)*SIN(('OddsRatio_working_3-way'!Y148+4*PI())/3)</f>
        <v>-0.49102364845080482</v>
      </c>
      <c r="AF148" s="11">
        <f>-'OddsRatio_working_3-way'!U148/(3*'OddsRatio_working_3-way'!X148^(1/3))*COS(('OddsRatio_working_3-way'!Y148)/3)</f>
        <v>0.54284333973059695</v>
      </c>
      <c r="AG148" s="11">
        <f>-'OddsRatio_working_3-way'!U148/(3*'OddsRatio_working_3-way'!X148^(1/3))*COS(('OddsRatio_working_3-way'!Y148+2*PI())/3)</f>
        <v>-0.30763456710403581</v>
      </c>
      <c r="AH148" s="11">
        <f>-'OddsRatio_working_3-way'!U148/(3*'OddsRatio_working_3-way'!X148^(1/3))*COS(('OddsRatio_working_3-way'!Y148+4*PI())/3)</f>
        <v>-0.23520877262656081</v>
      </c>
      <c r="AI148" s="11">
        <f>'OddsRatio_working_3-way'!U148/(3*'OddsRatio_working_3-way'!X148^(1/3))*SIN(('OddsRatio_working_3-way'!Y148)/3)</f>
        <v>-4.1815051937842636E-2</v>
      </c>
      <c r="AJ148" s="11">
        <f>'OddsRatio_working_3-way'!U148/(3*'OddsRatio_working_3-way'!X148^(1/3))*SIN(('OddsRatio_working_3-way'!Y148+2*PI())/3)</f>
        <v>-0.44920859651296219</v>
      </c>
      <c r="AK148" s="11">
        <f>'OddsRatio_working_3-way'!U148/(3*'OddsRatio_working_3-way'!X148^(1/3))*SIN(('OddsRatio_working_3-way'!Y148+4*PI())/3)</f>
        <v>0.49102364845080482</v>
      </c>
      <c r="AL148" s="11">
        <f>'OddsRatio_working_3-way'!Z148+'OddsRatio_working_3-way'!AF148</f>
        <v>1.0856866794611939</v>
      </c>
      <c r="AM148" s="11">
        <f>'OddsRatio_working_3-way'!AA148+'OddsRatio_working_3-way'!AG148</f>
        <v>-0.61526913420807161</v>
      </c>
      <c r="AN148" s="11">
        <f>'OddsRatio_working_3-way'!AB148+'OddsRatio_working_3-way'!AH148</f>
        <v>-0.47041754525312163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1.0856866794611939</v>
      </c>
      <c r="AS148" s="11">
        <f>IF(('OddsRatio_working_3-way'!X148=0),IF(Q148&gt;0,-Q148^(1/3),(-Q148)^(1/3)),'OddsRatio_working_3-way'!AM148-'OddsRatio_working_3-way'!R148/3)</f>
        <v>-0.61526913420807161</v>
      </c>
      <c r="AT148" s="11">
        <f>IF(('OddsRatio_working_3-way'!X148=0),IF(Q148&gt;0,-Q148^(1/3),(-Q148)^(1/3)),'OddsRatio_working_3-way'!AN148-'OddsRatio_working_3-way'!R148/3)</f>
        <v>-0.47041754525312163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1.93</v>
      </c>
      <c r="B149" s="4">
        <f>IF('True_Odds_Calculator_3-way'!B150="","",'True_Odds_Calculator_3-way'!B150)</f>
        <v>3.72</v>
      </c>
      <c r="C149" s="4">
        <f>IF('True_Odds_Calculator_3-way'!C150="","",'True_Odds_Calculator_3-way'!C150)</f>
        <v>3.45</v>
      </c>
      <c r="D149" s="9">
        <f t="shared" si="39"/>
        <v>0.48821262680734406</v>
      </c>
      <c r="E149" s="9">
        <f t="shared" si="40"/>
        <v>0.2459443643278717</v>
      </c>
      <c r="F149" s="9">
        <f t="shared" si="41"/>
        <v>0.26584300886478424</v>
      </c>
      <c r="G149" s="9">
        <f t="shared" si="42"/>
        <v>1.127191254826196</v>
      </c>
      <c r="H149" s="9">
        <f t="shared" si="43"/>
        <v>2.0482878669883622</v>
      </c>
      <c r="I149" s="9">
        <f t="shared" si="44"/>
        <v>4.0659602131272532</v>
      </c>
      <c r="J149" s="9">
        <f t="shared" si="45"/>
        <v>3.7616185743241801</v>
      </c>
      <c r="K149" s="11">
        <f t="shared" si="46"/>
        <v>0.5181347150259068</v>
      </c>
      <c r="L149" s="11">
        <f t="shared" si="47"/>
        <v>0.26881720430107525</v>
      </c>
      <c r="M149" s="11">
        <f t="shared" si="48"/>
        <v>0.28985507246376813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-0.25020650296613345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0.2462694219774062</v>
      </c>
      <c r="Q149" s="11">
        <f>2*'OddsRatio_working_3-way'!K149*'OddsRatio_working_3-way'!L149*'OddsRatio_working_3-way'!M149</f>
        <v>8.0744072779477441E-2</v>
      </c>
      <c r="R149" s="11">
        <f t="shared" si="49"/>
        <v>0</v>
      </c>
      <c r="S149" s="11">
        <f t="shared" si="50"/>
        <v>-0.98426467361138037</v>
      </c>
      <c r="T149" s="11">
        <f t="shared" si="51"/>
        <v>-0.32270972905291156</v>
      </c>
      <c r="U149" s="11">
        <f>'OddsRatio_working_3-way'!S149-'OddsRatio_working_3-way'!R149^2/3</f>
        <v>-0.98426467361138037</v>
      </c>
      <c r="V149" s="11">
        <f>'OddsRatio_working_3-way'!S149*'OddsRatio_working_3-way'!R149/3-2*'OddsRatio_working_3-way'!R149^3/27-'OddsRatio_working_3-way'!T149</f>
        <v>0.32270972905291156</v>
      </c>
      <c r="W149" s="11">
        <f>'OddsRatio_working_3-way'!V149^2+4*'OddsRatio_working_3-way'!U149^3/27</f>
        <v>-3.7122567996697595E-2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0.18792560843462844</v>
      </c>
      <c r="Y149" s="11">
        <f>IF('OddsRatio_working_3-way'!W149&gt;=0,IF('OddsRatio_working_3-way'!V149+SQRT('OddsRatio_working_3-way'!W149)&gt;0,0,PI()),ACOS('OddsRatio_working_3-way'!V149/(2*'OddsRatio_working_3-way'!X149)))</f>
        <v>0.53824375300116212</v>
      </c>
      <c r="Z149" s="11">
        <f>'OddsRatio_working_3-way'!X149^(1/3)*COS('OddsRatio_working_3-way'!Y149/3)</f>
        <v>0.5635956274130981</v>
      </c>
      <c r="AA149" s="11">
        <f>'OddsRatio_working_3-way'!X149^(1/3)*COS(('OddsRatio_working_3-way'!Y149+2*PI())/3)</f>
        <v>-0.37031981647124246</v>
      </c>
      <c r="AB149" s="11">
        <f>'OddsRatio_working_3-way'!X149^(1/3)*COS(('OddsRatio_working_3-way'!Y149+4*PI())/3)</f>
        <v>-0.19327581094185595</v>
      </c>
      <c r="AC149" s="11">
        <f>'OddsRatio_working_3-way'!X149^(1/3)*SIN('OddsRatio_working_3-way'!Y149/3)</f>
        <v>0.10221640425080111</v>
      </c>
      <c r="AD149" s="11">
        <f>'OddsRatio_working_3-way'!X149^(1/3)*SIN(('OddsRatio_working_3-way'!Y149+2*PI())/3)</f>
        <v>0.43697992867617169</v>
      </c>
      <c r="AE149" s="11">
        <f>'OddsRatio_working_3-way'!X149^(1/3)*SIN(('OddsRatio_working_3-way'!Y149+4*PI())/3)</f>
        <v>-0.53919633292697278</v>
      </c>
      <c r="AF149" s="11">
        <f>-'OddsRatio_working_3-way'!U149/(3*'OddsRatio_working_3-way'!X149^(1/3))*COS(('OddsRatio_working_3-way'!Y149)/3)</f>
        <v>0.56359562741309799</v>
      </c>
      <c r="AG149" s="11">
        <f>-'OddsRatio_working_3-way'!U149/(3*'OddsRatio_working_3-way'!X149^(1/3))*COS(('OddsRatio_working_3-way'!Y149+2*PI())/3)</f>
        <v>-0.3703198164712424</v>
      </c>
      <c r="AH149" s="11">
        <f>-'OddsRatio_working_3-way'!U149/(3*'OddsRatio_working_3-way'!X149^(1/3))*COS(('OddsRatio_working_3-way'!Y149+4*PI())/3)</f>
        <v>-0.19327581094185589</v>
      </c>
      <c r="AI149" s="11">
        <f>'OddsRatio_working_3-way'!U149/(3*'OddsRatio_working_3-way'!X149^(1/3))*SIN(('OddsRatio_working_3-way'!Y149)/3)</f>
        <v>-0.10221640425080109</v>
      </c>
      <c r="AJ149" s="11">
        <f>'OddsRatio_working_3-way'!U149/(3*'OddsRatio_working_3-way'!X149^(1/3))*SIN(('OddsRatio_working_3-way'!Y149+2*PI())/3)</f>
        <v>-0.43697992867617164</v>
      </c>
      <c r="AK149" s="11">
        <f>'OddsRatio_working_3-way'!U149/(3*'OddsRatio_working_3-way'!X149^(1/3))*SIN(('OddsRatio_working_3-way'!Y149+4*PI())/3)</f>
        <v>0.53919633292697267</v>
      </c>
      <c r="AL149" s="11">
        <f>'OddsRatio_working_3-way'!Z149+'OddsRatio_working_3-way'!AF149</f>
        <v>1.127191254826196</v>
      </c>
      <c r="AM149" s="11">
        <f>'OddsRatio_working_3-way'!AA149+'OddsRatio_working_3-way'!AG149</f>
        <v>-0.74063963294248492</v>
      </c>
      <c r="AN149" s="11">
        <f>'OddsRatio_working_3-way'!AB149+'OddsRatio_working_3-way'!AH149</f>
        <v>-0.38655162188371184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1.127191254826196</v>
      </c>
      <c r="AS149" s="11">
        <f>IF(('OddsRatio_working_3-way'!X149=0),IF(Q149&gt;0,-Q149^(1/3),(-Q149)^(1/3)),'OddsRatio_working_3-way'!AM149-'OddsRatio_working_3-way'!R149/3)</f>
        <v>-0.74063963294248492</v>
      </c>
      <c r="AT149" s="11">
        <f>IF(('OddsRatio_working_3-way'!X149=0),IF(Q149&gt;0,-Q149^(1/3),(-Q149)^(1/3)),'OddsRatio_working_3-way'!AN149-'OddsRatio_working_3-way'!R149/3)</f>
        <v>-0.38655162188371184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3.26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2.11</v>
      </c>
      <c r="D150" s="9">
        <f t="shared" si="39"/>
        <v>0.28184288992273276</v>
      </c>
      <c r="E150" s="9">
        <f t="shared" si="40"/>
        <v>0.27400652872235248</v>
      </c>
      <c r="F150" s="9">
        <f t="shared" si="41"/>
        <v>0.44415058135491475</v>
      </c>
      <c r="G150" s="9">
        <f t="shared" si="42"/>
        <v>1.1274672668331926</v>
      </c>
      <c r="H150" s="9">
        <f t="shared" si="43"/>
        <v>3.5480760230430155</v>
      </c>
      <c r="I150" s="9">
        <f t="shared" si="44"/>
        <v>3.6495480770580033</v>
      </c>
      <c r="J150" s="9">
        <f t="shared" si="45"/>
        <v>2.2514886661848439</v>
      </c>
      <c r="K150" s="11">
        <f t="shared" si="46"/>
        <v>0.30674846625766872</v>
      </c>
      <c r="L150" s="11">
        <f t="shared" si="47"/>
        <v>0.29850746268656714</v>
      </c>
      <c r="M150" s="11">
        <f t="shared" si="48"/>
        <v>0.47393364928909953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-0.25583173597890241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0.24822822762875649</v>
      </c>
      <c r="Q150" s="11">
        <f>2*'OddsRatio_working_3-way'!K150*'OddsRatio_working_3-way'!L150*'OddsRatio_working_3-way'!M150</f>
        <v>8.6793086583481283E-2</v>
      </c>
      <c r="R150" s="11">
        <f t="shared" si="49"/>
        <v>0</v>
      </c>
      <c r="S150" s="11">
        <f t="shared" si="50"/>
        <v>-0.97027926062006253</v>
      </c>
      <c r="T150" s="11">
        <f t="shared" si="51"/>
        <v>-0.3392584827342876</v>
      </c>
      <c r="U150" s="11">
        <f>'OddsRatio_working_3-way'!S150-'OddsRatio_working_3-way'!R150^2/3</f>
        <v>-0.97027926062006253</v>
      </c>
      <c r="V150" s="11">
        <f>'OddsRatio_working_3-way'!S150*'OddsRatio_working_3-way'!R150/3-2*'OddsRatio_working_3-way'!R150^3/27-'OddsRatio_working_3-way'!T150</f>
        <v>0.3392584827342876</v>
      </c>
      <c r="W150" s="11">
        <f>'OddsRatio_working_3-way'!V150^2+4*'OddsRatio_working_3-way'!U150^3/27</f>
        <v>-2.0231310917232986E-2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0.18393451893568258</v>
      </c>
      <c r="Y150" s="11">
        <f>IF('OddsRatio_working_3-way'!W150&gt;=0,IF('OddsRatio_working_3-way'!V150+SQRT('OddsRatio_working_3-way'!W150)&gt;0,0,PI()),ACOS('OddsRatio_working_3-way'!V150/(2*'OddsRatio_working_3-way'!X150)))</f>
        <v>0.39699703611841408</v>
      </c>
      <c r="Z150" s="11">
        <f>'OddsRatio_working_3-way'!X150^(1/3)*COS('OddsRatio_working_3-way'!Y150/3)</f>
        <v>0.56373363341659632</v>
      </c>
      <c r="AA150" s="11">
        <f>'OddsRatio_working_3-way'!X150^(1/3)*COS(('OddsRatio_working_3-way'!Y150+2*PI())/3)</f>
        <v>-0.34685226178031098</v>
      </c>
      <c r="AB150" s="11">
        <f>'OddsRatio_working_3-way'!X150^(1/3)*COS(('OddsRatio_working_3-way'!Y150+4*PI())/3)</f>
        <v>-0.21688137163628549</v>
      </c>
      <c r="AC150" s="11">
        <f>'OddsRatio_working_3-way'!X150^(1/3)*SIN('OddsRatio_working_3-way'!Y150/3)</f>
        <v>7.5038728411468483E-2</v>
      </c>
      <c r="AD150" s="11">
        <f>'OddsRatio_working_3-way'!X150^(1/3)*SIN(('OddsRatio_working_3-way'!Y150+2*PI())/3)</f>
        <v>0.45068828330074229</v>
      </c>
      <c r="AE150" s="11">
        <f>'OddsRatio_working_3-way'!X150^(1/3)*SIN(('OddsRatio_working_3-way'!Y150+4*PI())/3)</f>
        <v>-0.5257270117122107</v>
      </c>
      <c r="AF150" s="11">
        <f>-'OddsRatio_working_3-way'!U150/(3*'OddsRatio_working_3-way'!X150^(1/3))*COS(('OddsRatio_working_3-way'!Y150)/3)</f>
        <v>0.56373363341659621</v>
      </c>
      <c r="AG150" s="11">
        <f>-'OddsRatio_working_3-way'!U150/(3*'OddsRatio_working_3-way'!X150^(1/3))*COS(('OddsRatio_working_3-way'!Y150+2*PI())/3)</f>
        <v>-0.34685226178031092</v>
      </c>
      <c r="AH150" s="11">
        <f>-'OddsRatio_working_3-way'!U150/(3*'OddsRatio_working_3-way'!X150^(1/3))*COS(('OddsRatio_working_3-way'!Y150+4*PI())/3)</f>
        <v>-0.21688137163628546</v>
      </c>
      <c r="AI150" s="11">
        <f>'OddsRatio_working_3-way'!U150/(3*'OddsRatio_working_3-way'!X150^(1/3))*SIN(('OddsRatio_working_3-way'!Y150)/3)</f>
        <v>-7.5038728411468469E-2</v>
      </c>
      <c r="AJ150" s="11">
        <f>'OddsRatio_working_3-way'!U150/(3*'OddsRatio_working_3-way'!X150^(1/3))*SIN(('OddsRatio_working_3-way'!Y150+2*PI())/3)</f>
        <v>-0.45068828330074223</v>
      </c>
      <c r="AK150" s="11">
        <f>'OddsRatio_working_3-way'!U150/(3*'OddsRatio_working_3-way'!X150^(1/3))*SIN(('OddsRatio_working_3-way'!Y150+4*PI())/3)</f>
        <v>0.52572701171221059</v>
      </c>
      <c r="AL150" s="11">
        <f>'OddsRatio_working_3-way'!Z150+'OddsRatio_working_3-way'!AF150</f>
        <v>1.1274672668331926</v>
      </c>
      <c r="AM150" s="11">
        <f>'OddsRatio_working_3-way'!AA150+'OddsRatio_working_3-way'!AG150</f>
        <v>-0.69370452356062184</v>
      </c>
      <c r="AN150" s="11">
        <f>'OddsRatio_working_3-way'!AB150+'OddsRatio_working_3-way'!AH150</f>
        <v>-0.43376274327257092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1.1274672668331926</v>
      </c>
      <c r="AS150" s="11">
        <f>IF(('OddsRatio_working_3-way'!X150=0),IF(Q150&gt;0,-Q150^(1/3),(-Q150)^(1/3)),'OddsRatio_working_3-way'!AM150-'OddsRatio_working_3-way'!R150/3)</f>
        <v>-0.69370452356062184</v>
      </c>
      <c r="AT150" s="11">
        <f>IF(('OddsRatio_working_3-way'!X150=0),IF(Q150&gt;0,-Q150^(1/3),(-Q150)^(1/3)),'OddsRatio_working_3-way'!AN150-'OddsRatio_working_3-way'!R150/3)</f>
        <v>-0.43376274327257092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1.49</v>
      </c>
      <c r="B151" s="4">
        <f>IF('True_Odds_Calculator_3-way'!B152="","",'True_Odds_Calculator_3-way'!B152)</f>
        <v>4.25</v>
      </c>
      <c r="C151" s="4">
        <f>IF('True_Odds_Calculator_3-way'!C152="","",'True_Odds_Calculator_3-way'!C152)</f>
        <v>5.78</v>
      </c>
      <c r="D151" s="9">
        <f t="shared" si="39"/>
        <v>0.63757966627564988</v>
      </c>
      <c r="E151" s="9">
        <f t="shared" si="40"/>
        <v>0.20963443855698052</v>
      </c>
      <c r="F151" s="9">
        <f t="shared" si="41"/>
        <v>0.15278589516736979</v>
      </c>
      <c r="G151" s="9">
        <f t="shared" si="42"/>
        <v>1.1600641821779107</v>
      </c>
      <c r="H151" s="9">
        <f t="shared" si="43"/>
        <v>1.568431449267176</v>
      </c>
      <c r="I151" s="9">
        <f t="shared" si="44"/>
        <v>4.7702085920782098</v>
      </c>
      <c r="J151" s="9">
        <f t="shared" si="45"/>
        <v>6.5451067908104141</v>
      </c>
      <c r="K151" s="11">
        <f t="shared" si="46"/>
        <v>0.67114093959731547</v>
      </c>
      <c r="L151" s="11">
        <f t="shared" si="47"/>
        <v>0.23529411764705882</v>
      </c>
      <c r="M151" s="11">
        <f t="shared" si="48"/>
        <v>0.17301038062283736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-0.20797172820499521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0.23277511929041839</v>
      </c>
      <c r="Q151" s="11">
        <f>2*'OddsRatio_working_3-way'!K151*'OddsRatio_working_3-way'!L151*'OddsRatio_working_3-way'!M151</f>
        <v>5.4642046781788349E-2</v>
      </c>
      <c r="R151" s="11">
        <f t="shared" si="49"/>
        <v>0</v>
      </c>
      <c r="S151" s="11">
        <f t="shared" si="50"/>
        <v>-1.1192632830409275</v>
      </c>
      <c r="T151" s="11">
        <f t="shared" si="51"/>
        <v>-0.2627378598687623</v>
      </c>
      <c r="U151" s="11">
        <f>'OddsRatio_working_3-way'!S151-'OddsRatio_working_3-way'!R151^2/3</f>
        <v>-1.1192632830409275</v>
      </c>
      <c r="V151" s="11">
        <f>'OddsRatio_working_3-way'!S151*'OddsRatio_working_3-way'!R151/3-2*'OddsRatio_working_3-way'!R151^3/27-'OddsRatio_working_3-way'!T151</f>
        <v>0.2627378598687623</v>
      </c>
      <c r="W151" s="11">
        <f>'OddsRatio_working_3-way'!V151^2+4*'OddsRatio_working_3-way'!U151^3/27</f>
        <v>-0.1386958406932231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0.22788540086063022</v>
      </c>
      <c r="Y151" s="11">
        <f>IF('OddsRatio_working_3-way'!W151&gt;=0,IF('OddsRatio_working_3-way'!V151+SQRT('OddsRatio_working_3-way'!W151)&gt;0,0,PI()),ACOS('OddsRatio_working_3-way'!V151/(2*'OddsRatio_working_3-way'!X151)))</f>
        <v>0.95639521025799368</v>
      </c>
      <c r="Z151" s="11">
        <f>'OddsRatio_working_3-way'!X151^(1/3)*COS('OddsRatio_working_3-way'!Y151/3)</f>
        <v>0.58003209108895537</v>
      </c>
      <c r="AA151" s="11">
        <f>'OddsRatio_working_3-way'!X151^(1/3)*COS(('OddsRatio_working_3-way'!Y151+2*PI())/3)</f>
        <v>-0.45581080040862348</v>
      </c>
      <c r="AB151" s="11">
        <f>'OddsRatio_working_3-way'!X151^(1/3)*COS(('OddsRatio_working_3-way'!Y151+4*PI())/3)</f>
        <v>-0.1242212906803323</v>
      </c>
      <c r="AC151" s="11">
        <f>'OddsRatio_working_3-way'!X151^(1/3)*SIN('OddsRatio_working_3-way'!Y151/3)</f>
        <v>0.19144329270208521</v>
      </c>
      <c r="AD151" s="11">
        <f>'OddsRatio_working_3-way'!X151^(1/3)*SIN(('OddsRatio_working_3-way'!Y151+2*PI())/3)</f>
        <v>0.40660087954220225</v>
      </c>
      <c r="AE151" s="11">
        <f>'OddsRatio_working_3-way'!X151^(1/3)*SIN(('OddsRatio_working_3-way'!Y151+4*PI())/3)</f>
        <v>-0.59804417224428741</v>
      </c>
      <c r="AF151" s="11">
        <f>-'OddsRatio_working_3-way'!U151/(3*'OddsRatio_working_3-way'!X151^(1/3))*COS(('OddsRatio_working_3-way'!Y151)/3)</f>
        <v>0.58003209108895537</v>
      </c>
      <c r="AG151" s="11">
        <f>-'OddsRatio_working_3-way'!U151/(3*'OddsRatio_working_3-way'!X151^(1/3))*COS(('OddsRatio_working_3-way'!Y151+2*PI())/3)</f>
        <v>-0.45581080040862348</v>
      </c>
      <c r="AH151" s="11">
        <f>-'OddsRatio_working_3-way'!U151/(3*'OddsRatio_working_3-way'!X151^(1/3))*COS(('OddsRatio_working_3-way'!Y151+4*PI())/3)</f>
        <v>-0.1242212906803323</v>
      </c>
      <c r="AI151" s="11">
        <f>'OddsRatio_working_3-way'!U151/(3*'OddsRatio_working_3-way'!X151^(1/3))*SIN(('OddsRatio_working_3-way'!Y151)/3)</f>
        <v>-0.19144329270208521</v>
      </c>
      <c r="AJ151" s="11">
        <f>'OddsRatio_working_3-way'!U151/(3*'OddsRatio_working_3-way'!X151^(1/3))*SIN(('OddsRatio_working_3-way'!Y151+2*PI())/3)</f>
        <v>-0.40660087954220225</v>
      </c>
      <c r="AK151" s="11">
        <f>'OddsRatio_working_3-way'!U151/(3*'OddsRatio_working_3-way'!X151^(1/3))*SIN(('OddsRatio_working_3-way'!Y151+4*PI())/3)</f>
        <v>0.59804417224428741</v>
      </c>
      <c r="AL151" s="11">
        <f>'OddsRatio_working_3-way'!Z151+'OddsRatio_working_3-way'!AF151</f>
        <v>1.1600641821779107</v>
      </c>
      <c r="AM151" s="11">
        <f>'OddsRatio_working_3-way'!AA151+'OddsRatio_working_3-way'!AG151</f>
        <v>-0.91162160081724697</v>
      </c>
      <c r="AN151" s="11">
        <f>'OddsRatio_working_3-way'!AB151+'OddsRatio_working_3-way'!AH151</f>
        <v>-0.2484425813606646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1.1600641821779107</v>
      </c>
      <c r="AS151" s="11">
        <f>IF(('OddsRatio_working_3-way'!X151=0),IF(Q151&gt;0,-Q151^(1/3),(-Q151)^(1/3)),'OddsRatio_working_3-way'!AM151-'OddsRatio_working_3-way'!R151/3)</f>
        <v>-0.91162160081724697</v>
      </c>
      <c r="AT151" s="11">
        <f>IF(('OddsRatio_working_3-way'!X151=0),IF(Q151&gt;0,-Q151^(1/3),(-Q151)^(1/3)),'OddsRatio_working_3-way'!AN151-'OddsRatio_working_3-way'!R151/3)</f>
        <v>-0.2484425813606646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2.17</v>
      </c>
      <c r="B152" s="4">
        <f>IF('True_Odds_Calculator_3-way'!B153="","",'True_Odds_Calculator_3-way'!B153)</f>
        <v>3.44</v>
      </c>
      <c r="C152" s="4">
        <f>IF('True_Odds_Calculator_3-way'!C153="","",'True_Odds_Calculator_3-way'!C153)</f>
        <v>3.06</v>
      </c>
      <c r="D152" s="9">
        <f t="shared" si="39"/>
        <v>0.43166198485021151</v>
      </c>
      <c r="E152" s="9">
        <f t="shared" si="40"/>
        <v>0.26696658439547777</v>
      </c>
      <c r="F152" s="9">
        <f t="shared" si="41"/>
        <v>0.30137143075431089</v>
      </c>
      <c r="G152" s="9">
        <f t="shared" si="42"/>
        <v>1.125322600451073</v>
      </c>
      <c r="H152" s="9">
        <f t="shared" si="43"/>
        <v>2.3166274425277549</v>
      </c>
      <c r="I152" s="9">
        <f t="shared" si="44"/>
        <v>3.7457871451006186</v>
      </c>
      <c r="J152" s="9">
        <f t="shared" si="45"/>
        <v>3.3181645569292098</v>
      </c>
      <c r="K152" s="11">
        <f t="shared" si="46"/>
        <v>0.46082949308755761</v>
      </c>
      <c r="L152" s="11">
        <f t="shared" si="47"/>
        <v>0.29069767441860467</v>
      </c>
      <c r="M152" s="11">
        <f t="shared" si="48"/>
        <v>0.32679738562091504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-0.25745617076538041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0.24822382066104762</v>
      </c>
      <c r="Q152" s="11">
        <f>2*'OddsRatio_working_3-way'!K152*'OddsRatio_working_3-way'!L152*'OddsRatio_working_3-way'!M152</f>
        <v>8.7556903231410105E-2</v>
      </c>
      <c r="R152" s="11">
        <f t="shared" si="49"/>
        <v>0</v>
      </c>
      <c r="S152" s="11">
        <f t="shared" si="50"/>
        <v>-0.96414010945285822</v>
      </c>
      <c r="T152" s="11">
        <f t="shared" si="51"/>
        <v>-0.34008469469236624</v>
      </c>
      <c r="U152" s="11">
        <f>'OddsRatio_working_3-way'!S152-'OddsRatio_working_3-way'!R152^2/3</f>
        <v>-0.96414010945285822</v>
      </c>
      <c r="V152" s="11">
        <f>'OddsRatio_working_3-way'!S152*'OddsRatio_working_3-way'!R152/3-2*'OddsRatio_working_3-way'!R152^3/27-'OddsRatio_working_3-way'!T152</f>
        <v>0.34008469469236624</v>
      </c>
      <c r="W152" s="11">
        <f>'OddsRatio_working_3-way'!V152^2+4*'OddsRatio_working_3-way'!U152^3/27</f>
        <v>-1.7117513063692746E-2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0.18219159738287377</v>
      </c>
      <c r="Y152" s="11">
        <f>IF('OddsRatio_working_3-way'!W152&gt;=0,IF('OddsRatio_working_3-way'!V152+SQRT('OddsRatio_working_3-way'!W152)&gt;0,0,PI()),ACOS('OddsRatio_working_3-way'!V152/(2*'OddsRatio_working_3-way'!X152)))</f>
        <v>0.36725607752956857</v>
      </c>
      <c r="Z152" s="11">
        <f>'OddsRatio_working_3-way'!X152^(1/3)*COS('OddsRatio_working_3-way'!Y152/3)</f>
        <v>0.56266130022553662</v>
      </c>
      <c r="AA152" s="11">
        <f>'OddsRatio_working_3-way'!X152^(1/3)*COS(('OddsRatio_working_3-way'!Y152+2*PI())/3)</f>
        <v>-0.34128249149062756</v>
      </c>
      <c r="AB152" s="11">
        <f>'OddsRatio_working_3-way'!X152^(1/3)*COS(('OddsRatio_working_3-way'!Y152+4*PI())/3)</f>
        <v>-0.22137880873490917</v>
      </c>
      <c r="AC152" s="11">
        <f>'OddsRatio_working_3-way'!X152^(1/3)*SIN('OddsRatio_working_3-way'!Y152/3)</f>
        <v>6.9226423515841656E-2</v>
      </c>
      <c r="AD152" s="11">
        <f>'OddsRatio_working_3-way'!X152^(1/3)*SIN(('OddsRatio_working_3-way'!Y152+2*PI())/3)</f>
        <v>0.45266576796377683</v>
      </c>
      <c r="AE152" s="11">
        <f>'OddsRatio_working_3-way'!X152^(1/3)*SIN(('OddsRatio_working_3-way'!Y152+4*PI())/3)</f>
        <v>-0.52189219147961841</v>
      </c>
      <c r="AF152" s="11">
        <f>-'OddsRatio_working_3-way'!U152/(3*'OddsRatio_working_3-way'!X152^(1/3))*COS(('OddsRatio_working_3-way'!Y152)/3)</f>
        <v>0.56266130022553651</v>
      </c>
      <c r="AG152" s="11">
        <f>-'OddsRatio_working_3-way'!U152/(3*'OddsRatio_working_3-way'!X152^(1/3))*COS(('OddsRatio_working_3-way'!Y152+2*PI())/3)</f>
        <v>-0.3412824914906275</v>
      </c>
      <c r="AH152" s="11">
        <f>-'OddsRatio_working_3-way'!U152/(3*'OddsRatio_working_3-way'!X152^(1/3))*COS(('OddsRatio_working_3-way'!Y152+4*PI())/3)</f>
        <v>-0.22137880873490914</v>
      </c>
      <c r="AI152" s="11">
        <f>'OddsRatio_working_3-way'!U152/(3*'OddsRatio_working_3-way'!X152^(1/3))*SIN(('OddsRatio_working_3-way'!Y152)/3)</f>
        <v>-6.9226423515841642E-2</v>
      </c>
      <c r="AJ152" s="11">
        <f>'OddsRatio_working_3-way'!U152/(3*'OddsRatio_working_3-way'!X152^(1/3))*SIN(('OddsRatio_working_3-way'!Y152+2*PI())/3)</f>
        <v>-0.45266576796377678</v>
      </c>
      <c r="AK152" s="11">
        <f>'OddsRatio_working_3-way'!U152/(3*'OddsRatio_working_3-way'!X152^(1/3))*SIN(('OddsRatio_working_3-way'!Y152+4*PI())/3)</f>
        <v>0.52189219147961829</v>
      </c>
      <c r="AL152" s="11">
        <f>'OddsRatio_working_3-way'!Z152+'OddsRatio_working_3-way'!AF152</f>
        <v>1.125322600451073</v>
      </c>
      <c r="AM152" s="11">
        <f>'OddsRatio_working_3-way'!AA152+'OddsRatio_working_3-way'!AG152</f>
        <v>-0.68256498298125501</v>
      </c>
      <c r="AN152" s="11">
        <f>'OddsRatio_working_3-way'!AB152+'OddsRatio_working_3-way'!AH152</f>
        <v>-0.44275761746981834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1.125322600451073</v>
      </c>
      <c r="AS152" s="11">
        <f>IF(('OddsRatio_working_3-way'!X152=0),IF(Q152&gt;0,-Q152^(1/3),(-Q152)^(1/3)),'OddsRatio_working_3-way'!AM152-'OddsRatio_working_3-way'!R152/3)</f>
        <v>-0.68256498298125501</v>
      </c>
      <c r="AT152" s="11">
        <f>IF(('OddsRatio_working_3-way'!X152=0),IF(Q152&gt;0,-Q152^(1/3),(-Q152)^(1/3)),'OddsRatio_working_3-way'!AN152-'OddsRatio_working_3-way'!R152/3)</f>
        <v>-0.44275761746981834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2.82</v>
      </c>
      <c r="B153" s="4">
        <f>IF('True_Odds_Calculator_3-way'!B154="","",'True_Odds_Calculator_3-way'!B154)</f>
        <v>3.5</v>
      </c>
      <c r="C153" s="4">
        <f>IF('True_Odds_Calculator_3-way'!C154="","",'True_Odds_Calculator_3-way'!C154)</f>
        <v>2.2799999999999998</v>
      </c>
      <c r="D153" s="9">
        <f t="shared" si="39"/>
        <v>0.32804740306795638</v>
      </c>
      <c r="E153" s="9">
        <f t="shared" si="40"/>
        <v>0.26221572880862581</v>
      </c>
      <c r="F153" s="9">
        <f t="shared" si="41"/>
        <v>0.40973686812341786</v>
      </c>
      <c r="G153" s="9">
        <f t="shared" si="42"/>
        <v>1.1254615038441644</v>
      </c>
      <c r="H153" s="9">
        <f t="shared" si="43"/>
        <v>3.0483399369963795</v>
      </c>
      <c r="I153" s="9">
        <f t="shared" si="44"/>
        <v>3.8136537596104119</v>
      </c>
      <c r="J153" s="9">
        <f t="shared" si="45"/>
        <v>2.4405907249205301</v>
      </c>
      <c r="K153" s="11">
        <f t="shared" si="46"/>
        <v>0.3546099290780142</v>
      </c>
      <c r="L153" s="11">
        <f t="shared" si="47"/>
        <v>0.2857142857142857</v>
      </c>
      <c r="M153" s="11">
        <f t="shared" si="48"/>
        <v>0.43859649122807021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-0.25880303595869114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0.24884907303720291</v>
      </c>
      <c r="Q153" s="11">
        <f>2*'OddsRatio_working_3-way'!K153*'OddsRatio_working_3-way'!L153*'OddsRatio_working_3-way'!M153</f>
        <v>8.8874668941858193E-2</v>
      </c>
      <c r="R153" s="11">
        <f t="shared" si="49"/>
        <v>0</v>
      </c>
      <c r="S153" s="11">
        <f t="shared" si="50"/>
        <v>-0.96153846153846112</v>
      </c>
      <c r="T153" s="11">
        <f t="shared" si="51"/>
        <v>-0.3434065934065933</v>
      </c>
      <c r="U153" s="11">
        <f>'OddsRatio_working_3-way'!S153-'OddsRatio_working_3-way'!R153^2/3</f>
        <v>-0.96153846153846112</v>
      </c>
      <c r="V153" s="11">
        <f>'OddsRatio_working_3-way'!S153*'OddsRatio_working_3-way'!R153/3-2*'OddsRatio_working_3-way'!R153^3/27-'OddsRatio_working_3-way'!T153</f>
        <v>0.3434065934065933</v>
      </c>
      <c r="W153" s="11">
        <f>'OddsRatio_working_3-way'!V153^2+4*'OddsRatio_working_3-way'!U153^3/27</f>
        <v>-1.3775075852421492E-2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0.18145465290778767</v>
      </c>
      <c r="Y153" s="11">
        <f>IF('OddsRatio_working_3-way'!W153&gt;=0,IF('OddsRatio_working_3-way'!V153+SQRT('OddsRatio_working_3-way'!W153)&gt;0,0,PI()),ACOS('OddsRatio_working_3-way'!V153/(2*'OddsRatio_working_3-way'!X153)))</f>
        <v>0.32932736302367638</v>
      </c>
      <c r="Z153" s="11">
        <f>'OddsRatio_working_3-way'!X153^(1/3)*COS('OddsRatio_working_3-way'!Y153/3)</f>
        <v>0.56273075192208222</v>
      </c>
      <c r="AA153" s="11">
        <f>'OddsRatio_working_3-way'!X153^(1/3)*COS(('OddsRatio_working_3-way'!Y153+2*PI())/3)</f>
        <v>-0.3350793500787817</v>
      </c>
      <c r="AB153" s="11">
        <f>'OddsRatio_working_3-way'!X153^(1/3)*COS(('OddsRatio_working_3-way'!Y153+4*PI())/3)</f>
        <v>-0.22765140184330035</v>
      </c>
      <c r="AC153" s="11">
        <f>'OddsRatio_working_3-way'!X153^(1/3)*SIN('OddsRatio_working_3-way'!Y153/3)</f>
        <v>6.2023554832244365E-2</v>
      </c>
      <c r="AD153" s="11">
        <f>'OddsRatio_working_3-way'!X153^(1/3)*SIN(('OddsRatio_working_3-way'!Y153+2*PI())/3)</f>
        <v>0.45632734923911983</v>
      </c>
      <c r="AE153" s="11">
        <f>'OddsRatio_working_3-way'!X153^(1/3)*SIN(('OddsRatio_working_3-way'!Y153+4*PI())/3)</f>
        <v>-0.51835090407136419</v>
      </c>
      <c r="AF153" s="11">
        <f>-'OddsRatio_working_3-way'!U153/(3*'OddsRatio_working_3-way'!X153^(1/3))*COS(('OddsRatio_working_3-way'!Y153)/3)</f>
        <v>0.56273075192208222</v>
      </c>
      <c r="AG153" s="11">
        <f>-'OddsRatio_working_3-way'!U153/(3*'OddsRatio_working_3-way'!X153^(1/3))*COS(('OddsRatio_working_3-way'!Y153+2*PI())/3)</f>
        <v>-0.3350793500787817</v>
      </c>
      <c r="AH153" s="11">
        <f>-'OddsRatio_working_3-way'!U153/(3*'OddsRatio_working_3-way'!X153^(1/3))*COS(('OddsRatio_working_3-way'!Y153+4*PI())/3)</f>
        <v>-0.22765140184330035</v>
      </c>
      <c r="AI153" s="11">
        <f>'OddsRatio_working_3-way'!U153/(3*'OddsRatio_working_3-way'!X153^(1/3))*SIN(('OddsRatio_working_3-way'!Y153)/3)</f>
        <v>-6.2023554832244365E-2</v>
      </c>
      <c r="AJ153" s="11">
        <f>'OddsRatio_working_3-way'!U153/(3*'OddsRatio_working_3-way'!X153^(1/3))*SIN(('OddsRatio_working_3-way'!Y153+2*PI())/3)</f>
        <v>-0.45632734923911983</v>
      </c>
      <c r="AK153" s="11">
        <f>'OddsRatio_working_3-way'!U153/(3*'OddsRatio_working_3-way'!X153^(1/3))*SIN(('OddsRatio_working_3-way'!Y153+4*PI())/3)</f>
        <v>0.51835090407136419</v>
      </c>
      <c r="AL153" s="11">
        <f>'OddsRatio_working_3-way'!Z153+'OddsRatio_working_3-way'!AF153</f>
        <v>1.1254615038441644</v>
      </c>
      <c r="AM153" s="11">
        <f>'OddsRatio_working_3-way'!AA153+'OddsRatio_working_3-way'!AG153</f>
        <v>-0.6701587001575634</v>
      </c>
      <c r="AN153" s="11">
        <f>'OddsRatio_working_3-way'!AB153+'OddsRatio_working_3-way'!AH153</f>
        <v>-0.4553028036866007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1.1254615038441644</v>
      </c>
      <c r="AS153" s="11">
        <f>IF(('OddsRatio_working_3-way'!X153=0),IF(Q153&gt;0,-Q153^(1/3),(-Q153)^(1/3)),'OddsRatio_working_3-way'!AM153-'OddsRatio_working_3-way'!R153/3)</f>
        <v>-0.6701587001575634</v>
      </c>
      <c r="AT153" s="11">
        <f>IF(('OddsRatio_working_3-way'!X153=0),IF(Q153&gt;0,-Q153^(1/3),(-Q153)^(1/3)),'OddsRatio_working_3-way'!AN153-'OddsRatio_working_3-way'!R153/3)</f>
        <v>-0.4553028036866007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1.49</v>
      </c>
      <c r="B154" s="4">
        <f>IF('True_Odds_Calculator_3-way'!B155="","",'True_Odds_Calculator_3-way'!B155)</f>
        <v>4.6500000000000004</v>
      </c>
      <c r="C154" s="4">
        <f>IF('True_Odds_Calculator_3-way'!C155="","",'True_Odds_Calculator_3-way'!C155)</f>
        <v>5.17</v>
      </c>
      <c r="D154" s="9">
        <f t="shared" si="39"/>
        <v>0.63760737279584323</v>
      </c>
      <c r="E154" s="9">
        <f t="shared" si="40"/>
        <v>0.19106844501246123</v>
      </c>
      <c r="F154" s="9">
        <f t="shared" si="41"/>
        <v>0.17132418219169573</v>
      </c>
      <c r="G154" s="9">
        <f t="shared" si="42"/>
        <v>1.1599250914706278</v>
      </c>
      <c r="H154" s="9">
        <f t="shared" si="43"/>
        <v>1.5683632948206074</v>
      </c>
      <c r="I154" s="9">
        <f t="shared" si="44"/>
        <v>5.2337265838677931</v>
      </c>
      <c r="J154" s="9">
        <f t="shared" si="45"/>
        <v>5.8368876314325178</v>
      </c>
      <c r="K154" s="11">
        <f t="shared" si="46"/>
        <v>0.67114093959731547</v>
      </c>
      <c r="L154" s="11">
        <f t="shared" si="47"/>
        <v>0.21505376344086019</v>
      </c>
      <c r="M154" s="11">
        <f t="shared" si="48"/>
        <v>0.19342359767891684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-0.20820695613065709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0.2319910654126866</v>
      </c>
      <c r="Q154" s="11">
        <f>2*'OddsRatio_working_3-way'!K154*'OddsRatio_working_3-way'!L154*'OddsRatio_working_3-way'!M154</f>
        <v>5.5834191435062956E-2</v>
      </c>
      <c r="R154" s="11">
        <f t="shared" si="49"/>
        <v>0</v>
      </c>
      <c r="S154" s="11">
        <f t="shared" si="50"/>
        <v>-1.1142330195111452</v>
      </c>
      <c r="T154" s="11">
        <f t="shared" si="51"/>
        <v>-0.26816679169943325</v>
      </c>
      <c r="U154" s="11">
        <f>'OddsRatio_working_3-way'!S154-'OddsRatio_working_3-way'!R154^2/3</f>
        <v>-1.1142330195111452</v>
      </c>
      <c r="V154" s="11">
        <f>'OddsRatio_working_3-way'!S154*'OddsRatio_working_3-way'!R154/3-2*'OddsRatio_working_3-way'!R154^3/27-'OddsRatio_working_3-way'!T154</f>
        <v>0.26816679169943325</v>
      </c>
      <c r="W154" s="11">
        <f>'OddsRatio_working_3-way'!V154^2+4*'OddsRatio_working_3-way'!U154^3/27</f>
        <v>-0.13302542432157904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0.22635086287219355</v>
      </c>
      <c r="Y154" s="11">
        <f>IF('OddsRatio_working_3-way'!W154&gt;=0,IF('OddsRatio_working_3-way'!V154+SQRT('OddsRatio_working_3-way'!W154)&gt;0,0,PI()),ACOS('OddsRatio_working_3-way'!V154/(2*'OddsRatio_working_3-way'!X154)))</f>
        <v>0.93679934596565351</v>
      </c>
      <c r="Z154" s="11">
        <f>'OddsRatio_working_3-way'!X154^(1/3)*COS('OddsRatio_working_3-way'!Y154/3)</f>
        <v>0.57996254573531403</v>
      </c>
      <c r="AA154" s="11">
        <f>'OddsRatio_working_3-way'!X154^(1/3)*COS(('OddsRatio_working_3-way'!Y154+2*PI())/3)</f>
        <v>-0.45212577334777393</v>
      </c>
      <c r="AB154" s="11">
        <f>'OddsRatio_working_3-way'!X154^(1/3)*COS(('OddsRatio_working_3-way'!Y154+4*PI())/3)</f>
        <v>-0.12783677238754027</v>
      </c>
      <c r="AC154" s="11">
        <f>'OddsRatio_working_3-way'!X154^(1/3)*SIN('OddsRatio_working_3-way'!Y154/3)</f>
        <v>0.18722834199962582</v>
      </c>
      <c r="AD154" s="11">
        <f>'OddsRatio_working_3-way'!X154^(1/3)*SIN(('OddsRatio_working_3-way'!Y154+2*PI())/3)</f>
        <v>0.40864812685046342</v>
      </c>
      <c r="AE154" s="11">
        <f>'OddsRatio_working_3-way'!X154^(1/3)*SIN(('OddsRatio_working_3-way'!Y154+4*PI())/3)</f>
        <v>-0.59587646885008916</v>
      </c>
      <c r="AF154" s="11">
        <f>-'OddsRatio_working_3-way'!U154/(3*'OddsRatio_working_3-way'!X154^(1/3))*COS(('OddsRatio_working_3-way'!Y154)/3)</f>
        <v>0.57996254573531392</v>
      </c>
      <c r="AG154" s="11">
        <f>-'OddsRatio_working_3-way'!U154/(3*'OddsRatio_working_3-way'!X154^(1/3))*COS(('OddsRatio_working_3-way'!Y154+2*PI())/3)</f>
        <v>-0.45212577334777382</v>
      </c>
      <c r="AH154" s="11">
        <f>-'OddsRatio_working_3-way'!U154/(3*'OddsRatio_working_3-way'!X154^(1/3))*COS(('OddsRatio_working_3-way'!Y154+4*PI())/3)</f>
        <v>-0.12783677238754024</v>
      </c>
      <c r="AI154" s="11">
        <f>'OddsRatio_working_3-way'!U154/(3*'OddsRatio_working_3-way'!X154^(1/3))*SIN(('OddsRatio_working_3-way'!Y154)/3)</f>
        <v>-0.18722834199962579</v>
      </c>
      <c r="AJ154" s="11">
        <f>'OddsRatio_working_3-way'!U154/(3*'OddsRatio_working_3-way'!X154^(1/3))*SIN(('OddsRatio_working_3-way'!Y154+2*PI())/3)</f>
        <v>-0.40864812685046331</v>
      </c>
      <c r="AK154" s="11">
        <f>'OddsRatio_working_3-way'!U154/(3*'OddsRatio_working_3-way'!X154^(1/3))*SIN(('OddsRatio_working_3-way'!Y154+4*PI())/3)</f>
        <v>0.59587646885008905</v>
      </c>
      <c r="AL154" s="11">
        <f>'OddsRatio_working_3-way'!Z154+'OddsRatio_working_3-way'!AF154</f>
        <v>1.1599250914706278</v>
      </c>
      <c r="AM154" s="11">
        <f>'OddsRatio_working_3-way'!AA154+'OddsRatio_working_3-way'!AG154</f>
        <v>-0.90425154669554775</v>
      </c>
      <c r="AN154" s="11">
        <f>'OddsRatio_working_3-way'!AB154+'OddsRatio_working_3-way'!AH154</f>
        <v>-0.25567354477508053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1.1599250914706278</v>
      </c>
      <c r="AS154" s="11">
        <f>IF(('OddsRatio_working_3-way'!X154=0),IF(Q154&gt;0,-Q154^(1/3),(-Q154)^(1/3)),'OddsRatio_working_3-way'!AM154-'OddsRatio_working_3-way'!R154/3)</f>
        <v>-0.90425154669554775</v>
      </c>
      <c r="AT154" s="11">
        <f>IF(('OddsRatio_working_3-way'!X154=0),IF(Q154&gt;0,-Q154^(1/3),(-Q154)^(1/3)),'OddsRatio_working_3-way'!AN154-'OddsRatio_working_3-way'!R154/3)</f>
        <v>-0.25567354477508053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3.2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2</v>
      </c>
      <c r="D155" s="9">
        <f t="shared" si="39"/>
        <v>0.28735299046131552</v>
      </c>
      <c r="E155" s="9">
        <f t="shared" si="40"/>
        <v>0.24256559187495219</v>
      </c>
      <c r="F155" s="9">
        <f t="shared" si="41"/>
        <v>0.47008141766373235</v>
      </c>
      <c r="G155" s="9">
        <f t="shared" si="42"/>
        <v>1.127291065811368</v>
      </c>
      <c r="H155" s="9">
        <f t="shared" si="43"/>
        <v>3.4800403447850097</v>
      </c>
      <c r="I155" s="9">
        <f t="shared" si="44"/>
        <v>4.1225962522974884</v>
      </c>
      <c r="J155" s="9">
        <f t="shared" si="45"/>
        <v>2.127291065811368</v>
      </c>
      <c r="K155" s="11">
        <f t="shared" si="46"/>
        <v>0.3125</v>
      </c>
      <c r="L155" s="11">
        <f t="shared" si="47"/>
        <v>0.26525198938992045</v>
      </c>
      <c r="M155" s="11">
        <f t="shared" si="48"/>
        <v>0.5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-0.25256962864721488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0.24743037135278517</v>
      </c>
      <c r="Q155" s="11">
        <f>2*'OddsRatio_working_3-way'!K155*'OddsRatio_working_3-way'!L155*'OddsRatio_working_3-way'!M155</f>
        <v>8.2891246684350134E-2</v>
      </c>
      <c r="R155" s="11">
        <f t="shared" si="49"/>
        <v>0</v>
      </c>
      <c r="S155" s="11">
        <f t="shared" si="50"/>
        <v>-0.97965211683623232</v>
      </c>
      <c r="T155" s="11">
        <f t="shared" si="51"/>
        <v>-0.3281916639317361</v>
      </c>
      <c r="U155" s="11">
        <f>'OddsRatio_working_3-way'!S155-'OddsRatio_working_3-way'!R155^2/3</f>
        <v>-0.97965211683623232</v>
      </c>
      <c r="V155" s="11">
        <f>'OddsRatio_working_3-way'!S155*'OddsRatio_working_3-way'!R155/3-2*'OddsRatio_working_3-way'!R155^3/27-'OddsRatio_working_3-way'!T155</f>
        <v>0.3281916639317361</v>
      </c>
      <c r="W155" s="11">
        <f>'OddsRatio_working_3-way'!V155^2+4*'OddsRatio_working_3-way'!U155^3/27</f>
        <v>-3.1577644287670376E-2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0.18660614443390655</v>
      </c>
      <c r="Y155" s="11">
        <f>IF('OddsRatio_working_3-way'!W155&gt;=0,IF('OddsRatio_working_3-way'!V155+SQRT('OddsRatio_working_3-way'!W155)&gt;0,0,PI()),ACOS('OddsRatio_working_3-way'!V155/(2*'OddsRatio_working_3-way'!X155)))</f>
        <v>0.49625903952609662</v>
      </c>
      <c r="Z155" s="11">
        <f>'OddsRatio_working_3-way'!X155^(1/3)*COS('OddsRatio_working_3-way'!Y155/3)</f>
        <v>0.56364553290568398</v>
      </c>
      <c r="AA155" s="11">
        <f>'OddsRatio_working_3-way'!X155^(1/3)*COS(('OddsRatio_working_3-way'!Y155+2*PI())/3)</f>
        <v>-0.3633139569930392</v>
      </c>
      <c r="AB155" s="11">
        <f>'OddsRatio_working_3-way'!X155^(1/3)*COS(('OddsRatio_working_3-way'!Y155+4*PI())/3)</f>
        <v>-0.20033157591264492</v>
      </c>
      <c r="AC155" s="11">
        <f>'OddsRatio_working_3-way'!X155^(1/3)*SIN('OddsRatio_working_3-way'!Y155/3)</f>
        <v>9.4097921589931868E-2</v>
      </c>
      <c r="AD155" s="11">
        <f>'OddsRatio_working_3-way'!X155^(1/3)*SIN(('OddsRatio_working_3-way'!Y155+2*PI())/3)</f>
        <v>0.44108238943097411</v>
      </c>
      <c r="AE155" s="11">
        <f>'OddsRatio_working_3-way'!X155^(1/3)*SIN(('OddsRatio_working_3-way'!Y155+4*PI())/3)</f>
        <v>-0.53518031102090602</v>
      </c>
      <c r="AF155" s="11">
        <f>-'OddsRatio_working_3-way'!U155/(3*'OddsRatio_working_3-way'!X155^(1/3))*COS(('OddsRatio_working_3-way'!Y155)/3)</f>
        <v>0.56364553290568398</v>
      </c>
      <c r="AG155" s="11">
        <f>-'OddsRatio_working_3-way'!U155/(3*'OddsRatio_working_3-way'!X155^(1/3))*COS(('OddsRatio_working_3-way'!Y155+2*PI())/3)</f>
        <v>-0.3633139569930392</v>
      </c>
      <c r="AH155" s="11">
        <f>-'OddsRatio_working_3-way'!U155/(3*'OddsRatio_working_3-way'!X155^(1/3))*COS(('OddsRatio_working_3-way'!Y155+4*PI())/3)</f>
        <v>-0.20033157591264492</v>
      </c>
      <c r="AI155" s="11">
        <f>'OddsRatio_working_3-way'!U155/(3*'OddsRatio_working_3-way'!X155^(1/3))*SIN(('OddsRatio_working_3-way'!Y155)/3)</f>
        <v>-9.4097921589931868E-2</v>
      </c>
      <c r="AJ155" s="11">
        <f>'OddsRatio_working_3-way'!U155/(3*'OddsRatio_working_3-way'!X155^(1/3))*SIN(('OddsRatio_working_3-way'!Y155+2*PI())/3)</f>
        <v>-0.44108238943097411</v>
      </c>
      <c r="AK155" s="11">
        <f>'OddsRatio_working_3-way'!U155/(3*'OddsRatio_working_3-way'!X155^(1/3))*SIN(('OddsRatio_working_3-way'!Y155+4*PI())/3)</f>
        <v>0.53518031102090602</v>
      </c>
      <c r="AL155" s="11">
        <f>'OddsRatio_working_3-way'!Z155+'OddsRatio_working_3-way'!AF155</f>
        <v>1.127291065811368</v>
      </c>
      <c r="AM155" s="11">
        <f>'OddsRatio_working_3-way'!AA155+'OddsRatio_working_3-way'!AG155</f>
        <v>-0.7266279139860784</v>
      </c>
      <c r="AN155" s="11">
        <f>'OddsRatio_working_3-way'!AB155+'OddsRatio_working_3-way'!AH155</f>
        <v>-0.40066315182528983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1.127291065811368</v>
      </c>
      <c r="AS155" s="11">
        <f>IF(('OddsRatio_working_3-way'!X155=0),IF(Q155&gt;0,-Q155^(1/3),(-Q155)^(1/3)),'OddsRatio_working_3-way'!AM155-'OddsRatio_working_3-way'!R155/3)</f>
        <v>-0.7266279139860784</v>
      </c>
      <c r="AT155" s="11">
        <f>IF(('OddsRatio_working_3-way'!X155=0),IF(Q155&gt;0,-Q155^(1/3),(-Q155)^(1/3)),'OddsRatio_working_3-way'!AN155-'OddsRatio_working_3-way'!R155/3)</f>
        <v>-0.40066315182528983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1.99</v>
      </c>
      <c r="B156" s="4">
        <f>IF('True_Odds_Calculator_3-way'!B157="","",'True_Odds_Calculator_3-way'!B157)</f>
        <v>3.49</v>
      </c>
      <c r="C156" s="4">
        <f>IF('True_Odds_Calculator_3-way'!C157="","",'True_Odds_Calculator_3-way'!C157)</f>
        <v>3.46</v>
      </c>
      <c r="D156" s="9">
        <f t="shared" si="39"/>
        <v>0.47247066276468058</v>
      </c>
      <c r="E156" s="9">
        <f t="shared" si="40"/>
        <v>0.26258773374867561</v>
      </c>
      <c r="F156" s="9">
        <f t="shared" si="41"/>
        <v>0.26494160348664364</v>
      </c>
      <c r="G156" s="9">
        <f t="shared" si="42"/>
        <v>1.1278116471428583</v>
      </c>
      <c r="H156" s="9">
        <f t="shared" si="43"/>
        <v>2.1165335306714304</v>
      </c>
      <c r="I156" s="9">
        <f t="shared" si="44"/>
        <v>3.8082510013857171</v>
      </c>
      <c r="J156" s="9">
        <f t="shared" si="45"/>
        <v>3.7744166519714315</v>
      </c>
      <c r="K156" s="11">
        <f t="shared" si="46"/>
        <v>0.50251256281407031</v>
      </c>
      <c r="L156" s="11">
        <f t="shared" si="47"/>
        <v>0.28653295128939826</v>
      </c>
      <c r="M156" s="11">
        <f t="shared" si="48"/>
        <v>0.28901734104046245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-0.25235682029073103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0.24719053804557842</v>
      </c>
      <c r="Q156" s="11">
        <f>2*'OddsRatio_working_3-way'!K156*'OddsRatio_working_3-way'!L156*'OddsRatio_working_3-way'!M156</f>
        <v>8.3229137389083635E-2</v>
      </c>
      <c r="R156" s="11">
        <f t="shared" si="49"/>
        <v>0</v>
      </c>
      <c r="S156" s="11">
        <f t="shared" si="50"/>
        <v>-0.97952786756783217</v>
      </c>
      <c r="T156" s="11">
        <f t="shared" si="51"/>
        <v>-0.32980736281745188</v>
      </c>
      <c r="U156" s="11">
        <f>'OddsRatio_working_3-way'!S156-'OddsRatio_working_3-way'!R156^2/3</f>
        <v>-0.97952786756783217</v>
      </c>
      <c r="V156" s="11">
        <f>'OddsRatio_working_3-way'!S156*'OddsRatio_working_3-way'!R156/3-2*'OddsRatio_working_3-way'!R156^3/27-'OddsRatio_working_3-way'!T156</f>
        <v>0.32980736281745188</v>
      </c>
      <c r="W156" s="11">
        <f>'OddsRatio_working_3-way'!V156^2+4*'OddsRatio_working_3-way'!U156^3/27</f>
        <v>-3.0461525251213067E-2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0.18657064467636342</v>
      </c>
      <c r="Y156" s="11">
        <f>IF('OddsRatio_working_3-way'!W156&gt;=0,IF('OddsRatio_working_3-way'!V156+SQRT('OddsRatio_working_3-way'!W156)&gt;0,0,PI()),ACOS('OddsRatio_working_3-way'!V156/(2*'OddsRatio_working_3-way'!X156)))</f>
        <v>0.48672966173675247</v>
      </c>
      <c r="Z156" s="11">
        <f>'OddsRatio_working_3-way'!X156^(1/3)*COS('OddsRatio_working_3-way'!Y156/3)</f>
        <v>0.56390582357142915</v>
      </c>
      <c r="AA156" s="11">
        <f>'OddsRatio_working_3-way'!X156^(1/3)*COS(('OddsRatio_working_3-way'!Y156+2*PI())/3)</f>
        <v>-0.36188809489446405</v>
      </c>
      <c r="AB156" s="11">
        <f>'OddsRatio_working_3-way'!X156^(1/3)*COS(('OddsRatio_working_3-way'!Y156+4*PI())/3)</f>
        <v>-0.20201772867696519</v>
      </c>
      <c r="AC156" s="11">
        <f>'OddsRatio_working_3-way'!X156^(1/3)*SIN('OddsRatio_working_3-way'!Y156/3)</f>
        <v>9.2301198971116966E-2</v>
      </c>
      <c r="AD156" s="11">
        <f>'OddsRatio_working_3-way'!X156^(1/3)*SIN(('OddsRatio_working_3-way'!Y156+2*PI())/3)</f>
        <v>0.44220616906928473</v>
      </c>
      <c r="AE156" s="11">
        <f>'OddsRatio_working_3-way'!X156^(1/3)*SIN(('OddsRatio_working_3-way'!Y156+4*PI())/3)</f>
        <v>-0.53450736804040178</v>
      </c>
      <c r="AF156" s="11">
        <f>-'OddsRatio_working_3-way'!U156/(3*'OddsRatio_working_3-way'!X156^(1/3))*COS(('OddsRatio_working_3-way'!Y156)/3)</f>
        <v>0.56390582357142904</v>
      </c>
      <c r="AG156" s="11">
        <f>-'OddsRatio_working_3-way'!U156/(3*'OddsRatio_working_3-way'!X156^(1/3))*COS(('OddsRatio_working_3-way'!Y156+2*PI())/3)</f>
        <v>-0.361888094894464</v>
      </c>
      <c r="AH156" s="11">
        <f>-'OddsRatio_working_3-way'!U156/(3*'OddsRatio_working_3-way'!X156^(1/3))*COS(('OddsRatio_working_3-way'!Y156+4*PI())/3)</f>
        <v>-0.20201772867696516</v>
      </c>
      <c r="AI156" s="11">
        <f>'OddsRatio_working_3-way'!U156/(3*'OddsRatio_working_3-way'!X156^(1/3))*SIN(('OddsRatio_working_3-way'!Y156)/3)</f>
        <v>-9.2301198971116952E-2</v>
      </c>
      <c r="AJ156" s="11">
        <f>'OddsRatio_working_3-way'!U156/(3*'OddsRatio_working_3-way'!X156^(1/3))*SIN(('OddsRatio_working_3-way'!Y156+2*PI())/3)</f>
        <v>-0.44220616906928467</v>
      </c>
      <c r="AK156" s="11">
        <f>'OddsRatio_working_3-way'!U156/(3*'OddsRatio_working_3-way'!X156^(1/3))*SIN(('OddsRatio_working_3-way'!Y156+4*PI())/3)</f>
        <v>0.53450736804040166</v>
      </c>
      <c r="AL156" s="11">
        <f>'OddsRatio_working_3-way'!Z156+'OddsRatio_working_3-way'!AF156</f>
        <v>1.1278116471428583</v>
      </c>
      <c r="AM156" s="11">
        <f>'OddsRatio_working_3-way'!AA156+'OddsRatio_working_3-way'!AG156</f>
        <v>-0.7237761897889281</v>
      </c>
      <c r="AN156" s="11">
        <f>'OddsRatio_working_3-way'!AB156+'OddsRatio_working_3-way'!AH156</f>
        <v>-0.40403545735393032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1.1278116471428583</v>
      </c>
      <c r="AS156" s="11">
        <f>IF(('OddsRatio_working_3-way'!X156=0),IF(Q156&gt;0,-Q156^(1/3),(-Q156)^(1/3)),'OddsRatio_working_3-way'!AM156-'OddsRatio_working_3-way'!R156/3)</f>
        <v>-0.7237761897889281</v>
      </c>
      <c r="AT156" s="11">
        <f>IF(('OddsRatio_working_3-way'!X156=0),IF(Q156&gt;0,-Q156^(1/3),(-Q156)^(1/3)),'OddsRatio_working_3-way'!AN156-'OddsRatio_working_3-way'!R156/3)</f>
        <v>-0.40403545735393032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2.2000000000000002</v>
      </c>
      <c r="B157" s="4">
        <f>IF('True_Odds_Calculator_3-way'!B158="","",'True_Odds_Calculator_3-way'!B158)</f>
        <v>3.47</v>
      </c>
      <c r="C157" s="4">
        <f>IF('True_Odds_Calculator_3-way'!C158="","",'True_Odds_Calculator_3-way'!C158)</f>
        <v>3.57</v>
      </c>
      <c r="D157" s="9">
        <f t="shared" si="39"/>
        <v>0.44586348810986876</v>
      </c>
      <c r="E157" s="9">
        <f t="shared" si="40"/>
        <v>0.28104280424916972</v>
      </c>
      <c r="F157" s="9">
        <f t="shared" si="41"/>
        <v>0.27309370764096152</v>
      </c>
      <c r="G157" s="9">
        <f t="shared" si="42"/>
        <v>1.0356991296432829</v>
      </c>
      <c r="H157" s="9">
        <f t="shared" si="43"/>
        <v>2.2428389555719397</v>
      </c>
      <c r="I157" s="9">
        <f t="shared" si="44"/>
        <v>3.5581768502189086</v>
      </c>
      <c r="J157" s="9">
        <f t="shared" si="45"/>
        <v>3.6617467631832366</v>
      </c>
      <c r="K157" s="11">
        <f t="shared" si="46"/>
        <v>0.45454545454545453</v>
      </c>
      <c r="L157" s="11">
        <f t="shared" si="47"/>
        <v>0.28818443804034583</v>
      </c>
      <c r="M157" s="11">
        <f t="shared" si="48"/>
        <v>0.28011204481792717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-0.27950588147231636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0.22896242594496535</v>
      </c>
      <c r="Q157" s="11">
        <f>2*'OddsRatio_working_3-way'!K157*'OddsRatio_working_3-way'!L157*'OddsRatio_working_3-way'!M157</f>
        <v>7.3385392931078638E-2</v>
      </c>
      <c r="R157" s="11">
        <f t="shared" si="49"/>
        <v>0</v>
      </c>
      <c r="S157" s="11">
        <f t="shared" si="50"/>
        <v>-0.81916854392791338</v>
      </c>
      <c r="T157" s="11">
        <f t="shared" si="51"/>
        <v>-0.26255402048971582</v>
      </c>
      <c r="U157" s="11">
        <f>'OddsRatio_working_3-way'!S157-'OddsRatio_working_3-way'!R157^2/3</f>
        <v>-0.81916854392791338</v>
      </c>
      <c r="V157" s="11">
        <f>'OddsRatio_working_3-way'!S157*'OddsRatio_working_3-way'!R157/3-2*'OddsRatio_working_3-way'!R157^3/27-'OddsRatio_working_3-way'!T157</f>
        <v>0.26255402048971582</v>
      </c>
      <c r="W157" s="11">
        <f>'OddsRatio_working_3-way'!V157^2+4*'OddsRatio_working_3-way'!U157^3/27</f>
        <v>-1.2501310307177271E-2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0.14268490107794463</v>
      </c>
      <c r="Y157" s="11">
        <f>IF('OddsRatio_working_3-way'!W157&gt;=0,IF('OddsRatio_working_3-way'!V157+SQRT('OddsRatio_working_3-way'!W157)&gt;0,0,PI()),ACOS('OddsRatio_working_3-way'!V157/(2*'OddsRatio_working_3-way'!X157)))</f>
        <v>0.4025924125682725</v>
      </c>
      <c r="Z157" s="11">
        <f>'OddsRatio_working_3-way'!X157^(1/3)*COS('OddsRatio_working_3-way'!Y157/3)</f>
        <v>0.51784956482164157</v>
      </c>
      <c r="AA157" s="11">
        <f>'OddsRatio_working_3-way'!X157^(1/3)*COS(('OddsRatio_working_3-way'!Y157+2*PI())/3)</f>
        <v>-0.31947234340633668</v>
      </c>
      <c r="AB157" s="11">
        <f>'OddsRatio_working_3-way'!X157^(1/3)*COS(('OddsRatio_working_3-way'!Y157+4*PI())/3)</f>
        <v>-0.19837722141530481</v>
      </c>
      <c r="AC157" s="11">
        <f>'OddsRatio_working_3-way'!X157^(1/3)*SIN('OddsRatio_working_3-way'!Y157/3)</f>
        <v>6.9914301279072832E-2</v>
      </c>
      <c r="AD157" s="11">
        <f>'OddsRatio_working_3-way'!X157^(1/3)*SIN(('OddsRatio_working_3-way'!Y157+2*PI())/3)</f>
        <v>0.41351372783472162</v>
      </c>
      <c r="AE157" s="11">
        <f>'OddsRatio_working_3-way'!X157^(1/3)*SIN(('OddsRatio_working_3-way'!Y157+4*PI())/3)</f>
        <v>-0.4834280291137944</v>
      </c>
      <c r="AF157" s="11">
        <f>-'OddsRatio_working_3-way'!U157/(3*'OddsRatio_working_3-way'!X157^(1/3))*COS(('OddsRatio_working_3-way'!Y157)/3)</f>
        <v>0.51784956482164146</v>
      </c>
      <c r="AG157" s="11">
        <f>-'OddsRatio_working_3-way'!U157/(3*'OddsRatio_working_3-way'!X157^(1/3))*COS(('OddsRatio_working_3-way'!Y157+2*PI())/3)</f>
        <v>-0.31947234340633662</v>
      </c>
      <c r="AH157" s="11">
        <f>-'OddsRatio_working_3-way'!U157/(3*'OddsRatio_working_3-way'!X157^(1/3))*COS(('OddsRatio_working_3-way'!Y157+4*PI())/3)</f>
        <v>-0.19837722141530476</v>
      </c>
      <c r="AI157" s="11">
        <f>'OddsRatio_working_3-way'!U157/(3*'OddsRatio_working_3-way'!X157^(1/3))*SIN(('OddsRatio_working_3-way'!Y157)/3)</f>
        <v>-6.9914301279072819E-2</v>
      </c>
      <c r="AJ157" s="11">
        <f>'OddsRatio_working_3-way'!U157/(3*'OddsRatio_working_3-way'!X157^(1/3))*SIN(('OddsRatio_working_3-way'!Y157+2*PI())/3)</f>
        <v>-0.41351372783472151</v>
      </c>
      <c r="AK157" s="11">
        <f>'OddsRatio_working_3-way'!U157/(3*'OddsRatio_working_3-way'!X157^(1/3))*SIN(('OddsRatio_working_3-way'!Y157+4*PI())/3)</f>
        <v>0.48342802911379429</v>
      </c>
      <c r="AL157" s="11">
        <f>'OddsRatio_working_3-way'!Z157+'OddsRatio_working_3-way'!AF157</f>
        <v>1.0356991296432829</v>
      </c>
      <c r="AM157" s="11">
        <f>'OddsRatio_working_3-way'!AA157+'OddsRatio_working_3-way'!AG157</f>
        <v>-0.63894468681267336</v>
      </c>
      <c r="AN157" s="11">
        <f>'OddsRatio_working_3-way'!AB157+'OddsRatio_working_3-way'!AH157</f>
        <v>-0.39675444283060957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1.0356991296432829</v>
      </c>
      <c r="AS157" s="11">
        <f>IF(('OddsRatio_working_3-way'!X157=0),IF(Q157&gt;0,-Q157^(1/3),(-Q157)^(1/3)),'OddsRatio_working_3-way'!AM157-'OddsRatio_working_3-way'!R157/3)</f>
        <v>-0.63894468681267336</v>
      </c>
      <c r="AT157" s="11">
        <f>IF(('OddsRatio_working_3-way'!X157=0),IF(Q157&gt;0,-Q157^(1/3),(-Q157)^(1/3)),'OddsRatio_working_3-way'!AN157-'OddsRatio_working_3-way'!R157/3)</f>
        <v>-0.39675444283060957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2.2200000000000002</v>
      </c>
      <c r="B158" s="4">
        <f>IF('True_Odds_Calculator_3-way'!B159="","",'True_Odds_Calculator_3-way'!B159)</f>
        <v>3.51</v>
      </c>
      <c r="C158" s="4">
        <f>IF('True_Odds_Calculator_3-way'!C159="","",'True_Odds_Calculator_3-way'!C159)</f>
        <v>3.49</v>
      </c>
      <c r="D158" s="9">
        <f t="shared" si="39"/>
        <v>0.44216055431019119</v>
      </c>
      <c r="E158" s="9">
        <f t="shared" si="40"/>
        <v>0.2781152262118331</v>
      </c>
      <c r="F158" s="9">
        <f t="shared" si="41"/>
        <v>0.27972421947797588</v>
      </c>
      <c r="G158" s="9">
        <f t="shared" si="42"/>
        <v>1.0341163245556151</v>
      </c>
      <c r="H158" s="9">
        <f t="shared" si="43"/>
        <v>2.2616219159578508</v>
      </c>
      <c r="I158" s="9">
        <f t="shared" si="44"/>
        <v>3.5956319746345931</v>
      </c>
      <c r="J158" s="9">
        <f t="shared" si="45"/>
        <v>3.5749496481434822</v>
      </c>
      <c r="K158" s="11">
        <f t="shared" si="46"/>
        <v>0.4504504504504504</v>
      </c>
      <c r="L158" s="11">
        <f t="shared" si="47"/>
        <v>0.28490028490028491</v>
      </c>
      <c r="M158" s="11">
        <f t="shared" si="48"/>
        <v>0.28653295128939826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-0.28038022593896539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0.22872038153795554</v>
      </c>
      <c r="Q158" s="11">
        <f>2*'OddsRatio_working_3-way'!K158*'OddsRatio_working_3-way'!L158*'OddsRatio_working_3-way'!M158</f>
        <v>7.3543531041143251E-2</v>
      </c>
      <c r="R158" s="11">
        <f t="shared" si="49"/>
        <v>0</v>
      </c>
      <c r="S158" s="11">
        <f t="shared" si="50"/>
        <v>-0.81575075693014309</v>
      </c>
      <c r="T158" s="11">
        <f t="shared" si="51"/>
        <v>-0.26229927875567299</v>
      </c>
      <c r="U158" s="11">
        <f>'OddsRatio_working_3-way'!S158-'OddsRatio_working_3-way'!R158^2/3</f>
        <v>-0.81575075693014309</v>
      </c>
      <c r="V158" s="11">
        <f>'OddsRatio_working_3-way'!S158*'OddsRatio_working_3-way'!R158/3-2*'OddsRatio_working_3-way'!R158^3/27-'OddsRatio_working_3-way'!T158</f>
        <v>0.26229927875567299</v>
      </c>
      <c r="W158" s="11">
        <f>'OddsRatio_working_3-way'!V158^2+4*'OddsRatio_working_3-way'!U158^3/27</f>
        <v>-1.1619942894456517E-2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0.1417928546597137</v>
      </c>
      <c r="Y158" s="11">
        <f>IF('OddsRatio_working_3-way'!W158&gt;=0,IF('OddsRatio_working_3-way'!V158+SQRT('OddsRatio_working_3-way'!W158)&gt;0,0,PI()),ACOS('OddsRatio_working_3-way'!V158/(2*'OddsRatio_working_3-way'!X158)))</f>
        <v>0.38992313075148766</v>
      </c>
      <c r="Z158" s="11">
        <f>'OddsRatio_working_3-way'!X158^(1/3)*COS('OddsRatio_working_3-way'!Y158/3)</f>
        <v>0.51705816227780754</v>
      </c>
      <c r="AA158" s="11">
        <f>'OddsRatio_working_3-way'!X158^(1/3)*COS(('OddsRatio_working_3-way'!Y158+2*PI())/3)</f>
        <v>-0.31705968722630112</v>
      </c>
      <c r="AB158" s="11">
        <f>'OddsRatio_working_3-way'!X158^(1/3)*COS(('OddsRatio_working_3-way'!Y158+4*PI())/3)</f>
        <v>-0.19999847505150636</v>
      </c>
      <c r="AC158" s="11">
        <f>'OddsRatio_working_3-way'!X158^(1/3)*SIN('OddsRatio_working_3-way'!Y158/3)</f>
        <v>6.7585322360781644E-2</v>
      </c>
      <c r="AD158" s="11">
        <f>'OddsRatio_working_3-way'!X158^(1/3)*SIN(('OddsRatio_working_3-way'!Y158+2*PI())/3)</f>
        <v>0.41399284258628732</v>
      </c>
      <c r="AE158" s="11">
        <f>'OddsRatio_working_3-way'!X158^(1/3)*SIN(('OddsRatio_working_3-way'!Y158+4*PI())/3)</f>
        <v>-0.48157816494706895</v>
      </c>
      <c r="AF158" s="11">
        <f>-'OddsRatio_working_3-way'!U158/(3*'OddsRatio_working_3-way'!X158^(1/3))*COS(('OddsRatio_working_3-way'!Y158)/3)</f>
        <v>0.51705816227780754</v>
      </c>
      <c r="AG158" s="11">
        <f>-'OddsRatio_working_3-way'!U158/(3*'OddsRatio_working_3-way'!X158^(1/3))*COS(('OddsRatio_working_3-way'!Y158+2*PI())/3)</f>
        <v>-0.31705968722630112</v>
      </c>
      <c r="AH158" s="11">
        <f>-'OddsRatio_working_3-way'!U158/(3*'OddsRatio_working_3-way'!X158^(1/3))*COS(('OddsRatio_working_3-way'!Y158+4*PI())/3)</f>
        <v>-0.19999847505150636</v>
      </c>
      <c r="AI158" s="11">
        <f>'OddsRatio_working_3-way'!U158/(3*'OddsRatio_working_3-way'!X158^(1/3))*SIN(('OddsRatio_working_3-way'!Y158)/3)</f>
        <v>-6.7585322360781644E-2</v>
      </c>
      <c r="AJ158" s="11">
        <f>'OddsRatio_working_3-way'!U158/(3*'OddsRatio_working_3-way'!X158^(1/3))*SIN(('OddsRatio_working_3-way'!Y158+2*PI())/3)</f>
        <v>-0.41399284258628732</v>
      </c>
      <c r="AK158" s="11">
        <f>'OddsRatio_working_3-way'!U158/(3*'OddsRatio_working_3-way'!X158^(1/3))*SIN(('OddsRatio_working_3-way'!Y158+4*PI())/3)</f>
        <v>0.48157816494706895</v>
      </c>
      <c r="AL158" s="11">
        <f>'OddsRatio_working_3-way'!Z158+'OddsRatio_working_3-way'!AF158</f>
        <v>1.0341163245556151</v>
      </c>
      <c r="AM158" s="11">
        <f>'OddsRatio_working_3-way'!AA158+'OddsRatio_working_3-way'!AG158</f>
        <v>-0.63411937445260225</v>
      </c>
      <c r="AN158" s="11">
        <f>'OddsRatio_working_3-way'!AB158+'OddsRatio_working_3-way'!AH158</f>
        <v>-0.39999695010301273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1.0341163245556151</v>
      </c>
      <c r="AS158" s="11">
        <f>IF(('OddsRatio_working_3-way'!X158=0),IF(Q158&gt;0,-Q158^(1/3),(-Q158)^(1/3)),'OddsRatio_working_3-way'!AM158-'OddsRatio_working_3-way'!R158/3)</f>
        <v>-0.63411937445260225</v>
      </c>
      <c r="AT158" s="11">
        <f>IF(('OddsRatio_working_3-way'!X158=0),IF(Q158&gt;0,-Q158^(1/3),(-Q158)^(1/3)),'OddsRatio_working_3-way'!AN158-'OddsRatio_working_3-way'!R158/3)</f>
        <v>-0.39999695010301273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3.45</v>
      </c>
      <c r="B159" s="4">
        <f>IF('True_Odds_Calculator_3-way'!B160="","",'True_Odds_Calculator_3-way'!B160)</f>
        <v>3.08</v>
      </c>
      <c r="C159" s="4">
        <f>IF('True_Odds_Calculator_3-way'!C160="","",'True_Odds_Calculator_3-way'!C160)</f>
        <v>2.46</v>
      </c>
      <c r="D159" s="9">
        <f t="shared" si="39"/>
        <v>0.28336850952610898</v>
      </c>
      <c r="E159" s="9">
        <f t="shared" si="40"/>
        <v>0.3177582024510639</v>
      </c>
      <c r="F159" s="9">
        <f t="shared" si="41"/>
        <v>0.39887328802282734</v>
      </c>
      <c r="G159" s="9">
        <f t="shared" si="42"/>
        <v>1.0322341380211348</v>
      </c>
      <c r="H159" s="9">
        <f t="shared" si="43"/>
        <v>3.5289736381517796</v>
      </c>
      <c r="I159" s="9">
        <f t="shared" si="44"/>
        <v>3.1470470070839611</v>
      </c>
      <c r="J159" s="9">
        <f t="shared" si="45"/>
        <v>2.5070618415108572</v>
      </c>
      <c r="K159" s="11">
        <f t="shared" si="46"/>
        <v>0.28985507246376813</v>
      </c>
      <c r="L159" s="11">
        <f t="shared" si="47"/>
        <v>0.32467532467532467</v>
      </c>
      <c r="M159" s="11">
        <f t="shared" si="48"/>
        <v>0.4065040650406504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-0.2846278265154194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0.22915107750738714</v>
      </c>
      <c r="Q159" s="11">
        <f>2*'OddsRatio_working_3-way'!K159*'OddsRatio_working_3-way'!L159*'OddsRatio_working_3-way'!M159</f>
        <v>7.6511211187775346E-2</v>
      </c>
      <c r="R159" s="11">
        <f t="shared" si="49"/>
        <v>0</v>
      </c>
      <c r="S159" s="11">
        <f t="shared" si="50"/>
        <v>-0.80509021311369611</v>
      </c>
      <c r="T159" s="11">
        <f t="shared" si="51"/>
        <v>-0.26881142341024916</v>
      </c>
      <c r="U159" s="11">
        <f>'OddsRatio_working_3-way'!S159-'OddsRatio_working_3-way'!R159^2/3</f>
        <v>-0.80509021311369611</v>
      </c>
      <c r="V159" s="11">
        <f>'OddsRatio_working_3-way'!S159*'OddsRatio_working_3-way'!R159/3-2*'OddsRatio_working_3-way'!R159^3/27-'OddsRatio_working_3-way'!T159</f>
        <v>0.26881142341024916</v>
      </c>
      <c r="W159" s="11">
        <f>'OddsRatio_working_3-way'!V159^2+4*'OddsRatio_working_3-way'!U159^3/27</f>
        <v>-5.0493854165991892E-3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0.13902245032048191</v>
      </c>
      <c r="Y159" s="11">
        <f>IF('OddsRatio_working_3-way'!W159&gt;=0,IF('OddsRatio_working_3-way'!V159+SQRT('OddsRatio_working_3-way'!W159)&gt;0,0,PI()),ACOS('OddsRatio_working_3-way'!V159/(2*'OddsRatio_working_3-way'!X159)))</f>
        <v>0.25843386070290286</v>
      </c>
      <c r="Z159" s="11">
        <f>'OddsRatio_working_3-way'!X159^(1/3)*COS('OddsRatio_working_3-way'!Y159/3)</f>
        <v>0.51611706901056753</v>
      </c>
      <c r="AA159" s="11">
        <f>'OddsRatio_working_3-way'!X159^(1/3)*COS(('OddsRatio_working_3-way'!Y159+2*PI())/3)</f>
        <v>-0.29665816643850113</v>
      </c>
      <c r="AB159" s="11">
        <f>'OddsRatio_working_3-way'!X159^(1/3)*COS(('OddsRatio_working_3-way'!Y159+4*PI())/3)</f>
        <v>-0.21945890257206654</v>
      </c>
      <c r="AC159" s="11">
        <f>'OddsRatio_working_3-way'!X159^(1/3)*SIN('OddsRatio_working_3-way'!Y159/3)</f>
        <v>4.4571015774526997E-2</v>
      </c>
      <c r="AD159" s="11">
        <f>'OddsRatio_working_3-way'!X159^(1/3)*SIN(('OddsRatio_working_3-way'!Y159+2*PI())/3)</f>
        <v>0.42468498520265424</v>
      </c>
      <c r="AE159" s="11">
        <f>'OddsRatio_working_3-way'!X159^(1/3)*SIN(('OddsRatio_working_3-way'!Y159+4*PI())/3)</f>
        <v>-0.46925600097718123</v>
      </c>
      <c r="AF159" s="11">
        <f>-'OddsRatio_working_3-way'!U159/(3*'OddsRatio_working_3-way'!X159^(1/3))*COS(('OddsRatio_working_3-way'!Y159)/3)</f>
        <v>0.51611706901056742</v>
      </c>
      <c r="AG159" s="11">
        <f>-'OddsRatio_working_3-way'!U159/(3*'OddsRatio_working_3-way'!X159^(1/3))*COS(('OddsRatio_working_3-way'!Y159+2*PI())/3)</f>
        <v>-0.29665816643850101</v>
      </c>
      <c r="AH159" s="11">
        <f>-'OddsRatio_working_3-way'!U159/(3*'OddsRatio_working_3-way'!X159^(1/3))*COS(('OddsRatio_working_3-way'!Y159+4*PI())/3)</f>
        <v>-0.21945890257206649</v>
      </c>
      <c r="AI159" s="11">
        <f>'OddsRatio_working_3-way'!U159/(3*'OddsRatio_working_3-way'!X159^(1/3))*SIN(('OddsRatio_working_3-way'!Y159)/3)</f>
        <v>-4.4571015774526983E-2</v>
      </c>
      <c r="AJ159" s="11">
        <f>'OddsRatio_working_3-way'!U159/(3*'OddsRatio_working_3-way'!X159^(1/3))*SIN(('OddsRatio_working_3-way'!Y159+2*PI())/3)</f>
        <v>-0.42468498520265413</v>
      </c>
      <c r="AK159" s="11">
        <f>'OddsRatio_working_3-way'!U159/(3*'OddsRatio_working_3-way'!X159^(1/3))*SIN(('OddsRatio_working_3-way'!Y159+4*PI())/3)</f>
        <v>0.46925600097718112</v>
      </c>
      <c r="AL159" s="11">
        <f>'OddsRatio_working_3-way'!Z159+'OddsRatio_working_3-way'!AF159</f>
        <v>1.0322341380211348</v>
      </c>
      <c r="AM159" s="11">
        <f>'OddsRatio_working_3-way'!AA159+'OddsRatio_working_3-way'!AG159</f>
        <v>-0.59331633287700214</v>
      </c>
      <c r="AN159" s="11">
        <f>'OddsRatio_working_3-way'!AB159+'OddsRatio_working_3-way'!AH159</f>
        <v>-0.43891780514413303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1.0322341380211348</v>
      </c>
      <c r="AS159" s="11">
        <f>IF(('OddsRatio_working_3-way'!X159=0),IF(Q159&gt;0,-Q159^(1/3),(-Q159)^(1/3)),'OddsRatio_working_3-way'!AM159-'OddsRatio_working_3-way'!R159/3)</f>
        <v>-0.59331633287700214</v>
      </c>
      <c r="AT159" s="11">
        <f>IF(('OddsRatio_working_3-way'!X159=0),IF(Q159&gt;0,-Q159^(1/3),(-Q159)^(1/3)),'OddsRatio_working_3-way'!AN159-'OddsRatio_working_3-way'!R159/3)</f>
        <v>-0.43891780514413303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1.92</v>
      </c>
      <c r="B160" s="4">
        <f>IF('True_Odds_Calculator_3-way'!B161="","",'True_Odds_Calculator_3-way'!B161)</f>
        <v>3.61</v>
      </c>
      <c r="C160" s="4">
        <f>IF('True_Odds_Calculator_3-way'!C161="","",'True_Odds_Calculator_3-way'!C161)</f>
        <v>4.43</v>
      </c>
      <c r="D160" s="9">
        <f t="shared" si="39"/>
        <v>0.51135658541972329</v>
      </c>
      <c r="E160" s="9">
        <f t="shared" si="40"/>
        <v>0.26947306243385993</v>
      </c>
      <c r="F160" s="9">
        <f t="shared" si="41"/>
        <v>0.21917035214641648</v>
      </c>
      <c r="G160" s="9">
        <f t="shared" si="42"/>
        <v>1.0386766523148472</v>
      </c>
      <c r="H160" s="9">
        <f t="shared" si="43"/>
        <v>1.9555825201296595</v>
      </c>
      <c r="I160" s="9">
        <f t="shared" si="44"/>
        <v>3.7109460625417512</v>
      </c>
      <c r="J160" s="9">
        <f t="shared" si="45"/>
        <v>4.5626609174399251</v>
      </c>
      <c r="K160" s="11">
        <f t="shared" si="46"/>
        <v>0.52083333333333337</v>
      </c>
      <c r="L160" s="11">
        <f t="shared" si="47"/>
        <v>0.2770083102493075</v>
      </c>
      <c r="M160" s="11">
        <f t="shared" si="48"/>
        <v>0.22573363431151244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-0.26823182093882669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0.22667158570061846</v>
      </c>
      <c r="Q160" s="11">
        <f>2*'OddsRatio_working_3-way'!K160*'OddsRatio_working_3-way'!L160*'OddsRatio_working_3-way'!M160</f>
        <v>6.5135513132361628E-2</v>
      </c>
      <c r="R160" s="11">
        <f t="shared" si="49"/>
        <v>0</v>
      </c>
      <c r="S160" s="11">
        <f t="shared" si="50"/>
        <v>-0.84505852030253148</v>
      </c>
      <c r="T160" s="11">
        <f t="shared" si="51"/>
        <v>-0.24283290813291133</v>
      </c>
      <c r="U160" s="11">
        <f>'OddsRatio_working_3-way'!S160-'OddsRatio_working_3-way'!R160^2/3</f>
        <v>-0.84505852030253148</v>
      </c>
      <c r="V160" s="11">
        <f>'OddsRatio_working_3-way'!S160*'OddsRatio_working_3-way'!R160/3-2*'OddsRatio_working_3-way'!R160^3/27-'OddsRatio_working_3-way'!T160</f>
        <v>0.24283290813291133</v>
      </c>
      <c r="W160" s="11">
        <f>'OddsRatio_working_3-way'!V160^2+4*'OddsRatio_working_3-way'!U160^3/27</f>
        <v>-3.0436102958627413E-2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0.14950244498913251</v>
      </c>
      <c r="Y160" s="11">
        <f>IF('OddsRatio_working_3-way'!W160&gt;=0,IF('OddsRatio_working_3-way'!V160+SQRT('OddsRatio_working_3-way'!W160)&gt;0,0,PI()),ACOS('OddsRatio_working_3-way'!V160/(2*'OddsRatio_working_3-way'!X160)))</f>
        <v>0.62299105176274094</v>
      </c>
      <c r="Z160" s="11">
        <f>'OddsRatio_working_3-way'!X160^(1/3)*COS('OddsRatio_working_3-way'!Y160/3)</f>
        <v>0.51933832615742359</v>
      </c>
      <c r="AA160" s="11">
        <f>'OddsRatio_working_3-way'!X160^(1/3)*COS(('OddsRatio_working_3-way'!Y160+2*PI())/3)</f>
        <v>-0.35443417409879818</v>
      </c>
      <c r="AB160" s="11">
        <f>'OddsRatio_working_3-way'!X160^(1/3)*COS(('OddsRatio_working_3-way'!Y160+4*PI())/3)</f>
        <v>-0.16490415205862549</v>
      </c>
      <c r="AC160" s="11">
        <f>'OddsRatio_working_3-way'!X160^(1/3)*SIN('OddsRatio_working_3-way'!Y160/3)</f>
        <v>0.10942520924440949</v>
      </c>
      <c r="AD160" s="11">
        <f>'OddsRatio_working_3-way'!X160^(1/3)*SIN(('OddsRatio_working_3-way'!Y160+2*PI())/3)</f>
        <v>0.39504757898901244</v>
      </c>
      <c r="AE160" s="11">
        <f>'OddsRatio_working_3-way'!X160^(1/3)*SIN(('OddsRatio_working_3-way'!Y160+4*PI())/3)</f>
        <v>-0.5044727882334219</v>
      </c>
      <c r="AF160" s="11">
        <f>-'OddsRatio_working_3-way'!U160/(3*'OddsRatio_working_3-way'!X160^(1/3))*COS(('OddsRatio_working_3-way'!Y160)/3)</f>
        <v>0.51933832615742348</v>
      </c>
      <c r="AG160" s="11">
        <f>-'OddsRatio_working_3-way'!U160/(3*'OddsRatio_working_3-way'!X160^(1/3))*COS(('OddsRatio_working_3-way'!Y160+2*PI())/3)</f>
        <v>-0.35443417409879807</v>
      </c>
      <c r="AH160" s="11">
        <f>-'OddsRatio_working_3-way'!U160/(3*'OddsRatio_working_3-way'!X160^(1/3))*COS(('OddsRatio_working_3-way'!Y160+4*PI())/3)</f>
        <v>-0.16490415205862546</v>
      </c>
      <c r="AI160" s="11">
        <f>'OddsRatio_working_3-way'!U160/(3*'OddsRatio_working_3-way'!X160^(1/3))*SIN(('OddsRatio_working_3-way'!Y160)/3)</f>
        <v>-0.10942520924440946</v>
      </c>
      <c r="AJ160" s="11">
        <f>'OddsRatio_working_3-way'!U160/(3*'OddsRatio_working_3-way'!X160^(1/3))*SIN(('OddsRatio_working_3-way'!Y160+2*PI())/3)</f>
        <v>-0.39504757898901238</v>
      </c>
      <c r="AK160" s="11">
        <f>'OddsRatio_working_3-way'!U160/(3*'OddsRatio_working_3-way'!X160^(1/3))*SIN(('OddsRatio_working_3-way'!Y160+4*PI())/3)</f>
        <v>0.50447278823342179</v>
      </c>
      <c r="AL160" s="11">
        <f>'OddsRatio_working_3-way'!Z160+'OddsRatio_working_3-way'!AF160</f>
        <v>1.0386766523148472</v>
      </c>
      <c r="AM160" s="11">
        <f>'OddsRatio_working_3-way'!AA160+'OddsRatio_working_3-way'!AG160</f>
        <v>-0.70886834819759625</v>
      </c>
      <c r="AN160" s="11">
        <f>'OddsRatio_working_3-way'!AB160+'OddsRatio_working_3-way'!AH160</f>
        <v>-0.32980830411725093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1.0386766523148472</v>
      </c>
      <c r="AS160" s="11">
        <f>IF(('OddsRatio_working_3-way'!X160=0),IF(Q160&gt;0,-Q160^(1/3),(-Q160)^(1/3)),'OddsRatio_working_3-way'!AM160-'OddsRatio_working_3-way'!R160/3)</f>
        <v>-0.70886834819759625</v>
      </c>
      <c r="AT160" s="11">
        <f>IF(('OddsRatio_working_3-way'!X160=0),IF(Q160&gt;0,-Q160^(1/3),(-Q160)^(1/3)),'OddsRatio_working_3-way'!AN160-'OddsRatio_working_3-way'!R160/3)</f>
        <v>-0.32980830411725093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3.63</v>
      </c>
      <c r="B161" s="4">
        <f>IF('True_Odds_Calculator_3-way'!B162="","",'True_Odds_Calculator_3-way'!B162)</f>
        <v>2.93</v>
      </c>
      <c r="C161" s="4">
        <f>IF('True_Odds_Calculator_3-way'!C162="","",'True_Odds_Calculator_3-way'!C162)</f>
        <v>2.37</v>
      </c>
      <c r="D161" s="9">
        <f t="shared" si="39"/>
        <v>0.26396891845025311</v>
      </c>
      <c r="E161" s="9">
        <f t="shared" si="40"/>
        <v>0.32827945807082493</v>
      </c>
      <c r="F161" s="9">
        <f t="shared" si="41"/>
        <v>0.40775162347892174</v>
      </c>
      <c r="G161" s="9">
        <f t="shared" si="42"/>
        <v>1.0601995434464015</v>
      </c>
      <c r="H161" s="9">
        <f t="shared" si="43"/>
        <v>3.788324799264037</v>
      </c>
      <c r="I161" s="9">
        <f t="shared" si="44"/>
        <v>3.0461851188515552</v>
      </c>
      <c r="J161" s="9">
        <f t="shared" si="45"/>
        <v>2.4524733745215705</v>
      </c>
      <c r="K161" s="11">
        <f t="shared" si="46"/>
        <v>0.27548209366391185</v>
      </c>
      <c r="L161" s="11">
        <f t="shared" si="47"/>
        <v>0.34129692832764502</v>
      </c>
      <c r="M161" s="11">
        <f t="shared" si="48"/>
        <v>0.42194092827004215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-0.27587416600326187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0.23525133788784686</v>
      </c>
      <c r="Q161" s="11">
        <f>2*'OddsRatio_working_3-way'!K161*'OddsRatio_working_3-way'!L161*'OddsRatio_working_3-way'!M161</f>
        <v>7.9342778377014103E-2</v>
      </c>
      <c r="R161" s="11">
        <f t="shared" si="49"/>
        <v>0</v>
      </c>
      <c r="S161" s="11">
        <f t="shared" si="50"/>
        <v>-0.85274870531032365</v>
      </c>
      <c r="T161" s="11">
        <f t="shared" si="51"/>
        <v>-0.28760495963248683</v>
      </c>
      <c r="U161" s="11">
        <f>'OddsRatio_working_3-way'!S161-'OddsRatio_working_3-way'!R161^2/3</f>
        <v>-0.85274870531032365</v>
      </c>
      <c r="V161" s="11">
        <f>'OddsRatio_working_3-way'!S161*'OddsRatio_working_3-way'!R161/3-2*'OddsRatio_working_3-way'!R161^3/27-'OddsRatio_working_3-way'!T161</f>
        <v>0.28760495963248683</v>
      </c>
      <c r="W161" s="11">
        <f>'OddsRatio_working_3-way'!V161^2+4*'OddsRatio_working_3-way'!U161^3/27</f>
        <v>-9.1503658242613473E-3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0.15154782960295549</v>
      </c>
      <c r="Y161" s="11">
        <f>IF('OddsRatio_working_3-way'!W161&gt;=0,IF('OddsRatio_working_3-way'!V161+SQRT('OddsRatio_working_3-way'!W161)&gt;0,0,PI()),ACOS('OddsRatio_working_3-way'!V161/(2*'OddsRatio_working_3-way'!X161)))</f>
        <v>0.32109083174332187</v>
      </c>
      <c r="Z161" s="11">
        <f>'OddsRatio_working_3-way'!X161^(1/3)*COS('OddsRatio_working_3-way'!Y161/3)</f>
        <v>0.53009977172320077</v>
      </c>
      <c r="AA161" s="11">
        <f>'OddsRatio_working_3-way'!X161^(1/3)*COS(('OddsRatio_working_3-way'!Y161+2*PI())/3)</f>
        <v>-0.3143738186107109</v>
      </c>
      <c r="AB161" s="11">
        <f>'OddsRatio_working_3-way'!X161^(1/3)*COS(('OddsRatio_working_3-way'!Y161+4*PI())/3)</f>
        <v>-0.21572595311248993</v>
      </c>
      <c r="AC161" s="11">
        <f>'OddsRatio_working_3-way'!X161^(1/3)*SIN('OddsRatio_working_3-way'!Y161/3)</f>
        <v>5.6954371700380049E-2</v>
      </c>
      <c r="AD161" s="11">
        <f>'OddsRatio_working_3-way'!X161^(1/3)*SIN(('OddsRatio_working_3-way'!Y161+2*PI())/3)</f>
        <v>0.43060268300243371</v>
      </c>
      <c r="AE161" s="11">
        <f>'OddsRatio_working_3-way'!X161^(1/3)*SIN(('OddsRatio_working_3-way'!Y161+4*PI())/3)</f>
        <v>-0.48755705470281357</v>
      </c>
      <c r="AF161" s="11">
        <f>-'OddsRatio_working_3-way'!U161/(3*'OddsRatio_working_3-way'!X161^(1/3))*COS(('OddsRatio_working_3-way'!Y161)/3)</f>
        <v>0.53009977172320066</v>
      </c>
      <c r="AG161" s="11">
        <f>-'OddsRatio_working_3-way'!U161/(3*'OddsRatio_working_3-way'!X161^(1/3))*COS(('OddsRatio_working_3-way'!Y161+2*PI())/3)</f>
        <v>-0.31437381861071084</v>
      </c>
      <c r="AH161" s="11">
        <f>-'OddsRatio_working_3-way'!U161/(3*'OddsRatio_working_3-way'!X161^(1/3))*COS(('OddsRatio_working_3-way'!Y161+4*PI())/3)</f>
        <v>-0.21572595311248988</v>
      </c>
      <c r="AI161" s="11">
        <f>'OddsRatio_working_3-way'!U161/(3*'OddsRatio_working_3-way'!X161^(1/3))*SIN(('OddsRatio_working_3-way'!Y161)/3)</f>
        <v>-5.6954371700380035E-2</v>
      </c>
      <c r="AJ161" s="11">
        <f>'OddsRatio_working_3-way'!U161/(3*'OddsRatio_working_3-way'!X161^(1/3))*SIN(('OddsRatio_working_3-way'!Y161+2*PI())/3)</f>
        <v>-0.43060268300243359</v>
      </c>
      <c r="AK161" s="11">
        <f>'OddsRatio_working_3-way'!U161/(3*'OddsRatio_working_3-way'!X161^(1/3))*SIN(('OddsRatio_working_3-way'!Y161+4*PI())/3)</f>
        <v>0.48755705470281346</v>
      </c>
      <c r="AL161" s="11">
        <f>'OddsRatio_working_3-way'!Z161+'OddsRatio_working_3-way'!AF161</f>
        <v>1.0601995434464015</v>
      </c>
      <c r="AM161" s="11">
        <f>'OddsRatio_working_3-way'!AA161+'OddsRatio_working_3-way'!AG161</f>
        <v>-0.6287476372214218</v>
      </c>
      <c r="AN161" s="11">
        <f>'OddsRatio_working_3-way'!AB161+'OddsRatio_working_3-way'!AH161</f>
        <v>-0.43145190622497981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1.0601995434464015</v>
      </c>
      <c r="AS161" s="11">
        <f>IF(('OddsRatio_working_3-way'!X161=0),IF(Q161&gt;0,-Q161^(1/3),(-Q161)^(1/3)),'OddsRatio_working_3-way'!AM161-'OddsRatio_working_3-way'!R161/3)</f>
        <v>-0.6287476372214218</v>
      </c>
      <c r="AT161" s="11">
        <f>IF(('OddsRatio_working_3-way'!X161=0),IF(Q161&gt;0,-Q161^(1/3),(-Q161)^(1/3)),'OddsRatio_working_3-way'!AN161-'OddsRatio_working_3-way'!R161/3)</f>
        <v>-0.43145190622497981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1.99</v>
      </c>
      <c r="B162" s="4">
        <f>IF('True_Odds_Calculator_3-way'!B163="","",'True_Odds_Calculator_3-way'!B163)</f>
        <v>3.14</v>
      </c>
      <c r="C162" s="4">
        <f>IF('True_Odds_Calculator_3-way'!C163="","",'True_Odds_Calculator_3-way'!C163)</f>
        <v>4.58</v>
      </c>
      <c r="D162" s="9">
        <f t="shared" si="39"/>
        <v>0.48696447826231704</v>
      </c>
      <c r="E162" s="9">
        <f t="shared" si="40"/>
        <v>0.30512507935106198</v>
      </c>
      <c r="F162" s="9">
        <f t="shared" si="41"/>
        <v>0.2079104423866209</v>
      </c>
      <c r="G162" s="9">
        <f t="shared" si="42"/>
        <v>1.0641796719426826</v>
      </c>
      <c r="H162" s="9">
        <f t="shared" si="43"/>
        <v>2.053537875223256</v>
      </c>
      <c r="I162" s="9">
        <f t="shared" si="44"/>
        <v>3.277344497957341</v>
      </c>
      <c r="J162" s="9">
        <f t="shared" si="45"/>
        <v>4.8097632255548044</v>
      </c>
      <c r="K162" s="11">
        <f t="shared" si="46"/>
        <v>0.50251256281407031</v>
      </c>
      <c r="L162" s="11">
        <f t="shared" si="47"/>
        <v>0.31847133757961782</v>
      </c>
      <c r="M162" s="11">
        <f t="shared" si="48"/>
        <v>0.2183406113537118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-0.26502313810870048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0.23446300006135873</v>
      </c>
      <c r="Q162" s="11">
        <f>2*'OddsRatio_working_3-way'!K162*'OddsRatio_working_3-way'!L162*'OddsRatio_working_3-way'!M162</f>
        <v>6.9884649794741779E-2</v>
      </c>
      <c r="R162" s="11">
        <f t="shared" si="49"/>
        <v>0</v>
      </c>
      <c r="S162" s="11">
        <f t="shared" si="50"/>
        <v>-0.88468879258833855</v>
      </c>
      <c r="T162" s="11">
        <f t="shared" si="51"/>
        <v>-0.26369263564481021</v>
      </c>
      <c r="U162" s="11">
        <f>'OddsRatio_working_3-way'!S162-'OddsRatio_working_3-way'!R162^2/3</f>
        <v>-0.88468879258833855</v>
      </c>
      <c r="V162" s="11">
        <f>'OddsRatio_working_3-way'!S162*'OddsRatio_working_3-way'!R162/3-2*'OddsRatio_working_3-way'!R162^3/27-'OddsRatio_working_3-way'!T162</f>
        <v>0.26369263564481021</v>
      </c>
      <c r="W162" s="11">
        <f>'OddsRatio_working_3-way'!V162^2+4*'OddsRatio_working_3-way'!U162^3/27</f>
        <v>-3.3047400696582963E-2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0.16014150523044424</v>
      </c>
      <c r="Y162" s="11">
        <f>IF('OddsRatio_working_3-way'!W162&gt;=0,IF('OddsRatio_working_3-way'!V162+SQRT('OddsRatio_working_3-way'!W162)&gt;0,0,PI()),ACOS('OddsRatio_working_3-way'!V162/(2*'OddsRatio_working_3-way'!X162)))</f>
        <v>0.60357571303948598</v>
      </c>
      <c r="Z162" s="11">
        <f>'OddsRatio_working_3-way'!X162^(1/3)*COS('OddsRatio_working_3-way'!Y162/3)</f>
        <v>0.5320898359713413</v>
      </c>
      <c r="AA162" s="11">
        <f>'OddsRatio_working_3-way'!X162^(1/3)*COS(('OddsRatio_working_3-way'!Y162+2*PI())/3)</f>
        <v>-0.36002631502294574</v>
      </c>
      <c r="AB162" s="11">
        <f>'OddsRatio_working_3-way'!X162^(1/3)*COS(('OddsRatio_working_3-way'!Y162+4*PI())/3)</f>
        <v>-0.1720635209483955</v>
      </c>
      <c r="AC162" s="11">
        <f>'OddsRatio_working_3-way'!X162^(1/3)*SIN('OddsRatio_working_3-way'!Y162/3)</f>
        <v>0.1085203697565757</v>
      </c>
      <c r="AD162" s="11">
        <f>'OddsRatio_working_3-way'!X162^(1/3)*SIN(('OddsRatio_working_3-way'!Y162+2*PI())/3)</f>
        <v>0.40654313016838878</v>
      </c>
      <c r="AE162" s="11">
        <f>'OddsRatio_working_3-way'!X162^(1/3)*SIN(('OddsRatio_working_3-way'!Y162+4*PI())/3)</f>
        <v>-0.51506349992496447</v>
      </c>
      <c r="AF162" s="11">
        <f>-'OddsRatio_working_3-way'!U162/(3*'OddsRatio_working_3-way'!X162^(1/3))*COS(('OddsRatio_working_3-way'!Y162)/3)</f>
        <v>0.5320898359713413</v>
      </c>
      <c r="AG162" s="11">
        <f>-'OddsRatio_working_3-way'!U162/(3*'OddsRatio_working_3-way'!X162^(1/3))*COS(('OddsRatio_working_3-way'!Y162+2*PI())/3)</f>
        <v>-0.36002631502294574</v>
      </c>
      <c r="AH162" s="11">
        <f>-'OddsRatio_working_3-way'!U162/(3*'OddsRatio_working_3-way'!X162^(1/3))*COS(('OddsRatio_working_3-way'!Y162+4*PI())/3)</f>
        <v>-0.1720635209483955</v>
      </c>
      <c r="AI162" s="11">
        <f>'OddsRatio_working_3-way'!U162/(3*'OddsRatio_working_3-way'!X162^(1/3))*SIN(('OddsRatio_working_3-way'!Y162)/3)</f>
        <v>-0.1085203697565757</v>
      </c>
      <c r="AJ162" s="11">
        <f>'OddsRatio_working_3-way'!U162/(3*'OddsRatio_working_3-way'!X162^(1/3))*SIN(('OddsRatio_working_3-way'!Y162+2*PI())/3)</f>
        <v>-0.40654313016838878</v>
      </c>
      <c r="AK162" s="11">
        <f>'OddsRatio_working_3-way'!U162/(3*'OddsRatio_working_3-way'!X162^(1/3))*SIN(('OddsRatio_working_3-way'!Y162+4*PI())/3)</f>
        <v>0.51506349992496447</v>
      </c>
      <c r="AL162" s="11">
        <f>'OddsRatio_working_3-way'!Z162+'OddsRatio_working_3-way'!AF162</f>
        <v>1.0641796719426826</v>
      </c>
      <c r="AM162" s="11">
        <f>'OddsRatio_working_3-way'!AA162+'OddsRatio_working_3-way'!AG162</f>
        <v>-0.72005263004589148</v>
      </c>
      <c r="AN162" s="11">
        <f>'OddsRatio_working_3-way'!AB162+'OddsRatio_working_3-way'!AH162</f>
        <v>-0.344127041896791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1.0641796719426826</v>
      </c>
      <c r="AS162" s="11">
        <f>IF(('OddsRatio_working_3-way'!X162=0),IF(Q162&gt;0,-Q162^(1/3),(-Q162)^(1/3)),'OddsRatio_working_3-way'!AM162-'OddsRatio_working_3-way'!R162/3)</f>
        <v>-0.72005263004589148</v>
      </c>
      <c r="AT162" s="11">
        <f>IF(('OddsRatio_working_3-way'!X162=0),IF(Q162&gt;0,-Q162^(1/3),(-Q162)^(1/3)),'OddsRatio_working_3-way'!AN162-'OddsRatio_working_3-way'!R162/3)</f>
        <v>-0.344127041896791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2.2999999999999998</v>
      </c>
      <c r="B163" s="4">
        <f>IF('True_Odds_Calculator_3-way'!B164="","",'True_Odds_Calculator_3-way'!B164)</f>
        <v>2.99</v>
      </c>
      <c r="C163" s="4">
        <f>IF('True_Odds_Calculator_3-way'!C164="","",'True_Odds_Calculator_3-way'!C164)</f>
        <v>3.72</v>
      </c>
      <c r="D163" s="9">
        <f t="shared" si="39"/>
        <v>0.42065335590280006</v>
      </c>
      <c r="E163" s="9">
        <f t="shared" si="40"/>
        <v>0.32172356232544141</v>
      </c>
      <c r="F163" s="9">
        <f t="shared" si="41"/>
        <v>0.25762308177175824</v>
      </c>
      <c r="G163" s="9">
        <f t="shared" si="42"/>
        <v>1.0594263862074835</v>
      </c>
      <c r="H163" s="9">
        <f t="shared" si="43"/>
        <v>2.3772543020697285</v>
      </c>
      <c r="I163" s="9">
        <f t="shared" si="44"/>
        <v>3.1082585085528924</v>
      </c>
      <c r="J163" s="9">
        <f t="shared" si="45"/>
        <v>3.8816397704843553</v>
      </c>
      <c r="K163" s="11">
        <f t="shared" si="46"/>
        <v>0.43478260869565222</v>
      </c>
      <c r="L163" s="11">
        <f t="shared" si="47"/>
        <v>0.33444816053511706</v>
      </c>
      <c r="M163" s="11">
        <f t="shared" si="48"/>
        <v>0.26881720430107525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-0.27505742220054041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0.23492677008135271</v>
      </c>
      <c r="Q163" s="11">
        <f>2*'OddsRatio_working_3-way'!K163*'OddsRatio_working_3-way'!L163*'OddsRatio_working_3-way'!M163</f>
        <v>7.8178625651032521E-2</v>
      </c>
      <c r="R163" s="11">
        <f t="shared" si="49"/>
        <v>0</v>
      </c>
      <c r="S163" s="11">
        <f t="shared" si="50"/>
        <v>-0.854100820846314</v>
      </c>
      <c r="T163" s="11">
        <f t="shared" si="51"/>
        <v>-0.28422656267764196</v>
      </c>
      <c r="U163" s="11">
        <f>'OddsRatio_working_3-way'!S163-'OddsRatio_working_3-way'!R163^2/3</f>
        <v>-0.854100820846314</v>
      </c>
      <c r="V163" s="11">
        <f>'OddsRatio_working_3-way'!S163*'OddsRatio_working_3-way'!R163/3-2*'OddsRatio_working_3-way'!R163^3/27-'OddsRatio_working_3-way'!T163</f>
        <v>0.28422656267764196</v>
      </c>
      <c r="W163" s="11">
        <f>'OddsRatio_working_3-way'!V163^2+4*'OddsRatio_working_3-way'!U163^3/27</f>
        <v>-1.1519924892512287E-2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0.15190841305212477</v>
      </c>
      <c r="Y163" s="11">
        <f>IF('OddsRatio_working_3-way'!W163&gt;=0,IF('OddsRatio_working_3-way'!V163+SQRT('OddsRatio_working_3-way'!W163)&gt;0,0,PI()),ACOS('OddsRatio_working_3-way'!V163/(2*'OddsRatio_working_3-way'!X163)))</f>
        <v>0.36106961228103285</v>
      </c>
      <c r="Z163" s="11">
        <f>'OddsRatio_working_3-way'!X163^(1/3)*COS('OddsRatio_working_3-way'!Y163/3)</f>
        <v>0.52971319310374176</v>
      </c>
      <c r="AA163" s="11">
        <f>'OddsRatio_working_3-way'!X163^(1/3)*COS(('OddsRatio_working_3-way'!Y163+2*PI())/3)</f>
        <v>-0.32033771947180606</v>
      </c>
      <c r="AB163" s="11">
        <f>'OddsRatio_working_3-way'!X163^(1/3)*COS(('OddsRatio_working_3-way'!Y163+4*PI())/3)</f>
        <v>-0.20937547363193562</v>
      </c>
      <c r="AC163" s="11">
        <f>'OddsRatio_working_3-way'!X163^(1/3)*SIN('OddsRatio_working_3-way'!Y163/3)</f>
        <v>6.4064082505534664E-2</v>
      </c>
      <c r="AD163" s="11">
        <f>'OddsRatio_working_3-way'!X163^(1/3)*SIN(('OddsRatio_working_3-way'!Y163+2*PI())/3)</f>
        <v>0.42671304069484506</v>
      </c>
      <c r="AE163" s="11">
        <f>'OddsRatio_working_3-way'!X163^(1/3)*SIN(('OddsRatio_working_3-way'!Y163+4*PI())/3)</f>
        <v>-0.49077712320037969</v>
      </c>
      <c r="AF163" s="11">
        <f>-'OddsRatio_working_3-way'!U163/(3*'OddsRatio_working_3-way'!X163^(1/3))*COS(('OddsRatio_working_3-way'!Y163)/3)</f>
        <v>0.52971319310374176</v>
      </c>
      <c r="AG163" s="11">
        <f>-'OddsRatio_working_3-way'!U163/(3*'OddsRatio_working_3-way'!X163^(1/3))*COS(('OddsRatio_working_3-way'!Y163+2*PI())/3)</f>
        <v>-0.32033771947180606</v>
      </c>
      <c r="AH163" s="11">
        <f>-'OddsRatio_working_3-way'!U163/(3*'OddsRatio_working_3-way'!X163^(1/3))*COS(('OddsRatio_working_3-way'!Y163+4*PI())/3)</f>
        <v>-0.20937547363193562</v>
      </c>
      <c r="AI163" s="11">
        <f>'OddsRatio_working_3-way'!U163/(3*'OddsRatio_working_3-way'!X163^(1/3))*SIN(('OddsRatio_working_3-way'!Y163)/3)</f>
        <v>-6.4064082505534664E-2</v>
      </c>
      <c r="AJ163" s="11">
        <f>'OddsRatio_working_3-way'!U163/(3*'OddsRatio_working_3-way'!X163^(1/3))*SIN(('OddsRatio_working_3-way'!Y163+2*PI())/3)</f>
        <v>-0.42671304069484506</v>
      </c>
      <c r="AK163" s="11">
        <f>'OddsRatio_working_3-way'!U163/(3*'OddsRatio_working_3-way'!X163^(1/3))*SIN(('OddsRatio_working_3-way'!Y163+4*PI())/3)</f>
        <v>0.49077712320037969</v>
      </c>
      <c r="AL163" s="11">
        <f>'OddsRatio_working_3-way'!Z163+'OddsRatio_working_3-way'!AF163</f>
        <v>1.0594263862074835</v>
      </c>
      <c r="AM163" s="11">
        <f>'OddsRatio_working_3-way'!AA163+'OddsRatio_working_3-way'!AG163</f>
        <v>-0.64067543894361212</v>
      </c>
      <c r="AN163" s="11">
        <f>'OddsRatio_working_3-way'!AB163+'OddsRatio_working_3-way'!AH163</f>
        <v>-0.41875094726387124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1.0594263862074835</v>
      </c>
      <c r="AS163" s="11">
        <f>IF(('OddsRatio_working_3-way'!X163=0),IF(Q163&gt;0,-Q163^(1/3),(-Q163)^(1/3)),'OddsRatio_working_3-way'!AM163-'OddsRatio_working_3-way'!R163/3)</f>
        <v>-0.64067543894361212</v>
      </c>
      <c r="AT163" s="11">
        <f>IF(('OddsRatio_working_3-way'!X163=0),IF(Q163&gt;0,-Q163^(1/3),(-Q163)^(1/3)),'OddsRatio_working_3-way'!AN163-'OddsRatio_working_3-way'!R163/3)</f>
        <v>-0.41875094726387124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2.2999999999999998</v>
      </c>
      <c r="B164" s="4">
        <f>IF('True_Odds_Calculator_3-way'!B165="","",'True_Odds_Calculator_3-way'!B165)</f>
        <v>2.98</v>
      </c>
      <c r="C164" s="4">
        <f>IF('True_Odds_Calculator_3-way'!C165="","",'True_Odds_Calculator_3-way'!C165)</f>
        <v>3.72</v>
      </c>
      <c r="D164" s="9">
        <f t="shared" si="39"/>
        <v>0.42024300876231552</v>
      </c>
      <c r="E164" s="9">
        <f t="shared" si="40"/>
        <v>0.32245585217028777</v>
      </c>
      <c r="F164" s="9">
        <f t="shared" si="41"/>
        <v>0.25730113906739643</v>
      </c>
      <c r="G164" s="9">
        <f t="shared" si="42"/>
        <v>1.0612119822055481</v>
      </c>
      <c r="H164" s="9">
        <f t="shared" si="43"/>
        <v>2.3795755768672127</v>
      </c>
      <c r="I164" s="9">
        <f t="shared" si="44"/>
        <v>3.1011997247669849</v>
      </c>
      <c r="J164" s="9">
        <f t="shared" si="45"/>
        <v>3.8864965915990912</v>
      </c>
      <c r="K164" s="11">
        <f t="shared" si="46"/>
        <v>0.43478260869565222</v>
      </c>
      <c r="L164" s="11">
        <f t="shared" si="47"/>
        <v>0.33557046979865773</v>
      </c>
      <c r="M164" s="11">
        <f t="shared" si="48"/>
        <v>0.26881720430107525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-0.27459359733426192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0.23532291009723547</v>
      </c>
      <c r="Q164" s="11">
        <f>2*'OddsRatio_working_3-way'!K164*'OddsRatio_working_3-way'!L164*'OddsRatio_working_3-way'!M164</f>
        <v>7.8440970032411822E-2</v>
      </c>
      <c r="R164" s="11">
        <f t="shared" si="49"/>
        <v>0</v>
      </c>
      <c r="S164" s="11">
        <f t="shared" si="50"/>
        <v>-0.85698615110379883</v>
      </c>
      <c r="T164" s="11">
        <f t="shared" si="51"/>
        <v>-0.28566205036793291</v>
      </c>
      <c r="U164" s="11">
        <f>'OddsRatio_working_3-way'!S164-'OddsRatio_working_3-way'!R164^2/3</f>
        <v>-0.85698615110379883</v>
      </c>
      <c r="V164" s="11">
        <f>'OddsRatio_working_3-way'!S164*'OddsRatio_working_3-way'!R164/3-2*'OddsRatio_working_3-way'!R164^3/27-'OddsRatio_working_3-way'!T164</f>
        <v>0.28566205036793291</v>
      </c>
      <c r="W164" s="11">
        <f>'OddsRatio_working_3-way'!V164^2+4*'OddsRatio_working_3-way'!U164^3/27</f>
        <v>-1.1640493656506531E-2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0.1526788301279175</v>
      </c>
      <c r="Y164" s="11">
        <f>IF('OddsRatio_working_3-way'!W164&gt;=0,IF('OddsRatio_working_3-way'!V164+SQRT('OddsRatio_working_3-way'!W164)&gt;0,0,PI()),ACOS('OddsRatio_working_3-way'!V164/(2*'OddsRatio_working_3-way'!X164)))</f>
        <v>0.36112516024914965</v>
      </c>
      <c r="Z164" s="11">
        <f>'OddsRatio_working_3-way'!X164^(1/3)*COS('OddsRatio_working_3-way'!Y164/3)</f>
        <v>0.53060599110277396</v>
      </c>
      <c r="AA164" s="11">
        <f>'OddsRatio_working_3-way'!X164^(1/3)*COS(('OddsRatio_working_3-way'!Y164+2*PI())/3)</f>
        <v>-0.32088626129146292</v>
      </c>
      <c r="AB164" s="11">
        <f>'OddsRatio_working_3-way'!X164^(1/3)*COS(('OddsRatio_working_3-way'!Y164+4*PI())/3)</f>
        <v>-0.20971972981131112</v>
      </c>
      <c r="AC164" s="11">
        <f>'OddsRatio_working_3-way'!X164^(1/3)*SIN('OddsRatio_working_3-way'!Y164/3)</f>
        <v>6.4182026874942719E-2</v>
      </c>
      <c r="AD164" s="11">
        <f>'OddsRatio_working_3-way'!X164^(1/3)*SIN(('OddsRatio_working_3-way'!Y164+2*PI())/3)</f>
        <v>0.42742725425775069</v>
      </c>
      <c r="AE164" s="11">
        <f>'OddsRatio_working_3-way'!X164^(1/3)*SIN(('OddsRatio_working_3-way'!Y164+4*PI())/3)</f>
        <v>-0.49160928113269342</v>
      </c>
      <c r="AF164" s="11">
        <f>-'OddsRatio_working_3-way'!U164/(3*'OddsRatio_working_3-way'!X164^(1/3))*COS(('OddsRatio_working_3-way'!Y164)/3)</f>
        <v>0.53060599110277407</v>
      </c>
      <c r="AG164" s="11">
        <f>-'OddsRatio_working_3-way'!U164/(3*'OddsRatio_working_3-way'!X164^(1/3))*COS(('OddsRatio_working_3-way'!Y164+2*PI())/3)</f>
        <v>-0.32088626129146297</v>
      </c>
      <c r="AH164" s="11">
        <f>-'OddsRatio_working_3-way'!U164/(3*'OddsRatio_working_3-way'!X164^(1/3))*COS(('OddsRatio_working_3-way'!Y164+4*PI())/3)</f>
        <v>-0.20971972981131115</v>
      </c>
      <c r="AI164" s="11">
        <f>'OddsRatio_working_3-way'!U164/(3*'OddsRatio_working_3-way'!X164^(1/3))*SIN(('OddsRatio_working_3-way'!Y164)/3)</f>
        <v>-6.4182026874942733E-2</v>
      </c>
      <c r="AJ164" s="11">
        <f>'OddsRatio_working_3-way'!U164/(3*'OddsRatio_working_3-way'!X164^(1/3))*SIN(('OddsRatio_working_3-way'!Y164+2*PI())/3)</f>
        <v>-0.4274272542577508</v>
      </c>
      <c r="AK164" s="11">
        <f>'OddsRatio_working_3-way'!U164/(3*'OddsRatio_working_3-way'!X164^(1/3))*SIN(('OddsRatio_working_3-way'!Y164+4*PI())/3)</f>
        <v>0.49160928113269353</v>
      </c>
      <c r="AL164" s="11">
        <f>'OddsRatio_working_3-way'!Z164+'OddsRatio_working_3-way'!AF164</f>
        <v>1.0612119822055481</v>
      </c>
      <c r="AM164" s="11">
        <f>'OddsRatio_working_3-way'!AA164+'OddsRatio_working_3-way'!AG164</f>
        <v>-0.64177252258292583</v>
      </c>
      <c r="AN164" s="11">
        <f>'OddsRatio_working_3-way'!AB164+'OddsRatio_working_3-way'!AH164</f>
        <v>-0.4194394596226223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1.0612119822055481</v>
      </c>
      <c r="AS164" s="11">
        <f>IF(('OddsRatio_working_3-way'!X164=0),IF(Q164&gt;0,-Q164^(1/3),(-Q164)^(1/3)),'OddsRatio_working_3-way'!AM164-'OddsRatio_working_3-way'!R164/3)</f>
        <v>-0.64177252258292583</v>
      </c>
      <c r="AT164" s="11">
        <f>IF(('OddsRatio_working_3-way'!X164=0),IF(Q164&gt;0,-Q164^(1/3),(-Q164)^(1/3)),'OddsRatio_working_3-way'!AN164-'OddsRatio_working_3-way'!R164/3)</f>
        <v>-0.4194394596226223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2.48</v>
      </c>
      <c r="B165" s="4">
        <f>IF('True_Odds_Calculator_3-way'!B166="","",'True_Odds_Calculator_3-way'!B166)</f>
        <v>3.22</v>
      </c>
      <c r="C165" s="4">
        <f>IF('True_Odds_Calculator_3-way'!C166="","",'True_Odds_Calculator_3-way'!C166)</f>
        <v>3.2</v>
      </c>
      <c r="D165" s="9">
        <f t="shared" si="39"/>
        <v>0.39375787330211703</v>
      </c>
      <c r="E165" s="9">
        <f t="shared" si="40"/>
        <v>0.30216522806421642</v>
      </c>
      <c r="F165" s="9">
        <f t="shared" si="41"/>
        <v>0.30407689863366655</v>
      </c>
      <c r="G165" s="9">
        <f t="shared" si="42"/>
        <v>1.0402917283773543</v>
      </c>
      <c r="H165" s="9">
        <f t="shared" si="43"/>
        <v>2.5396317579984844</v>
      </c>
      <c r="I165" s="9">
        <f t="shared" si="44"/>
        <v>3.3094476369977261</v>
      </c>
      <c r="J165" s="9">
        <f t="shared" si="45"/>
        <v>3.2886418024301789</v>
      </c>
      <c r="K165" s="11">
        <f t="shared" si="46"/>
        <v>0.40322580645161293</v>
      </c>
      <c r="L165" s="11">
        <f t="shared" si="47"/>
        <v>0.3105590062111801</v>
      </c>
      <c r="M165" s="11">
        <f t="shared" si="48"/>
        <v>0.3125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-0.2828654077339211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0.23088434181526749</v>
      </c>
      <c r="Q165" s="11">
        <f>2*'OddsRatio_working_3-way'!K165*'OddsRatio_working_3-way'!L165*'OddsRatio_working_3-way'!M165</f>
        <v>7.826587858144661E-2</v>
      </c>
      <c r="R165" s="11">
        <f t="shared" si="49"/>
        <v>0</v>
      </c>
      <c r="S165" s="11">
        <f t="shared" si="50"/>
        <v>-0.81623392434203235</v>
      </c>
      <c r="T165" s="11">
        <f t="shared" si="51"/>
        <v>-0.27668946587865506</v>
      </c>
      <c r="U165" s="11">
        <f>'OddsRatio_working_3-way'!S165-'OddsRatio_working_3-way'!R165^2/3</f>
        <v>-0.81623392434203235</v>
      </c>
      <c r="V165" s="11">
        <f>'OddsRatio_working_3-way'!S165*'OddsRatio_working_3-way'!R165/3-2*'OddsRatio_working_3-way'!R165^3/27-'OddsRatio_working_3-way'!T165</f>
        <v>0.27668946587865506</v>
      </c>
      <c r="W165" s="11">
        <f>'OddsRatio_working_3-way'!V165^2+4*'OddsRatio_working_3-way'!U165^3/27</f>
        <v>-4.0067779531014341E-3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0.14191884871407751</v>
      </c>
      <c r="Y165" s="11">
        <f>IF('OddsRatio_working_3-way'!W165&gt;=0,IF('OddsRatio_working_3-way'!V165+SQRT('OddsRatio_working_3-way'!W165)&gt;0,0,PI()),ACOS('OddsRatio_working_3-way'!V165/(2*'OddsRatio_working_3-way'!X165)))</f>
        <v>0.22490284610034039</v>
      </c>
      <c r="Z165" s="11">
        <f>'OddsRatio_working_3-way'!X165^(1/3)*COS('OddsRatio_working_3-way'!Y165/3)</f>
        <v>0.52014586418867714</v>
      </c>
      <c r="AA165" s="11">
        <f>'OddsRatio_working_3-way'!X165^(1/3)*COS(('OddsRatio_working_3-way'!Y165+2*PI())/3)</f>
        <v>-0.29390621542700984</v>
      </c>
      <c r="AB165" s="11">
        <f>'OddsRatio_working_3-way'!X165^(1/3)*COS(('OddsRatio_working_3-way'!Y165+4*PI())/3)</f>
        <v>-0.22623964876166713</v>
      </c>
      <c r="AC165" s="11">
        <f>'OddsRatio_working_3-way'!X165^(1/3)*SIN('OddsRatio_working_3-way'!Y165/3)</f>
        <v>3.906731047937341E-2</v>
      </c>
      <c r="AD165" s="11">
        <f>'OddsRatio_working_3-way'!X165^(1/3)*SIN(('OddsRatio_working_3-way'!Y165+2*PI())/3)</f>
        <v>0.43092587682111821</v>
      </c>
      <c r="AE165" s="11">
        <f>'OddsRatio_working_3-way'!X165^(1/3)*SIN(('OddsRatio_working_3-way'!Y165+4*PI())/3)</f>
        <v>-0.46999318730049161</v>
      </c>
      <c r="AF165" s="11">
        <f>-'OddsRatio_working_3-way'!U165/(3*'OddsRatio_working_3-way'!X165^(1/3))*COS(('OddsRatio_working_3-way'!Y165)/3)</f>
        <v>0.52014586418867703</v>
      </c>
      <c r="AG165" s="11">
        <f>-'OddsRatio_working_3-way'!U165/(3*'OddsRatio_working_3-way'!X165^(1/3))*COS(('OddsRatio_working_3-way'!Y165+2*PI())/3)</f>
        <v>-0.29390621542700979</v>
      </c>
      <c r="AH165" s="11">
        <f>-'OddsRatio_working_3-way'!U165/(3*'OddsRatio_working_3-way'!X165^(1/3))*COS(('OddsRatio_working_3-way'!Y165+4*PI())/3)</f>
        <v>-0.22623964876166708</v>
      </c>
      <c r="AI165" s="11">
        <f>'OddsRatio_working_3-way'!U165/(3*'OddsRatio_working_3-way'!X165^(1/3))*SIN(('OddsRatio_working_3-way'!Y165)/3)</f>
        <v>-3.9067310479373396E-2</v>
      </c>
      <c r="AJ165" s="11">
        <f>'OddsRatio_working_3-way'!U165/(3*'OddsRatio_working_3-way'!X165^(1/3))*SIN(('OddsRatio_working_3-way'!Y165+2*PI())/3)</f>
        <v>-0.4309258768211181</v>
      </c>
      <c r="AK165" s="11">
        <f>'OddsRatio_working_3-way'!U165/(3*'OddsRatio_working_3-way'!X165^(1/3))*SIN(('OddsRatio_working_3-way'!Y165+4*PI())/3)</f>
        <v>0.46999318730049156</v>
      </c>
      <c r="AL165" s="11">
        <f>'OddsRatio_working_3-way'!Z165+'OddsRatio_working_3-way'!AF165</f>
        <v>1.0402917283773543</v>
      </c>
      <c r="AM165" s="11">
        <f>'OddsRatio_working_3-way'!AA165+'OddsRatio_working_3-way'!AG165</f>
        <v>-0.58781243085401957</v>
      </c>
      <c r="AN165" s="11">
        <f>'OddsRatio_working_3-way'!AB165+'OddsRatio_working_3-way'!AH165</f>
        <v>-0.45247929752333421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1.0402917283773543</v>
      </c>
      <c r="AS165" s="11">
        <f>IF(('OddsRatio_working_3-way'!X165=0),IF(Q165&gt;0,-Q165^(1/3),(-Q165)^(1/3)),'OddsRatio_working_3-way'!AM165-'OddsRatio_working_3-way'!R165/3)</f>
        <v>-0.58781243085401957</v>
      </c>
      <c r="AT165" s="11">
        <f>IF(('OddsRatio_working_3-way'!X165=0),IF(Q165&gt;0,-Q165^(1/3),(-Q165)^(1/3)),'OddsRatio_working_3-way'!AN165-'OddsRatio_working_3-way'!R165/3)</f>
        <v>-0.45247929752333421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1.99</v>
      </c>
      <c r="B166" s="4">
        <f>IF('True_Odds_Calculator_3-way'!B167="","",'True_Odds_Calculator_3-way'!B167)</f>
        <v>3.54</v>
      </c>
      <c r="C166" s="4">
        <f>IF('True_Odds_Calculator_3-way'!C167="","",'True_Odds_Calculator_3-way'!C167)</f>
        <v>4.0999999999999996</v>
      </c>
      <c r="D166" s="9">
        <f t="shared" si="39"/>
        <v>0.49109728457593105</v>
      </c>
      <c r="E166" s="9">
        <f t="shared" si="40"/>
        <v>0.27332276138622169</v>
      </c>
      <c r="F166" s="9">
        <f t="shared" si="41"/>
        <v>0.23557995403784734</v>
      </c>
      <c r="G166" s="9">
        <f t="shared" si="42"/>
        <v>1.04672365952274</v>
      </c>
      <c r="H166" s="9">
        <f t="shared" si="43"/>
        <v>2.0362564229275124</v>
      </c>
      <c r="I166" s="9">
        <f t="shared" si="44"/>
        <v>3.6586780951877591</v>
      </c>
      <c r="J166" s="9">
        <f t="shared" si="45"/>
        <v>4.2448433445204934</v>
      </c>
      <c r="K166" s="11">
        <f t="shared" si="46"/>
        <v>0.50251256281407031</v>
      </c>
      <c r="L166" s="11">
        <f t="shared" si="47"/>
        <v>0.2824858757062147</v>
      </c>
      <c r="M166" s="11">
        <f t="shared" si="48"/>
        <v>0.24390243902439027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-0.26989224751288465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0.22954790488199572</v>
      </c>
      <c r="Q166" s="11">
        <f>2*'OddsRatio_working_3-way'!K166*'OddsRatio_working_3-way'!L166*'OddsRatio_working_3-way'!M166</f>
        <v>6.9245220175564337E-2</v>
      </c>
      <c r="R166" s="11">
        <f t="shared" si="49"/>
        <v>0</v>
      </c>
      <c r="S166" s="11">
        <f t="shared" si="50"/>
        <v>-0.85051685254885701</v>
      </c>
      <c r="T166" s="11">
        <f t="shared" si="51"/>
        <v>-0.25656616969799612</v>
      </c>
      <c r="U166" s="11">
        <f>'OddsRatio_working_3-way'!S166-'OddsRatio_working_3-way'!R166^2/3</f>
        <v>-0.85051685254885701</v>
      </c>
      <c r="V166" s="11">
        <f>'OddsRatio_working_3-way'!S166*'OddsRatio_working_3-way'!R166/3-2*'OddsRatio_working_3-way'!R166^3/27-'OddsRatio_working_3-way'!T166</f>
        <v>0.25656616969799612</v>
      </c>
      <c r="W166" s="11">
        <f>'OddsRatio_working_3-way'!V166^2+4*'OddsRatio_working_3-way'!U166^3/27</f>
        <v>-2.5321350082934443E-2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0.15095326223407313</v>
      </c>
      <c r="Y166" s="11">
        <f>IF('OddsRatio_working_3-way'!W166&gt;=0,IF('OddsRatio_working_3-way'!V166+SQRT('OddsRatio_working_3-way'!W166)&gt;0,0,PI()),ACOS('OddsRatio_working_3-way'!V166/(2*'OddsRatio_working_3-way'!X166)))</f>
        <v>0.55515284263330922</v>
      </c>
      <c r="Z166" s="11">
        <f>'OddsRatio_working_3-way'!X166^(1/3)*COS('OddsRatio_working_3-way'!Y166/3)</f>
        <v>0.52336182976137013</v>
      </c>
      <c r="AA166" s="11">
        <f>'OddsRatio_working_3-way'!X166^(1/3)*COS(('OddsRatio_working_3-way'!Y166+2*PI())/3)</f>
        <v>-0.34652494530615019</v>
      </c>
      <c r="AB166" s="11">
        <f>'OddsRatio_working_3-way'!X166^(1/3)*COS(('OddsRatio_working_3-way'!Y166+4*PI())/3)</f>
        <v>-0.17683688445522028</v>
      </c>
      <c r="AC166" s="11">
        <f>'OddsRatio_working_3-way'!X166^(1/3)*SIN('OddsRatio_working_3-way'!Y166/3)</f>
        <v>9.7969447610550181E-2</v>
      </c>
      <c r="AD166" s="11">
        <f>'OddsRatio_working_3-way'!X166^(1/3)*SIN(('OddsRatio_working_3-way'!Y166+2*PI())/3)</f>
        <v>0.40425991613917817</v>
      </c>
      <c r="AE166" s="11">
        <f>'OddsRatio_working_3-way'!X166^(1/3)*SIN(('OddsRatio_working_3-way'!Y166+4*PI())/3)</f>
        <v>-0.50222936374972826</v>
      </c>
      <c r="AF166" s="11">
        <f>-'OddsRatio_working_3-way'!U166/(3*'OddsRatio_working_3-way'!X166^(1/3))*COS(('OddsRatio_working_3-way'!Y166)/3)</f>
        <v>0.52336182976137002</v>
      </c>
      <c r="AG166" s="11">
        <f>-'OddsRatio_working_3-way'!U166/(3*'OddsRatio_working_3-way'!X166^(1/3))*COS(('OddsRatio_working_3-way'!Y166+2*PI())/3)</f>
        <v>-0.34652494530615013</v>
      </c>
      <c r="AH166" s="11">
        <f>-'OddsRatio_working_3-way'!U166/(3*'OddsRatio_working_3-way'!X166^(1/3))*COS(('OddsRatio_working_3-way'!Y166+4*PI())/3)</f>
        <v>-0.17683688445522025</v>
      </c>
      <c r="AI166" s="11">
        <f>'OddsRatio_working_3-way'!U166/(3*'OddsRatio_working_3-way'!X166^(1/3))*SIN(('OddsRatio_working_3-way'!Y166)/3)</f>
        <v>-9.7969447610550153E-2</v>
      </c>
      <c r="AJ166" s="11">
        <f>'OddsRatio_working_3-way'!U166/(3*'OddsRatio_working_3-way'!X166^(1/3))*SIN(('OddsRatio_working_3-way'!Y166+2*PI())/3)</f>
        <v>-0.40425991613917805</v>
      </c>
      <c r="AK166" s="11">
        <f>'OddsRatio_working_3-way'!U166/(3*'OddsRatio_working_3-way'!X166^(1/3))*SIN(('OddsRatio_working_3-way'!Y166+4*PI())/3)</f>
        <v>0.50222936374972815</v>
      </c>
      <c r="AL166" s="11">
        <f>'OddsRatio_working_3-way'!Z166+'OddsRatio_working_3-way'!AF166</f>
        <v>1.04672365952274</v>
      </c>
      <c r="AM166" s="11">
        <f>'OddsRatio_working_3-way'!AA166+'OddsRatio_working_3-way'!AG166</f>
        <v>-0.69304989061230038</v>
      </c>
      <c r="AN166" s="11">
        <f>'OddsRatio_working_3-way'!AB166+'OddsRatio_working_3-way'!AH166</f>
        <v>-0.35367376891044056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1.04672365952274</v>
      </c>
      <c r="AS166" s="11">
        <f>IF(('OddsRatio_working_3-way'!X166=0),IF(Q166&gt;0,-Q166^(1/3),(-Q166)^(1/3)),'OddsRatio_working_3-way'!AM166-'OddsRatio_working_3-way'!R166/3)</f>
        <v>-0.69304989061230038</v>
      </c>
      <c r="AT166" s="11">
        <f>IF(('OddsRatio_working_3-way'!X166=0),IF(Q166&gt;0,-Q166^(1/3),(-Q166)^(1/3)),'OddsRatio_working_3-way'!AN166-'OddsRatio_working_3-way'!R166/3)</f>
        <v>-0.35367376891044056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4.17</v>
      </c>
      <c r="B167" s="4">
        <f>IF('True_Odds_Calculator_3-way'!B168="","",'True_Odds_Calculator_3-way'!B168)</f>
        <v>3.58</v>
      </c>
      <c r="C167" s="4">
        <f>IF('True_Odds_Calculator_3-way'!C168="","",'True_Odds_Calculator_3-way'!C168)</f>
        <v>1.96</v>
      </c>
      <c r="D167" s="9">
        <f t="shared" si="39"/>
        <v>0.23141119740460653</v>
      </c>
      <c r="E167" s="9">
        <f t="shared" si="40"/>
        <v>0.27004037942551756</v>
      </c>
      <c r="F167" s="9">
        <f t="shared" si="41"/>
        <v>0.4985484231698758</v>
      </c>
      <c r="G167" s="9">
        <f t="shared" si="42"/>
        <v>1.0477325135444164</v>
      </c>
      <c r="H167" s="9">
        <f t="shared" si="43"/>
        <v>4.3213120679358008</v>
      </c>
      <c r="I167" s="9">
        <f t="shared" si="44"/>
        <v>3.7031498849445943</v>
      </c>
      <c r="J167" s="9">
        <f t="shared" si="45"/>
        <v>2.0058232130026399</v>
      </c>
      <c r="K167" s="11">
        <f t="shared" si="46"/>
        <v>0.23980815347721823</v>
      </c>
      <c r="L167" s="11">
        <f t="shared" si="47"/>
        <v>0.27932960893854747</v>
      </c>
      <c r="M167" s="11">
        <f t="shared" si="48"/>
        <v>0.51020408163265307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-0.26833359444014726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0.22932286937523289</v>
      </c>
      <c r="Q167" s="11">
        <f>2*'OddsRatio_working_3-way'!K167*'OddsRatio_working_3-way'!L167*'OddsRatio_working_3-way'!M167</f>
        <v>6.8352569113333206E-2</v>
      </c>
      <c r="R167" s="11">
        <f t="shared" si="49"/>
        <v>0</v>
      </c>
      <c r="S167" s="11">
        <f t="shared" si="50"/>
        <v>-0.85461855737330772</v>
      </c>
      <c r="T167" s="11">
        <f t="shared" si="51"/>
        <v>-0.25472982336015138</v>
      </c>
      <c r="U167" s="11">
        <f>'OddsRatio_working_3-way'!S167-'OddsRatio_working_3-way'!R167^2/3</f>
        <v>-0.85461855737330772</v>
      </c>
      <c r="V167" s="11">
        <f>'OddsRatio_working_3-way'!S167*'OddsRatio_working_3-way'!R167/3-2*'OddsRatio_working_3-way'!R167^3/27-'OddsRatio_working_3-way'!T167</f>
        <v>0.25472982336015138</v>
      </c>
      <c r="W167" s="11">
        <f>'OddsRatio_working_3-way'!V167^2+4*'OddsRatio_working_3-way'!U167^3/27</f>
        <v>-2.7585341662693066E-2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0.15204655912892848</v>
      </c>
      <c r="Y167" s="11">
        <f>IF('OddsRatio_working_3-way'!W167&gt;=0,IF('OddsRatio_working_3-way'!V167+SQRT('OddsRatio_working_3-way'!W167)&gt;0,0,PI()),ACOS('OddsRatio_working_3-way'!V167/(2*'OddsRatio_working_3-way'!X167)))</f>
        <v>0.57779233534846897</v>
      </c>
      <c r="Z167" s="11">
        <f>'OddsRatio_working_3-way'!X167^(1/3)*COS('OddsRatio_working_3-way'!Y167/3)</f>
        <v>0.52386625677220822</v>
      </c>
      <c r="AA167" s="11">
        <f>'OddsRatio_working_3-way'!X167^(1/3)*COS(('OddsRatio_working_3-way'!Y167+2*PI())/3)</f>
        <v>-0.35040769029478519</v>
      </c>
      <c r="AB167" s="11">
        <f>'OddsRatio_working_3-way'!X167^(1/3)*COS(('OddsRatio_working_3-way'!Y167+4*PI())/3)</f>
        <v>-0.17345856647742319</v>
      </c>
      <c r="AC167" s="11">
        <f>'OddsRatio_working_3-way'!X167^(1/3)*SIN('OddsRatio_working_3-way'!Y167/3)</f>
        <v>0.10216162426882243</v>
      </c>
      <c r="AD167" s="11">
        <f>'OddsRatio_working_3-way'!X167^(1/3)*SIN(('OddsRatio_working_3-way'!Y167+2*PI())/3)</f>
        <v>0.40260067441578284</v>
      </c>
      <c r="AE167" s="11">
        <f>'OddsRatio_working_3-way'!X167^(1/3)*SIN(('OddsRatio_working_3-way'!Y167+4*PI())/3)</f>
        <v>-0.50476229868460532</v>
      </c>
      <c r="AF167" s="11">
        <f>-'OddsRatio_working_3-way'!U167/(3*'OddsRatio_working_3-way'!X167^(1/3))*COS(('OddsRatio_working_3-way'!Y167)/3)</f>
        <v>0.52386625677220822</v>
      </c>
      <c r="AG167" s="11">
        <f>-'OddsRatio_working_3-way'!U167/(3*'OddsRatio_working_3-way'!X167^(1/3))*COS(('OddsRatio_working_3-way'!Y167+2*PI())/3)</f>
        <v>-0.35040769029478519</v>
      </c>
      <c r="AH167" s="11">
        <f>-'OddsRatio_working_3-way'!U167/(3*'OddsRatio_working_3-way'!X167^(1/3))*COS(('OddsRatio_working_3-way'!Y167+4*PI())/3)</f>
        <v>-0.17345856647742319</v>
      </c>
      <c r="AI167" s="11">
        <f>'OddsRatio_working_3-way'!U167/(3*'OddsRatio_working_3-way'!X167^(1/3))*SIN(('OddsRatio_working_3-way'!Y167)/3)</f>
        <v>-0.10216162426882243</v>
      </c>
      <c r="AJ167" s="11">
        <f>'OddsRatio_working_3-way'!U167/(3*'OddsRatio_working_3-way'!X167^(1/3))*SIN(('OddsRatio_working_3-way'!Y167+2*PI())/3)</f>
        <v>-0.40260067441578284</v>
      </c>
      <c r="AK167" s="11">
        <f>'OddsRatio_working_3-way'!U167/(3*'OddsRatio_working_3-way'!X167^(1/3))*SIN(('OddsRatio_working_3-way'!Y167+4*PI())/3)</f>
        <v>0.50476229868460532</v>
      </c>
      <c r="AL167" s="11">
        <f>'OddsRatio_working_3-way'!Z167+'OddsRatio_working_3-way'!AF167</f>
        <v>1.0477325135444164</v>
      </c>
      <c r="AM167" s="11">
        <f>'OddsRatio_working_3-way'!AA167+'OddsRatio_working_3-way'!AG167</f>
        <v>-0.70081538058957038</v>
      </c>
      <c r="AN167" s="11">
        <f>'OddsRatio_working_3-way'!AB167+'OddsRatio_working_3-way'!AH167</f>
        <v>-0.34691713295484639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1.0477325135444164</v>
      </c>
      <c r="AS167" s="11">
        <f>IF(('OddsRatio_working_3-way'!X167=0),IF(Q167&gt;0,-Q167^(1/3),(-Q167)^(1/3)),'OddsRatio_working_3-way'!AM167-'OddsRatio_working_3-way'!R167/3)</f>
        <v>-0.70081538058957038</v>
      </c>
      <c r="AT167" s="11">
        <f>IF(('OddsRatio_working_3-way'!X167=0),IF(Q167&gt;0,-Q167^(1/3),(-Q167)^(1/3)),'OddsRatio_working_3-way'!AN167-'OddsRatio_working_3-way'!R167/3)</f>
        <v>-0.34691713295484639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1.92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4.2699999999999996</v>
      </c>
      <c r="D168" s="9">
        <f t="shared" si="39"/>
        <v>0.50922091756808086</v>
      </c>
      <c r="E168" s="9">
        <f t="shared" si="40"/>
        <v>0.26482226247587082</v>
      </c>
      <c r="F168" s="9">
        <f t="shared" si="41"/>
        <v>0.22595681995604838</v>
      </c>
      <c r="G168" s="9">
        <f t="shared" si="42"/>
        <v>1.0475915383252101</v>
      </c>
      <c r="H168" s="9">
        <f t="shared" si="43"/>
        <v>1.9637842152591933</v>
      </c>
      <c r="I168" s="9">
        <f t="shared" si="44"/>
        <v>3.7761175765618069</v>
      </c>
      <c r="J168" s="9">
        <f t="shared" si="45"/>
        <v>4.4256243303234371</v>
      </c>
      <c r="K168" s="11">
        <f t="shared" si="46"/>
        <v>0.52083333333333337</v>
      </c>
      <c r="L168" s="11">
        <f t="shared" si="47"/>
        <v>0.27397260273972601</v>
      </c>
      <c r="M168" s="11">
        <f t="shared" si="48"/>
        <v>0.23419203747072601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-0.26641549837990441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0.22857784479163326</v>
      </c>
      <c r="Q168" s="11">
        <f>2*'OddsRatio_working_3-way'!K168*'OddsRatio_working_3-way'!L168*'OddsRatio_working_3-way'!M168</f>
        <v>6.6835627132056513E-2</v>
      </c>
      <c r="R168" s="11">
        <f t="shared" si="49"/>
        <v>0</v>
      </c>
      <c r="S168" s="11">
        <f t="shared" si="50"/>
        <v>-0.85797502841101514</v>
      </c>
      <c r="T168" s="11">
        <f t="shared" si="51"/>
        <v>-0.25086989134825005</v>
      </c>
      <c r="U168" s="11">
        <f>'OddsRatio_working_3-way'!S168-'OddsRatio_working_3-way'!R168^2/3</f>
        <v>-0.85797502841101514</v>
      </c>
      <c r="V168" s="11">
        <f>'OddsRatio_working_3-way'!S168*'OddsRatio_working_3-way'!R168/3-2*'OddsRatio_working_3-way'!R168^3/27-'OddsRatio_working_3-way'!T168</f>
        <v>0.25086989134825005</v>
      </c>
      <c r="W168" s="11">
        <f>'OddsRatio_working_3-way'!V168^2+4*'OddsRatio_working_3-way'!U168^3/27</f>
        <v>-3.063075154833643E-2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0.15294317076402858</v>
      </c>
      <c r="Y168" s="11">
        <f>IF('OddsRatio_working_3-way'!W168&gt;=0,IF('OddsRatio_working_3-way'!V168+SQRT('OddsRatio_working_3-way'!W168)&gt;0,0,PI()),ACOS('OddsRatio_working_3-way'!V168/(2*'OddsRatio_working_3-way'!X168)))</f>
        <v>0.60913913860629987</v>
      </c>
      <c r="Z168" s="11">
        <f>'OddsRatio_working_3-way'!X168^(1/3)*COS('OddsRatio_working_3-way'!Y168/3)</f>
        <v>0.52379576916260506</v>
      </c>
      <c r="AA168" s="11">
        <f>'OddsRatio_working_3-way'!X168^(1/3)*COS(('OddsRatio_working_3-way'!Y168+2*PI())/3)</f>
        <v>-0.35529087820646688</v>
      </c>
      <c r="AB168" s="11">
        <f>'OddsRatio_working_3-way'!X168^(1/3)*COS(('OddsRatio_working_3-way'!Y168+4*PI())/3)</f>
        <v>-0.16850489095613808</v>
      </c>
      <c r="AC168" s="11">
        <f>'OddsRatio_working_3-way'!X168^(1/3)*SIN('OddsRatio_working_3-way'!Y168/3)</f>
        <v>0.10784094001982737</v>
      </c>
      <c r="AD168" s="11">
        <f>'OddsRatio_working_3-way'!X168^(1/3)*SIN(('OddsRatio_working_3-way'!Y168+2*PI())/3)</f>
        <v>0.39969997247971206</v>
      </c>
      <c r="AE168" s="11">
        <f>'OddsRatio_working_3-way'!X168^(1/3)*SIN(('OddsRatio_working_3-way'!Y168+4*PI())/3)</f>
        <v>-0.50754091249953937</v>
      </c>
      <c r="AF168" s="11">
        <f>-'OddsRatio_working_3-way'!U168/(3*'OddsRatio_working_3-way'!X168^(1/3))*COS(('OddsRatio_working_3-way'!Y168)/3)</f>
        <v>0.52379576916260506</v>
      </c>
      <c r="AG168" s="11">
        <f>-'OddsRatio_working_3-way'!U168/(3*'OddsRatio_working_3-way'!X168^(1/3))*COS(('OddsRatio_working_3-way'!Y168+2*PI())/3)</f>
        <v>-0.35529087820646688</v>
      </c>
      <c r="AH168" s="11">
        <f>-'OddsRatio_working_3-way'!U168/(3*'OddsRatio_working_3-way'!X168^(1/3))*COS(('OddsRatio_working_3-way'!Y168+4*PI())/3)</f>
        <v>-0.16850489095613808</v>
      </c>
      <c r="AI168" s="11">
        <f>'OddsRatio_working_3-way'!U168/(3*'OddsRatio_working_3-way'!X168^(1/3))*SIN(('OddsRatio_working_3-way'!Y168)/3)</f>
        <v>-0.10784094001982737</v>
      </c>
      <c r="AJ168" s="11">
        <f>'OddsRatio_working_3-way'!U168/(3*'OddsRatio_working_3-way'!X168^(1/3))*SIN(('OddsRatio_working_3-way'!Y168+2*PI())/3)</f>
        <v>-0.39969997247971206</v>
      </c>
      <c r="AK168" s="11">
        <f>'OddsRatio_working_3-way'!U168/(3*'OddsRatio_working_3-way'!X168^(1/3))*SIN(('OddsRatio_working_3-way'!Y168+4*PI())/3)</f>
        <v>0.50754091249953937</v>
      </c>
      <c r="AL168" s="11">
        <f>'OddsRatio_working_3-way'!Z168+'OddsRatio_working_3-way'!AF168</f>
        <v>1.0475915383252101</v>
      </c>
      <c r="AM168" s="11">
        <f>'OddsRatio_working_3-way'!AA168+'OddsRatio_working_3-way'!AG168</f>
        <v>-0.71058175641293375</v>
      </c>
      <c r="AN168" s="11">
        <f>'OddsRatio_working_3-way'!AB168+'OddsRatio_working_3-way'!AH168</f>
        <v>-0.33700978191227615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1.0475915383252101</v>
      </c>
      <c r="AS168" s="11">
        <f>IF(('OddsRatio_working_3-way'!X168=0),IF(Q168&gt;0,-Q168^(1/3),(-Q168)^(1/3)),'OddsRatio_working_3-way'!AM168-'OddsRatio_working_3-way'!R168/3)</f>
        <v>-0.71058175641293375</v>
      </c>
      <c r="AT168" s="11">
        <f>IF(('OddsRatio_working_3-way'!X168=0),IF(Q168&gt;0,-Q168^(1/3),(-Q168)^(1/3)),'OddsRatio_working_3-way'!AN168-'OddsRatio_working_3-way'!R168/3)</f>
        <v>-0.33700978191227615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2.86</v>
      </c>
      <c r="B169" s="4">
        <f>IF('True_Odds_Calculator_3-way'!B170="","",'True_Odds_Calculator_3-way'!B170)</f>
        <v>3.61</v>
      </c>
      <c r="C169" s="4">
        <f>IF('True_Odds_Calculator_3-way'!C170="","",'True_Odds_Calculator_3-way'!C170)</f>
        <v>2.4</v>
      </c>
      <c r="D169" s="9">
        <f t="shared" si="39"/>
        <v>0.33496448573082727</v>
      </c>
      <c r="E169" s="9">
        <f t="shared" si="40"/>
        <v>0.26413435423653342</v>
      </c>
      <c r="F169" s="9">
        <f t="shared" si="41"/>
        <v>0.40090116003263943</v>
      </c>
      <c r="G169" s="9">
        <f t="shared" si="42"/>
        <v>1.0674145786931353</v>
      </c>
      <c r="H169" s="9">
        <f t="shared" si="43"/>
        <v>2.9853911163692319</v>
      </c>
      <c r="I169" s="9">
        <f t="shared" si="44"/>
        <v>3.7859520503890827</v>
      </c>
      <c r="J169" s="9">
        <f t="shared" si="45"/>
        <v>2.4943804101703893</v>
      </c>
      <c r="K169" s="11">
        <f t="shared" si="46"/>
        <v>0.34965034965034969</v>
      </c>
      <c r="L169" s="11">
        <f t="shared" si="47"/>
        <v>0.2770083102493075</v>
      </c>
      <c r="M169" s="11">
        <f t="shared" si="48"/>
        <v>0.41666666666666669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-0.27428181237045512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0.23689376182450977</v>
      </c>
      <c r="Q169" s="11">
        <f>2*'OddsRatio_working_3-way'!K169*'OddsRatio_working_3-way'!L169*'OddsRatio_working_3-way'!M169</f>
        <v>8.07133771122691E-2</v>
      </c>
      <c r="R169" s="11">
        <f t="shared" si="49"/>
        <v>0</v>
      </c>
      <c r="S169" s="11">
        <f t="shared" si="50"/>
        <v>-0.86368745990547968</v>
      </c>
      <c r="T169" s="11">
        <f t="shared" si="51"/>
        <v>-0.2942717069524633</v>
      </c>
      <c r="U169" s="11">
        <f>'OddsRatio_working_3-way'!S169-'OddsRatio_working_3-way'!R169^2/3</f>
        <v>-0.86368745990547968</v>
      </c>
      <c r="V169" s="11">
        <f>'OddsRatio_working_3-way'!S169*'OddsRatio_working_3-way'!R169/3-2*'OddsRatio_working_3-way'!R169^3/27-'OddsRatio_working_3-way'!T169</f>
        <v>0.2942717069524633</v>
      </c>
      <c r="W169" s="11">
        <f>'OddsRatio_working_3-way'!V169^2+4*'OddsRatio_working_3-way'!U169^3/27</f>
        <v>-8.8519946899844326E-3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0.15447316288169677</v>
      </c>
      <c r="Y169" s="11">
        <f>IF('OddsRatio_working_3-way'!W169&gt;=0,IF('OddsRatio_working_3-way'!V169+SQRT('OddsRatio_working_3-way'!W169)&gt;0,0,PI()),ACOS('OddsRatio_working_3-way'!V169/(2*'OddsRatio_working_3-way'!X169)))</f>
        <v>0.30945044184698522</v>
      </c>
      <c r="Z169" s="11">
        <f>'OddsRatio_working_3-way'!X169^(1/3)*COS('OddsRatio_working_3-way'!Y169/3)</f>
        <v>0.53370728934656764</v>
      </c>
      <c r="AA169" s="11">
        <f>'OddsRatio_working_3-way'!X169^(1/3)*COS(('OddsRatio_working_3-way'!Y169+2*PI())/3)</f>
        <v>-0.31469987702364011</v>
      </c>
      <c r="AB169" s="11">
        <f>'OddsRatio_working_3-way'!X169^(1/3)*COS(('OddsRatio_working_3-way'!Y169+4*PI())/3)</f>
        <v>-0.21900741232292764</v>
      </c>
      <c r="AC169" s="11">
        <f>'OddsRatio_working_3-way'!X169^(1/3)*SIN('OddsRatio_working_3-way'!Y169/3)</f>
        <v>5.5248070254375059E-2</v>
      </c>
      <c r="AD169" s="11">
        <f>'OddsRatio_working_3-way'!X169^(1/3)*SIN(('OddsRatio_working_3-way'!Y169+2*PI())/3)</f>
        <v>0.43458003563187186</v>
      </c>
      <c r="AE169" s="11">
        <f>'OddsRatio_working_3-way'!X169^(1/3)*SIN(('OddsRatio_working_3-way'!Y169+4*PI())/3)</f>
        <v>-0.48982810588624698</v>
      </c>
      <c r="AF169" s="11">
        <f>-'OddsRatio_working_3-way'!U169/(3*'OddsRatio_working_3-way'!X169^(1/3))*COS(('OddsRatio_working_3-way'!Y169)/3)</f>
        <v>0.53370728934656764</v>
      </c>
      <c r="AG169" s="11">
        <f>-'OddsRatio_working_3-way'!U169/(3*'OddsRatio_working_3-way'!X169^(1/3))*COS(('OddsRatio_working_3-way'!Y169+2*PI())/3)</f>
        <v>-0.31469987702364011</v>
      </c>
      <c r="AH169" s="11">
        <f>-'OddsRatio_working_3-way'!U169/(3*'OddsRatio_working_3-way'!X169^(1/3))*COS(('OddsRatio_working_3-way'!Y169+4*PI())/3)</f>
        <v>-0.21900741232292764</v>
      </c>
      <c r="AI169" s="11">
        <f>'OddsRatio_working_3-way'!U169/(3*'OddsRatio_working_3-way'!X169^(1/3))*SIN(('OddsRatio_working_3-way'!Y169)/3)</f>
        <v>-5.5248070254375059E-2</v>
      </c>
      <c r="AJ169" s="11">
        <f>'OddsRatio_working_3-way'!U169/(3*'OddsRatio_working_3-way'!X169^(1/3))*SIN(('OddsRatio_working_3-way'!Y169+2*PI())/3)</f>
        <v>-0.43458003563187186</v>
      </c>
      <c r="AK169" s="11">
        <f>'OddsRatio_working_3-way'!U169/(3*'OddsRatio_working_3-way'!X169^(1/3))*SIN(('OddsRatio_working_3-way'!Y169+4*PI())/3)</f>
        <v>0.48982810588624698</v>
      </c>
      <c r="AL169" s="11">
        <f>'OddsRatio_working_3-way'!Z169+'OddsRatio_working_3-way'!AF169</f>
        <v>1.0674145786931353</v>
      </c>
      <c r="AM169" s="11">
        <f>'OddsRatio_working_3-way'!AA169+'OddsRatio_working_3-way'!AG169</f>
        <v>-0.62939975404728021</v>
      </c>
      <c r="AN169" s="11">
        <f>'OddsRatio_working_3-way'!AB169+'OddsRatio_working_3-way'!AH169</f>
        <v>-0.43801482464585528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1.0674145786931353</v>
      </c>
      <c r="AS169" s="11">
        <f>IF(('OddsRatio_working_3-way'!X169=0),IF(Q169&gt;0,-Q169^(1/3),(-Q169)^(1/3)),'OddsRatio_working_3-way'!AM169-'OddsRatio_working_3-way'!R169/3)</f>
        <v>-0.62939975404728021</v>
      </c>
      <c r="AT169" s="11">
        <f>IF(('OddsRatio_working_3-way'!X169=0),IF(Q169&gt;0,-Q169^(1/3),(-Q169)^(1/3)),'OddsRatio_working_3-way'!AN169-'OddsRatio_working_3-way'!R169/3)</f>
        <v>-0.43801482464585528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2.0299999999999998</v>
      </c>
      <c r="B170" s="4">
        <f>IF('True_Odds_Calculator_3-way'!B171="","",'True_Odds_Calculator_3-way'!B171)</f>
        <v>3.95</v>
      </c>
      <c r="C170" s="4">
        <f>IF('True_Odds_Calculator_3-way'!C171="","",'True_Odds_Calculator_3-way'!C171)</f>
        <v>3.33</v>
      </c>
      <c r="D170" s="9">
        <f t="shared" si="39"/>
        <v>0.47470299431762819</v>
      </c>
      <c r="E170" s="9">
        <f t="shared" si="40"/>
        <v>0.23984657086448682</v>
      </c>
      <c r="F170" s="9">
        <f t="shared" si="41"/>
        <v>0.28545043481788479</v>
      </c>
      <c r="G170" s="9">
        <f t="shared" si="42"/>
        <v>1.0743498545413912</v>
      </c>
      <c r="H170" s="9">
        <f t="shared" si="43"/>
        <v>2.1065803501776328</v>
      </c>
      <c r="I170" s="9">
        <f t="shared" si="44"/>
        <v>4.1693320708971049</v>
      </c>
      <c r="J170" s="9">
        <f t="shared" si="45"/>
        <v>3.5032351610814412</v>
      </c>
      <c r="K170" s="11">
        <f t="shared" si="46"/>
        <v>0.49261083743842371</v>
      </c>
      <c r="L170" s="11">
        <f t="shared" si="47"/>
        <v>0.25316455696202528</v>
      </c>
      <c r="M170" s="11">
        <f t="shared" si="48"/>
        <v>0.3003003003003003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-0.26514155235237702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0.23631538253973872</v>
      </c>
      <c r="Q170" s="11">
        <f>2*'OddsRatio_working_3-way'!K170*'OddsRatio_working_3-way'!L170*'OddsRatio_working_3-way'!M170</f>
        <v>7.4901864513387859E-2</v>
      </c>
      <c r="R170" s="11">
        <f t="shared" si="49"/>
        <v>0</v>
      </c>
      <c r="S170" s="11">
        <f t="shared" si="50"/>
        <v>-0.89128007452288016</v>
      </c>
      <c r="T170" s="11">
        <f t="shared" si="51"/>
        <v>-0.2824976464414834</v>
      </c>
      <c r="U170" s="11">
        <f>'OddsRatio_working_3-way'!S170-'OddsRatio_working_3-way'!R170^2/3</f>
        <v>-0.89128007452288016</v>
      </c>
      <c r="V170" s="11">
        <f>'OddsRatio_working_3-way'!S170*'OddsRatio_working_3-way'!R170/3-2*'OddsRatio_working_3-way'!R170^3/27-'OddsRatio_working_3-way'!T170</f>
        <v>0.2824976464414834</v>
      </c>
      <c r="W170" s="11">
        <f>'OddsRatio_working_3-way'!V170^2+4*'OddsRatio_working_3-way'!U170^3/27</f>
        <v>-2.5086223195560725E-2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0.16193451102261841</v>
      </c>
      <c r="Y170" s="11">
        <f>IF('OddsRatio_working_3-way'!W170&gt;=0,IF('OddsRatio_working_3-way'!V170+SQRT('OddsRatio_working_3-way'!W170)&gt;0,0,PI()),ACOS('OddsRatio_working_3-way'!V170/(2*'OddsRatio_working_3-way'!X170)))</f>
        <v>0.51099379341506102</v>
      </c>
      <c r="Z170" s="11">
        <f>'OddsRatio_working_3-way'!X170^(1/3)*COS('OddsRatio_working_3-way'!Y170/3)</f>
        <v>0.53717492727069571</v>
      </c>
      <c r="AA170" s="11">
        <f>'OddsRatio_working_3-way'!X170^(1/3)*COS(('OddsRatio_working_3-way'!Y170+2*PI())/3)</f>
        <v>-0.34860209832496047</v>
      </c>
      <c r="AB170" s="11">
        <f>'OddsRatio_working_3-way'!X170^(1/3)*COS(('OddsRatio_working_3-way'!Y170+4*PI())/3)</f>
        <v>-0.18857282894573535</v>
      </c>
      <c r="AC170" s="11">
        <f>'OddsRatio_working_3-way'!X170^(1/3)*SIN('OddsRatio_working_3-way'!Y170/3)</f>
        <v>9.2392941754314825E-2</v>
      </c>
      <c r="AD170" s="11">
        <f>'OddsRatio_working_3-way'!X170^(1/3)*SIN(('OddsRatio_working_3-way'!Y170+2*PI())/3)</f>
        <v>0.41901066241532325</v>
      </c>
      <c r="AE170" s="11">
        <f>'OddsRatio_working_3-way'!X170^(1/3)*SIN(('OddsRatio_working_3-way'!Y170+4*PI())/3)</f>
        <v>-0.51140360416963804</v>
      </c>
      <c r="AF170" s="11">
        <f>-'OddsRatio_working_3-way'!U170/(3*'OddsRatio_working_3-way'!X170^(1/3))*COS(('OddsRatio_working_3-way'!Y170)/3)</f>
        <v>0.5371749272706956</v>
      </c>
      <c r="AG170" s="11">
        <f>-'OddsRatio_working_3-way'!U170/(3*'OddsRatio_working_3-way'!X170^(1/3))*COS(('OddsRatio_working_3-way'!Y170+2*PI())/3)</f>
        <v>-0.34860209832496036</v>
      </c>
      <c r="AH170" s="11">
        <f>-'OddsRatio_working_3-way'!U170/(3*'OddsRatio_working_3-way'!X170^(1/3))*COS(('OddsRatio_working_3-way'!Y170+4*PI())/3)</f>
        <v>-0.18857282894573532</v>
      </c>
      <c r="AI170" s="11">
        <f>'OddsRatio_working_3-way'!U170/(3*'OddsRatio_working_3-way'!X170^(1/3))*SIN(('OddsRatio_working_3-way'!Y170)/3)</f>
        <v>-9.2392941754314811E-2</v>
      </c>
      <c r="AJ170" s="11">
        <f>'OddsRatio_working_3-way'!U170/(3*'OddsRatio_working_3-way'!X170^(1/3))*SIN(('OddsRatio_working_3-way'!Y170+2*PI())/3)</f>
        <v>-0.4190106624153232</v>
      </c>
      <c r="AK170" s="11">
        <f>'OddsRatio_working_3-way'!U170/(3*'OddsRatio_working_3-way'!X170^(1/3))*SIN(('OddsRatio_working_3-way'!Y170+4*PI())/3)</f>
        <v>0.51140360416963793</v>
      </c>
      <c r="AL170" s="11">
        <f>'OddsRatio_working_3-way'!Z170+'OddsRatio_working_3-way'!AF170</f>
        <v>1.0743498545413912</v>
      </c>
      <c r="AM170" s="11">
        <f>'OddsRatio_working_3-way'!AA170+'OddsRatio_working_3-way'!AG170</f>
        <v>-0.69720419664992084</v>
      </c>
      <c r="AN170" s="11">
        <f>'OddsRatio_working_3-way'!AB170+'OddsRatio_working_3-way'!AH170</f>
        <v>-0.3771456578914707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1.0743498545413912</v>
      </c>
      <c r="AS170" s="11">
        <f>IF(('OddsRatio_working_3-way'!X170=0),IF(Q170&gt;0,-Q170^(1/3),(-Q170)^(1/3)),'OddsRatio_working_3-way'!AM170-'OddsRatio_working_3-way'!R170/3)</f>
        <v>-0.69720419664992084</v>
      </c>
      <c r="AT170" s="11">
        <f>IF(('OddsRatio_working_3-way'!X170=0),IF(Q170&gt;0,-Q170^(1/3),(-Q170)^(1/3)),'OddsRatio_working_3-way'!AN170-'OddsRatio_working_3-way'!R170/3)</f>
        <v>-0.3771456578914707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2.42</v>
      </c>
      <c r="D171" s="9">
        <f t="shared" si="39"/>
        <v>0.35767009150947859</v>
      </c>
      <c r="E171" s="9">
        <f t="shared" si="40"/>
        <v>0.24517984387907429</v>
      </c>
      <c r="F171" s="9">
        <f t="shared" si="41"/>
        <v>0.39715006461144747</v>
      </c>
      <c r="G171" s="9">
        <f t="shared" si="42"/>
        <v>1.0689717712508977</v>
      </c>
      <c r="H171" s="9">
        <f t="shared" si="43"/>
        <v>2.7958725757015079</v>
      </c>
      <c r="I171" s="9">
        <f t="shared" si="44"/>
        <v>4.0786387012025846</v>
      </c>
      <c r="J171" s="9">
        <f t="shared" si="45"/>
        <v>2.5179399151762745</v>
      </c>
      <c r="K171" s="11">
        <f t="shared" si="46"/>
        <v>0.37313432835820892</v>
      </c>
      <c r="L171" s="11">
        <f t="shared" si="47"/>
        <v>0.25773195876288663</v>
      </c>
      <c r="M171" s="11">
        <f t="shared" si="48"/>
        <v>0.41322314049586778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-0.27302865412224908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0.23763986576447232</v>
      </c>
      <c r="Q171" s="11">
        <f>2*'OddsRatio_working_3-way'!K171*'OddsRatio_working_3-way'!L171*'OddsRatio_working_3-way'!M171</f>
        <v>7.9478215974739919E-2</v>
      </c>
      <c r="R171" s="11">
        <f t="shared" si="49"/>
        <v>0</v>
      </c>
      <c r="S171" s="11">
        <f t="shared" si="50"/>
        <v>-0.87038434309561019</v>
      </c>
      <c r="T171" s="11">
        <f t="shared" si="51"/>
        <v>-0.2910984425068931</v>
      </c>
      <c r="U171" s="11">
        <f>'OddsRatio_working_3-way'!S171-'OddsRatio_working_3-way'!R171^2/3</f>
        <v>-0.87038434309561019</v>
      </c>
      <c r="V171" s="11">
        <f>'OddsRatio_working_3-way'!S171*'OddsRatio_working_3-way'!R171/3-2*'OddsRatio_working_3-way'!R171^3/27-'OddsRatio_working_3-way'!T171</f>
        <v>0.2910984425068931</v>
      </c>
      <c r="W171" s="11">
        <f>'OddsRatio_working_3-way'!V171^2+4*'OddsRatio_working_3-way'!U171^3/27</f>
        <v>-1.294704691408663E-2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0.15627327838119476</v>
      </c>
      <c r="Y171" s="11">
        <f>IF('OddsRatio_working_3-way'!W171&gt;=0,IF('OddsRatio_working_3-way'!V171+SQRT('OddsRatio_working_3-way'!W171)&gt;0,0,PI()),ACOS('OddsRatio_working_3-way'!V171/(2*'OddsRatio_working_3-way'!X171)))</f>
        <v>0.37262125328048645</v>
      </c>
      <c r="Z171" s="11">
        <f>'OddsRatio_working_3-way'!X171^(1/3)*COS('OddsRatio_working_3-way'!Y171/3)</f>
        <v>0.53448588562544896</v>
      </c>
      <c r="AA171" s="11">
        <f>'OddsRatio_working_3-way'!X171^(1/3)*COS(('OddsRatio_working_3-way'!Y171+2*PI())/3)</f>
        <v>-0.32503320431314686</v>
      </c>
      <c r="AB171" s="11">
        <f>'OddsRatio_working_3-way'!X171^(1/3)*COS(('OddsRatio_working_3-way'!Y171+4*PI())/3)</f>
        <v>-0.20945268131230221</v>
      </c>
      <c r="AC171" s="11">
        <f>'OddsRatio_working_3-way'!X171^(1/3)*SIN('OddsRatio_working_3-way'!Y171/3)</f>
        <v>6.6730446067615329E-2</v>
      </c>
      <c r="AD171" s="11">
        <f>'OddsRatio_working_3-way'!X171^(1/3)*SIN(('OddsRatio_working_3-way'!Y171+2*PI())/3)</f>
        <v>0.42951313188205498</v>
      </c>
      <c r="AE171" s="11">
        <f>'OddsRatio_working_3-way'!X171^(1/3)*SIN(('OddsRatio_working_3-way'!Y171+4*PI())/3)</f>
        <v>-0.49624357794967039</v>
      </c>
      <c r="AF171" s="11">
        <f>-'OddsRatio_working_3-way'!U171/(3*'OddsRatio_working_3-way'!X171^(1/3))*COS(('OddsRatio_working_3-way'!Y171)/3)</f>
        <v>0.53448588562544885</v>
      </c>
      <c r="AG171" s="11">
        <f>-'OddsRatio_working_3-way'!U171/(3*'OddsRatio_working_3-way'!X171^(1/3))*COS(('OddsRatio_working_3-way'!Y171+2*PI())/3)</f>
        <v>-0.32503320431314675</v>
      </c>
      <c r="AH171" s="11">
        <f>-'OddsRatio_working_3-way'!U171/(3*'OddsRatio_working_3-way'!X171^(1/3))*COS(('OddsRatio_working_3-way'!Y171+4*PI())/3)</f>
        <v>-0.20945268131230219</v>
      </c>
      <c r="AI171" s="11">
        <f>'OddsRatio_working_3-way'!U171/(3*'OddsRatio_working_3-way'!X171^(1/3))*SIN(('OddsRatio_working_3-way'!Y171)/3)</f>
        <v>-6.6730446067615315E-2</v>
      </c>
      <c r="AJ171" s="11">
        <f>'OddsRatio_working_3-way'!U171/(3*'OddsRatio_working_3-way'!X171^(1/3))*SIN(('OddsRatio_working_3-way'!Y171+2*PI())/3)</f>
        <v>-0.42951313188205492</v>
      </c>
      <c r="AK171" s="11">
        <f>'OddsRatio_working_3-way'!U171/(3*'OddsRatio_working_3-way'!X171^(1/3))*SIN(('OddsRatio_working_3-way'!Y171+4*PI())/3)</f>
        <v>0.49624357794967028</v>
      </c>
      <c r="AL171" s="11">
        <f>'OddsRatio_working_3-way'!Z171+'OddsRatio_working_3-way'!AF171</f>
        <v>1.0689717712508977</v>
      </c>
      <c r="AM171" s="11">
        <f>'OddsRatio_working_3-way'!AA171+'OddsRatio_working_3-way'!AG171</f>
        <v>-0.65006640862629361</v>
      </c>
      <c r="AN171" s="11">
        <f>'OddsRatio_working_3-way'!AB171+'OddsRatio_working_3-way'!AH171</f>
        <v>-0.41890536262460443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1.0689717712508977</v>
      </c>
      <c r="AS171" s="11">
        <f>IF(('OddsRatio_working_3-way'!X171=0),IF(Q171&gt;0,-Q171^(1/3),(-Q171)^(1/3)),'OddsRatio_working_3-way'!AM171-'OddsRatio_working_3-way'!R171/3)</f>
        <v>-0.65006640862629361</v>
      </c>
      <c r="AT171" s="11">
        <f>IF(('OddsRatio_working_3-way'!X171=0),IF(Q171&gt;0,-Q171^(1/3),(-Q171)^(1/3)),'OddsRatio_working_3-way'!AN171-'OddsRatio_working_3-way'!R171/3)</f>
        <v>-0.41890536262460443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3.21</v>
      </c>
      <c r="B172" s="4">
        <f>IF('True_Odds_Calculator_3-way'!B173="","",'True_Odds_Calculator_3-way'!B173)</f>
        <v>4.01</v>
      </c>
      <c r="C172" s="4">
        <f>IF('True_Odds_Calculator_3-way'!C173="","",'True_Odds_Calculator_3-way'!C173)</f>
        <v>2.06</v>
      </c>
      <c r="D172" s="9">
        <f t="shared" si="39"/>
        <v>0.29632360278153697</v>
      </c>
      <c r="E172" s="9">
        <f t="shared" si="40"/>
        <v>0.23616627051667108</v>
      </c>
      <c r="F172" s="9">
        <f t="shared" si="41"/>
        <v>0.46751012670179221</v>
      </c>
      <c r="G172" s="9">
        <f t="shared" si="42"/>
        <v>1.0745199053072305</v>
      </c>
      <c r="H172" s="9">
        <f t="shared" si="43"/>
        <v>3.3746889907289797</v>
      </c>
      <c r="I172" s="9">
        <f t="shared" si="44"/>
        <v>4.2343049149747642</v>
      </c>
      <c r="J172" s="9">
        <f t="shared" si="45"/>
        <v>2.138991099625664</v>
      </c>
      <c r="K172" s="11">
        <f t="shared" si="46"/>
        <v>0.3115264797507788</v>
      </c>
      <c r="L172" s="11">
        <f t="shared" si="47"/>
        <v>0.24937655860349128</v>
      </c>
      <c r="M172" s="11">
        <f t="shared" si="48"/>
        <v>0.4854368932038835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-0.26591816741001451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0.23683343738165399</v>
      </c>
      <c r="Q172" s="11">
        <f>2*'OddsRatio_working_3-way'!K172*'OddsRatio_working_3-way'!L172*'OddsRatio_working_3-way'!M172</f>
        <v>7.5424661586514008E-2</v>
      </c>
      <c r="R172" s="11">
        <f t="shared" si="49"/>
        <v>0</v>
      </c>
      <c r="S172" s="11">
        <f t="shared" si="50"/>
        <v>-0.89062526147935095</v>
      </c>
      <c r="T172" s="11">
        <f t="shared" si="51"/>
        <v>-0.28363861830552578</v>
      </c>
      <c r="U172" s="11">
        <f>'OddsRatio_working_3-way'!S172-'OddsRatio_working_3-way'!R172^2/3</f>
        <v>-0.89062526147935095</v>
      </c>
      <c r="V172" s="11">
        <f>'OddsRatio_working_3-way'!S172*'OddsRatio_working_3-way'!R172/3-2*'OddsRatio_working_3-way'!R172^3/27-'OddsRatio_working_3-way'!T172</f>
        <v>0.28363861830552578</v>
      </c>
      <c r="W172" s="11">
        <f>'OddsRatio_working_3-way'!V172^2+4*'OddsRatio_working_3-way'!U172^3/27</f>
        <v>-2.420926056713206E-2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0.16175608671808908</v>
      </c>
      <c r="Y172" s="11">
        <f>IF('OddsRatio_working_3-way'!W172&gt;=0,IF('OddsRatio_working_3-way'!V172+SQRT('OddsRatio_working_3-way'!W172)&gt;0,0,PI()),ACOS('OddsRatio_working_3-way'!V172/(2*'OddsRatio_working_3-way'!X172)))</f>
        <v>0.50173820056883978</v>
      </c>
      <c r="Z172" s="11">
        <f>'OddsRatio_working_3-way'!X172^(1/3)*COS('OddsRatio_working_3-way'!Y172/3)</f>
        <v>0.53725995265361526</v>
      </c>
      <c r="AA172" s="11">
        <f>'OddsRatio_working_3-way'!X172^(1/3)*COS(('OddsRatio_working_3-way'!Y172+2*PI())/3)</f>
        <v>-0.34718010570807606</v>
      </c>
      <c r="AB172" s="11">
        <f>'OddsRatio_working_3-way'!X172^(1/3)*COS(('OddsRatio_working_3-way'!Y172+4*PI())/3)</f>
        <v>-0.19007984694553942</v>
      </c>
      <c r="AC172" s="11">
        <f>'OddsRatio_working_3-way'!X172^(1/3)*SIN('OddsRatio_working_3-way'!Y172/3)</f>
        <v>9.0701876686310495E-2</v>
      </c>
      <c r="AD172" s="11">
        <f>'OddsRatio_working_3-way'!X172^(1/3)*SIN(('OddsRatio_working_3-way'!Y172+2*PI())/3)</f>
        <v>0.41992982909090032</v>
      </c>
      <c r="AE172" s="11">
        <f>'OddsRatio_working_3-way'!X172^(1/3)*SIN(('OddsRatio_working_3-way'!Y172+4*PI())/3)</f>
        <v>-0.51063170577721073</v>
      </c>
      <c r="AF172" s="11">
        <f>-'OddsRatio_working_3-way'!U172/(3*'OddsRatio_working_3-way'!X172^(1/3))*COS(('OddsRatio_working_3-way'!Y172)/3)</f>
        <v>0.53725995265361526</v>
      </c>
      <c r="AG172" s="11">
        <f>-'OddsRatio_working_3-way'!U172/(3*'OddsRatio_working_3-way'!X172^(1/3))*COS(('OddsRatio_working_3-way'!Y172+2*PI())/3)</f>
        <v>-0.34718010570807606</v>
      </c>
      <c r="AH172" s="11">
        <f>-'OddsRatio_working_3-way'!U172/(3*'OddsRatio_working_3-way'!X172^(1/3))*COS(('OddsRatio_working_3-way'!Y172+4*PI())/3)</f>
        <v>-0.19007984694553942</v>
      </c>
      <c r="AI172" s="11">
        <f>'OddsRatio_working_3-way'!U172/(3*'OddsRatio_working_3-way'!X172^(1/3))*SIN(('OddsRatio_working_3-way'!Y172)/3)</f>
        <v>-9.0701876686310495E-2</v>
      </c>
      <c r="AJ172" s="11">
        <f>'OddsRatio_working_3-way'!U172/(3*'OddsRatio_working_3-way'!X172^(1/3))*SIN(('OddsRatio_working_3-way'!Y172+2*PI())/3)</f>
        <v>-0.41992982909090032</v>
      </c>
      <c r="AK172" s="11">
        <f>'OddsRatio_working_3-way'!U172/(3*'OddsRatio_working_3-way'!X172^(1/3))*SIN(('OddsRatio_working_3-way'!Y172+4*PI())/3)</f>
        <v>0.51063170577721073</v>
      </c>
      <c r="AL172" s="11">
        <f>'OddsRatio_working_3-way'!Z172+'OddsRatio_working_3-way'!AF172</f>
        <v>1.0745199053072305</v>
      </c>
      <c r="AM172" s="11">
        <f>'OddsRatio_working_3-way'!AA172+'OddsRatio_working_3-way'!AG172</f>
        <v>-0.69436021141615212</v>
      </c>
      <c r="AN172" s="11">
        <f>'OddsRatio_working_3-way'!AB172+'OddsRatio_working_3-way'!AH172</f>
        <v>-0.38015969389107884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1.0745199053072305</v>
      </c>
      <c r="AS172" s="11">
        <f>IF(('OddsRatio_working_3-way'!X172=0),IF(Q172&gt;0,-Q172^(1/3),(-Q172)^(1/3)),'OddsRatio_working_3-way'!AM172-'OddsRatio_working_3-way'!R172/3)</f>
        <v>-0.69436021141615212</v>
      </c>
      <c r="AT172" s="11">
        <f>IF(('OddsRatio_working_3-way'!X172=0),IF(Q172&gt;0,-Q172^(1/3),(-Q172)^(1/3)),'OddsRatio_working_3-way'!AN172-'OddsRatio_working_3-way'!R172/3)</f>
        <v>-0.38015969389107884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3.38</v>
      </c>
      <c r="C173" s="4">
        <f>IF('True_Odds_Calculator_3-way'!C174="","",'True_Odds_Calculator_3-way'!C174)</f>
        <v>3.87</v>
      </c>
      <c r="D173" s="9">
        <f t="shared" si="39"/>
        <v>0.46033391613224167</v>
      </c>
      <c r="E173" s="9">
        <f t="shared" si="40"/>
        <v>0.28825354064469783</v>
      </c>
      <c r="F173" s="9">
        <f t="shared" si="41"/>
        <v>0.25141254322306028</v>
      </c>
      <c r="G173" s="9">
        <f t="shared" si="42"/>
        <v>1.037465605848408</v>
      </c>
      <c r="H173" s="9">
        <f t="shared" si="43"/>
        <v>2.1723361346087016</v>
      </c>
      <c r="I173" s="9">
        <f t="shared" si="44"/>
        <v>3.4691681419192104</v>
      </c>
      <c r="J173" s="9">
        <f t="shared" si="45"/>
        <v>3.9775262887849308</v>
      </c>
      <c r="K173" s="11">
        <f t="shared" si="46"/>
        <v>0.46948356807511737</v>
      </c>
      <c r="L173" s="11">
        <f t="shared" si="47"/>
        <v>0.29585798816568049</v>
      </c>
      <c r="M173" s="11">
        <f t="shared" si="48"/>
        <v>0.25839793281653745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-0.27703205815529108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0.22898836172035292</v>
      </c>
      <c r="Q173" s="11">
        <f>2*'OddsRatio_working_3-way'!K173*'OddsRatio_working_3-way'!L173*'OddsRatio_working_3-way'!M173</f>
        <v>7.1783185492273638E-2</v>
      </c>
      <c r="R173" s="11">
        <f t="shared" si="49"/>
        <v>0</v>
      </c>
      <c r="S173" s="11">
        <f t="shared" si="50"/>
        <v>-0.82657712340278278</v>
      </c>
      <c r="T173" s="11">
        <f t="shared" si="51"/>
        <v>-0.25911508570620145</v>
      </c>
      <c r="U173" s="11">
        <f>'OddsRatio_working_3-way'!S173-'OddsRatio_working_3-way'!R173^2/3</f>
        <v>-0.82657712340278278</v>
      </c>
      <c r="V173" s="11">
        <f>'OddsRatio_working_3-way'!S173*'OddsRatio_working_3-way'!R173/3-2*'OddsRatio_working_3-way'!R173^3/27-'OddsRatio_working_3-way'!T173</f>
        <v>0.25911508570620145</v>
      </c>
      <c r="W173" s="11">
        <f>'OddsRatio_working_3-way'!V173^2+4*'OddsRatio_working_3-way'!U173^3/27</f>
        <v>-1.6524864786649829E-2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0.14462493943575391</v>
      </c>
      <c r="Y173" s="11">
        <f>IF('OddsRatio_working_3-way'!W173&gt;=0,IF('OddsRatio_working_3-way'!V173+SQRT('OddsRatio_working_3-way'!W173)&gt;0,0,PI()),ACOS('OddsRatio_working_3-way'!V173/(2*'OddsRatio_working_3-way'!X173)))</f>
        <v>0.46052919050689844</v>
      </c>
      <c r="Z173" s="11">
        <f>'OddsRatio_working_3-way'!X173^(1/3)*COS('OddsRatio_working_3-way'!Y173/3)</f>
        <v>0.51873280292420398</v>
      </c>
      <c r="AA173" s="11">
        <f>'OddsRatio_working_3-way'!X173^(1/3)*COS(('OddsRatio_working_3-way'!Y173+2*PI())/3)</f>
        <v>-0.32887532339659103</v>
      </c>
      <c r="AB173" s="11">
        <f>'OddsRatio_working_3-way'!X173^(1/3)*COS(('OddsRatio_working_3-way'!Y173+4*PI())/3)</f>
        <v>-0.18985747952761289</v>
      </c>
      <c r="AC173" s="11">
        <f>'OddsRatio_working_3-way'!X173^(1/3)*SIN('OddsRatio_working_3-way'!Y173/3)</f>
        <v>8.0261989579915899E-2</v>
      </c>
      <c r="AD173" s="11">
        <f>'OddsRatio_working_3-way'!X173^(1/3)*SIN(('OddsRatio_working_3-way'!Y173+2*PI())/3)</f>
        <v>0.4091047903187095</v>
      </c>
      <c r="AE173" s="11">
        <f>'OddsRatio_working_3-way'!X173^(1/3)*SIN(('OddsRatio_working_3-way'!Y173+4*PI())/3)</f>
        <v>-0.48936677989862531</v>
      </c>
      <c r="AF173" s="11">
        <f>-'OddsRatio_working_3-way'!U173/(3*'OddsRatio_working_3-way'!X173^(1/3))*COS(('OddsRatio_working_3-way'!Y173)/3)</f>
        <v>0.51873280292420398</v>
      </c>
      <c r="AG173" s="11">
        <f>-'OddsRatio_working_3-way'!U173/(3*'OddsRatio_working_3-way'!X173^(1/3))*COS(('OddsRatio_working_3-way'!Y173+2*PI())/3)</f>
        <v>-0.32887532339659103</v>
      </c>
      <c r="AH173" s="11">
        <f>-'OddsRatio_working_3-way'!U173/(3*'OddsRatio_working_3-way'!X173^(1/3))*COS(('OddsRatio_working_3-way'!Y173+4*PI())/3)</f>
        <v>-0.18985747952761289</v>
      </c>
      <c r="AI173" s="11">
        <f>'OddsRatio_working_3-way'!U173/(3*'OddsRatio_working_3-way'!X173^(1/3))*SIN(('OddsRatio_working_3-way'!Y173)/3)</f>
        <v>-8.0261989579915899E-2</v>
      </c>
      <c r="AJ173" s="11">
        <f>'OddsRatio_working_3-way'!U173/(3*'OddsRatio_working_3-way'!X173^(1/3))*SIN(('OddsRatio_working_3-way'!Y173+2*PI())/3)</f>
        <v>-0.4091047903187095</v>
      </c>
      <c r="AK173" s="11">
        <f>'OddsRatio_working_3-way'!U173/(3*'OddsRatio_working_3-way'!X173^(1/3))*SIN(('OddsRatio_working_3-way'!Y173+4*PI())/3)</f>
        <v>0.48936677989862531</v>
      </c>
      <c r="AL173" s="11">
        <f>'OddsRatio_working_3-way'!Z173+'OddsRatio_working_3-way'!AF173</f>
        <v>1.037465605848408</v>
      </c>
      <c r="AM173" s="11">
        <f>'OddsRatio_working_3-way'!AA173+'OddsRatio_working_3-way'!AG173</f>
        <v>-0.65775064679318207</v>
      </c>
      <c r="AN173" s="11">
        <f>'OddsRatio_working_3-way'!AB173+'OddsRatio_working_3-way'!AH173</f>
        <v>-0.37971495905522579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1.037465605848408</v>
      </c>
      <c r="AS173" s="11">
        <f>IF(('OddsRatio_working_3-way'!X173=0),IF(Q173&gt;0,-Q173^(1/3),(-Q173)^(1/3)),'OddsRatio_working_3-way'!AM173-'OddsRatio_working_3-way'!R173/3)</f>
        <v>-0.65775064679318207</v>
      </c>
      <c r="AT173" s="11">
        <f>IF(('OddsRatio_working_3-way'!X173=0),IF(Q173&gt;0,-Q173^(1/3),(-Q173)^(1/3)),'OddsRatio_working_3-way'!AN173-'OddsRatio_working_3-way'!R173/3)</f>
        <v>-0.37971495905522579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1.19</v>
      </c>
      <c r="B174" s="4">
        <f>IF('True_Odds_Calculator_3-way'!B175="","",'True_Odds_Calculator_3-way'!B175)</f>
        <v>8.14</v>
      </c>
      <c r="C174" s="4">
        <f>IF('True_Odds_Calculator_3-way'!C175="","",'True_Odds_Calculator_3-way'!C175)</f>
        <v>14.45</v>
      </c>
      <c r="D174" s="9">
        <f t="shared" si="39"/>
        <v>0.82552310269248774</v>
      </c>
      <c r="E174" s="9">
        <f t="shared" si="40"/>
        <v>0.11182644742111789</v>
      </c>
      <c r="F174" s="9">
        <f t="shared" si="41"/>
        <v>6.2650449886394344E-2</v>
      </c>
      <c r="G174" s="9">
        <f t="shared" si="42"/>
        <v>1.1123849308615832</v>
      </c>
      <c r="H174" s="9">
        <f t="shared" si="43"/>
        <v>1.2113531368637007</v>
      </c>
      <c r="I174" s="9">
        <f t="shared" si="44"/>
        <v>8.9424284063517057</v>
      </c>
      <c r="J174" s="9">
        <f t="shared" si="45"/>
        <v>15.96157732008829</v>
      </c>
      <c r="K174" s="11">
        <f t="shared" si="46"/>
        <v>0.84033613445378152</v>
      </c>
      <c r="L174" s="11">
        <f t="shared" si="47"/>
        <v>0.12285012285012284</v>
      </c>
      <c r="M174" s="11">
        <f t="shared" si="48"/>
        <v>6.9204152249134954E-2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-0.13035715803881887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0.14845893128001819</v>
      </c>
      <c r="Q174" s="11">
        <f>2*'OddsRatio_working_3-way'!K174*'OddsRatio_working_3-way'!L174*'OddsRatio_working_3-way'!M174</f>
        <v>1.4288636311840058E-2</v>
      </c>
      <c r="R174" s="11">
        <f t="shared" si="49"/>
        <v>0</v>
      </c>
      <c r="S174" s="11">
        <f t="shared" si="50"/>
        <v>-1.1388629018424046</v>
      </c>
      <c r="T174" s="11">
        <f t="shared" si="51"/>
        <v>-0.10961144387318621</v>
      </c>
      <c r="U174" s="11">
        <f>'OddsRatio_working_3-way'!S174-'OddsRatio_working_3-way'!R174^2/3</f>
        <v>-1.1388629018424046</v>
      </c>
      <c r="V174" s="11">
        <f>'OddsRatio_working_3-way'!S174*'OddsRatio_working_3-way'!R174/3-2*'OddsRatio_working_3-way'!R174^3/27-'OddsRatio_working_3-way'!T174</f>
        <v>0.10961144387318621</v>
      </c>
      <c r="W174" s="11">
        <f>'OddsRatio_working_3-way'!V174^2+4*'OddsRatio_working_3-way'!U174^3/27</f>
        <v>-0.2068171983744502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0.23389734233334869</v>
      </c>
      <c r="Y174" s="11">
        <f>IF('OddsRatio_working_3-way'!W174&gt;=0,IF('OddsRatio_working_3-way'!V174+SQRT('OddsRatio_working_3-way'!W174)&gt;0,0,PI()),ACOS('OddsRatio_working_3-way'!V174/(2*'OddsRatio_working_3-way'!X174)))</f>
        <v>1.3342821436045798</v>
      </c>
      <c r="Z174" s="11">
        <f>'OddsRatio_working_3-way'!X174^(1/3)*COS('OddsRatio_working_3-way'!Y174/3)</f>
        <v>0.55619246543079159</v>
      </c>
      <c r="AA174" s="11">
        <f>'OddsRatio_working_3-way'!X174^(1/3)*COS(('OddsRatio_working_3-way'!Y174+2*PI())/3)</f>
        <v>-0.50766796771148448</v>
      </c>
      <c r="AB174" s="11">
        <f>'OddsRatio_working_3-way'!X174^(1/3)*COS(('OddsRatio_working_3-way'!Y174+4*PI())/3)</f>
        <v>-4.8524497719307245E-2</v>
      </c>
      <c r="AC174" s="11">
        <f>'OddsRatio_working_3-way'!X174^(1/3)*SIN('OddsRatio_working_3-way'!Y174/3)</f>
        <v>0.26508660599664247</v>
      </c>
      <c r="AD174" s="11">
        <f>'OddsRatio_working_3-way'!X174^(1/3)*SIN(('OddsRatio_working_3-way'!Y174+2*PI())/3)</f>
        <v>0.34913350145824246</v>
      </c>
      <c r="AE174" s="11">
        <f>'OddsRatio_working_3-way'!X174^(1/3)*SIN(('OddsRatio_working_3-way'!Y174+4*PI())/3)</f>
        <v>-0.61422010745488498</v>
      </c>
      <c r="AF174" s="11">
        <f>-'OddsRatio_working_3-way'!U174/(3*'OddsRatio_working_3-way'!X174^(1/3))*COS(('OddsRatio_working_3-way'!Y174)/3)</f>
        <v>0.55619246543079159</v>
      </c>
      <c r="AG174" s="11">
        <f>-'OddsRatio_working_3-way'!U174/(3*'OddsRatio_working_3-way'!X174^(1/3))*COS(('OddsRatio_working_3-way'!Y174+2*PI())/3)</f>
        <v>-0.50766796771148448</v>
      </c>
      <c r="AH174" s="11">
        <f>-'OddsRatio_working_3-way'!U174/(3*'OddsRatio_working_3-way'!X174^(1/3))*COS(('OddsRatio_working_3-way'!Y174+4*PI())/3)</f>
        <v>-4.8524497719307245E-2</v>
      </c>
      <c r="AI174" s="11">
        <f>'OddsRatio_working_3-way'!U174/(3*'OddsRatio_working_3-way'!X174^(1/3))*SIN(('OddsRatio_working_3-way'!Y174)/3)</f>
        <v>-0.26508660599664247</v>
      </c>
      <c r="AJ174" s="11">
        <f>'OddsRatio_working_3-way'!U174/(3*'OddsRatio_working_3-way'!X174^(1/3))*SIN(('OddsRatio_working_3-way'!Y174+2*PI())/3)</f>
        <v>-0.34913350145824246</v>
      </c>
      <c r="AK174" s="11">
        <f>'OddsRatio_working_3-way'!U174/(3*'OddsRatio_working_3-way'!X174^(1/3))*SIN(('OddsRatio_working_3-way'!Y174+4*PI())/3)</f>
        <v>0.61422010745488498</v>
      </c>
      <c r="AL174" s="11">
        <f>'OddsRatio_working_3-way'!Z174+'OddsRatio_working_3-way'!AF174</f>
        <v>1.1123849308615832</v>
      </c>
      <c r="AM174" s="11">
        <f>'OddsRatio_working_3-way'!AA174+'OddsRatio_working_3-way'!AG174</f>
        <v>-1.015335935422969</v>
      </c>
      <c r="AN174" s="11">
        <f>'OddsRatio_working_3-way'!AB174+'OddsRatio_working_3-way'!AH174</f>
        <v>-9.7048995438614491E-2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1.1123849308615832</v>
      </c>
      <c r="AS174" s="11">
        <f>IF(('OddsRatio_working_3-way'!X174=0),IF(Q174&gt;0,-Q174^(1/3),(-Q174)^(1/3)),'OddsRatio_working_3-way'!AM174-'OddsRatio_working_3-way'!R174/3)</f>
        <v>-1.015335935422969</v>
      </c>
      <c r="AT174" s="11">
        <f>IF(('OddsRatio_working_3-way'!X174=0),IF(Q174&gt;0,-Q174^(1/3),(-Q174)^(1/3)),'OddsRatio_working_3-way'!AN174-'OddsRatio_working_3-way'!R174/3)</f>
        <v>-9.7048995438614491E-2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5.24</v>
      </c>
      <c r="B175" s="4">
        <f>IF('True_Odds_Calculator_3-way'!B176="","",'True_Odds_Calculator_3-way'!B176)</f>
        <v>4.08</v>
      </c>
      <c r="C175" s="4">
        <f>IF('True_Odds_Calculator_3-way'!C176="","",'True_Odds_Calculator_3-way'!C176)</f>
        <v>1.7</v>
      </c>
      <c r="D175" s="9">
        <f t="shared" si="39"/>
        <v>0.18447093437426804</v>
      </c>
      <c r="E175" s="9">
        <f t="shared" si="40"/>
        <v>0.23744991458403392</v>
      </c>
      <c r="F175" s="9">
        <f t="shared" si="41"/>
        <v>0.57807915104169816</v>
      </c>
      <c r="G175" s="9">
        <f t="shared" si="42"/>
        <v>1.0426670272648422</v>
      </c>
      <c r="H175" s="9">
        <f t="shared" si="43"/>
        <v>5.420908195602931</v>
      </c>
      <c r="I175" s="9">
        <f t="shared" si="44"/>
        <v>4.2114144439757144</v>
      </c>
      <c r="J175" s="9">
        <f t="shared" si="45"/>
        <v>1.7298669190853897</v>
      </c>
      <c r="K175" s="11">
        <f t="shared" si="46"/>
        <v>0.19083969465648853</v>
      </c>
      <c r="L175" s="11">
        <f t="shared" si="47"/>
        <v>0.24509803921568626</v>
      </c>
      <c r="M175" s="11">
        <f t="shared" si="48"/>
        <v>0.58823529411764708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-0.25152099456756216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0.22066527553994209</v>
      </c>
      <c r="Q175" s="11">
        <f>2*'OddsRatio_working_3-way'!K175*'OddsRatio_working_3-way'!L175*'OddsRatio_working_3-way'!M175</f>
        <v>5.5028747017441905E-2</v>
      </c>
      <c r="R175" s="11">
        <f t="shared" si="49"/>
        <v>0</v>
      </c>
      <c r="S175" s="11">
        <f t="shared" si="50"/>
        <v>-0.87732348514019654</v>
      </c>
      <c r="T175" s="11">
        <f t="shared" si="51"/>
        <v>-0.2187839115062834</v>
      </c>
      <c r="U175" s="11">
        <f>'OddsRatio_working_3-way'!S175-'OddsRatio_working_3-way'!R175^2/3</f>
        <v>-0.87732348514019654</v>
      </c>
      <c r="V175" s="11">
        <f>'OddsRatio_working_3-way'!S175*'OddsRatio_working_3-way'!R175/3-2*'OddsRatio_working_3-way'!R175^3/27-'OddsRatio_working_3-way'!T175</f>
        <v>0.2187839115062834</v>
      </c>
      <c r="W175" s="11">
        <f>'OddsRatio_working_3-way'!V175^2+4*'OddsRatio_working_3-way'!U175^3/27</f>
        <v>-5.217401691872308E-2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0.15814583210814656</v>
      </c>
      <c r="Y175" s="11">
        <f>IF('OddsRatio_working_3-way'!W175&gt;=0,IF('OddsRatio_working_3-way'!V175+SQRT('OddsRatio_working_3-way'!W175)&gt;0,0,PI()),ACOS('OddsRatio_working_3-way'!V175/(2*'OddsRatio_working_3-way'!X175)))</f>
        <v>0.80693420516410475</v>
      </c>
      <c r="Z175" s="11">
        <f>'OddsRatio_working_3-way'!X175^(1/3)*COS('OddsRatio_working_3-way'!Y175/3)</f>
        <v>0.52133351363242109</v>
      </c>
      <c r="AA175" s="11">
        <f>'OddsRatio_working_3-way'!X175^(1/3)*COS(('OddsRatio_working_3-way'!Y175+2*PI())/3)</f>
        <v>-0.38512316266904206</v>
      </c>
      <c r="AB175" s="11">
        <f>'OddsRatio_working_3-way'!X175^(1/3)*COS(('OddsRatio_working_3-way'!Y175+4*PI())/3)</f>
        <v>-0.136210350963379</v>
      </c>
      <c r="AC175" s="11">
        <f>'OddsRatio_working_3-way'!X175^(1/3)*SIN('OddsRatio_working_3-way'!Y175/3)</f>
        <v>0.14370987884301123</v>
      </c>
      <c r="AD175" s="11">
        <f>'OddsRatio_working_3-way'!X175^(1/3)*SIN(('OddsRatio_working_3-way'!Y175+2*PI())/3)</f>
        <v>0.37963312722837211</v>
      </c>
      <c r="AE175" s="11">
        <f>'OddsRatio_working_3-way'!X175^(1/3)*SIN(('OddsRatio_working_3-way'!Y175+4*PI())/3)</f>
        <v>-0.52334300607138329</v>
      </c>
      <c r="AF175" s="11">
        <f>-'OddsRatio_working_3-way'!U175/(3*'OddsRatio_working_3-way'!X175^(1/3))*COS(('OddsRatio_working_3-way'!Y175)/3)</f>
        <v>0.5213335136324212</v>
      </c>
      <c r="AG175" s="11">
        <f>-'OddsRatio_working_3-way'!U175/(3*'OddsRatio_working_3-way'!X175^(1/3))*COS(('OddsRatio_working_3-way'!Y175+2*PI())/3)</f>
        <v>-0.38512316266904212</v>
      </c>
      <c r="AH175" s="11">
        <f>-'OddsRatio_working_3-way'!U175/(3*'OddsRatio_working_3-way'!X175^(1/3))*COS(('OddsRatio_working_3-way'!Y175+4*PI())/3)</f>
        <v>-0.13621035096337902</v>
      </c>
      <c r="AI175" s="11">
        <f>'OddsRatio_working_3-way'!U175/(3*'OddsRatio_working_3-way'!X175^(1/3))*SIN(('OddsRatio_working_3-way'!Y175)/3)</f>
        <v>-0.14370987884301126</v>
      </c>
      <c r="AJ175" s="11">
        <f>'OddsRatio_working_3-way'!U175/(3*'OddsRatio_working_3-way'!X175^(1/3))*SIN(('OddsRatio_working_3-way'!Y175+2*PI())/3)</f>
        <v>-0.37963312722837217</v>
      </c>
      <c r="AK175" s="11">
        <f>'OddsRatio_working_3-way'!U175/(3*'OddsRatio_working_3-way'!X175^(1/3))*SIN(('OddsRatio_working_3-way'!Y175+4*PI())/3)</f>
        <v>0.5233430060713834</v>
      </c>
      <c r="AL175" s="11">
        <f>'OddsRatio_working_3-way'!Z175+'OddsRatio_working_3-way'!AF175</f>
        <v>1.0426670272648422</v>
      </c>
      <c r="AM175" s="11">
        <f>'OddsRatio_working_3-way'!AA175+'OddsRatio_working_3-way'!AG175</f>
        <v>-0.77024632533808424</v>
      </c>
      <c r="AN175" s="11">
        <f>'OddsRatio_working_3-way'!AB175+'OddsRatio_working_3-way'!AH175</f>
        <v>-0.27242070192675805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1.0426670272648422</v>
      </c>
      <c r="AS175" s="11">
        <f>IF(('OddsRatio_working_3-way'!X175=0),IF(Q175&gt;0,-Q175^(1/3),(-Q175)^(1/3)),'OddsRatio_working_3-way'!AM175-'OddsRatio_working_3-way'!R175/3)</f>
        <v>-0.77024632533808424</v>
      </c>
      <c r="AT175" s="11">
        <f>IF(('OddsRatio_working_3-way'!X175=0),IF(Q175&gt;0,-Q175^(1/3),(-Q175)^(1/3)),'OddsRatio_working_3-way'!AN175-'OddsRatio_working_3-way'!R175/3)</f>
        <v>-0.27242070192675805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3.4</v>
      </c>
      <c r="B176" s="4">
        <f>IF('True_Odds_Calculator_3-way'!B177="","",'True_Odds_Calculator_3-way'!B177)</f>
        <v>3.82</v>
      </c>
      <c r="C176" s="4">
        <f>IF('True_Odds_Calculator_3-way'!C177="","",'True_Odds_Calculator_3-way'!C177)</f>
        <v>2.12</v>
      </c>
      <c r="D176" s="9">
        <f t="shared" si="39"/>
        <v>0.28532623483533404</v>
      </c>
      <c r="E176" s="9">
        <f t="shared" si="40"/>
        <v>0.25360801119403975</v>
      </c>
      <c r="F176" s="9">
        <f t="shared" si="41"/>
        <v>0.46106575397062627</v>
      </c>
      <c r="G176" s="9">
        <f t="shared" si="42"/>
        <v>1.0436500367978121</v>
      </c>
      <c r="H176" s="9">
        <f t="shared" si="43"/>
        <v>3.5047600883147485</v>
      </c>
      <c r="I176" s="9">
        <f t="shared" si="44"/>
        <v>3.9430931037698302</v>
      </c>
      <c r="J176" s="9">
        <f t="shared" si="45"/>
        <v>2.1688880412135498</v>
      </c>
      <c r="K176" s="11">
        <f t="shared" si="46"/>
        <v>0.29411764705882354</v>
      </c>
      <c r="L176" s="11">
        <f t="shared" si="47"/>
        <v>0.26178010471204188</v>
      </c>
      <c r="M176" s="11">
        <f t="shared" si="48"/>
        <v>0.47169811320754712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-0.27529620956354495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0.2302560854431667</v>
      </c>
      <c r="Q176" s="11">
        <f>2*'OddsRatio_working_3-way'!K176*'OddsRatio_working_3-way'!L176*'OddsRatio_working_3-way'!M176</f>
        <v>7.2635989098790751E-2</v>
      </c>
      <c r="R176" s="11">
        <f t="shared" si="49"/>
        <v>0</v>
      </c>
      <c r="S176" s="11">
        <f t="shared" si="50"/>
        <v>-0.83639395474501832</v>
      </c>
      <c r="T176" s="11">
        <f t="shared" si="51"/>
        <v>-0.26384667342114143</v>
      </c>
      <c r="U176" s="11">
        <f>'OddsRatio_working_3-way'!S176-'OddsRatio_working_3-way'!R176^2/3</f>
        <v>-0.83639395474501832</v>
      </c>
      <c r="V176" s="11">
        <f>'OddsRatio_working_3-way'!S176*'OddsRatio_working_3-way'!R176/3-2*'OddsRatio_working_3-way'!R176^3/27-'OddsRatio_working_3-way'!T176</f>
        <v>0.26384667342114143</v>
      </c>
      <c r="W176" s="11">
        <f>'OddsRatio_working_3-way'!V176^2+4*'OddsRatio_working_3-way'!U176^3/27</f>
        <v>-1.7066924849045012E-2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0.1472090281915884</v>
      </c>
      <c r="Y176" s="11">
        <f>IF('OddsRatio_working_3-way'!W176&gt;=0,IF('OddsRatio_working_3-way'!V176+SQRT('OddsRatio_working_3-way'!W176)&gt;0,0,PI()),ACOS('OddsRatio_working_3-way'!V176/(2*'OddsRatio_working_3-way'!X176)))</f>
        <v>0.45975022701844548</v>
      </c>
      <c r="Z176" s="11">
        <f>'OddsRatio_working_3-way'!X176^(1/3)*COS('OddsRatio_working_3-way'!Y176/3)</f>
        <v>0.52182501839890605</v>
      </c>
      <c r="AA176" s="11">
        <f>'OddsRatio_working_3-way'!X176^(1/3)*COS(('OddsRatio_working_3-way'!Y176+2*PI())/3)</f>
        <v>-0.33071563460219294</v>
      </c>
      <c r="AB176" s="11">
        <f>'OddsRatio_working_3-way'!X176^(1/3)*COS(('OddsRatio_working_3-way'!Y176+4*PI())/3)</f>
        <v>-0.19110938379671313</v>
      </c>
      <c r="AC176" s="11">
        <f>'OddsRatio_working_3-way'!X176^(1/3)*SIN('OddsRatio_working_3-way'!Y176/3)</f>
        <v>8.0601706483098209E-2</v>
      </c>
      <c r="AD176" s="11">
        <f>'OddsRatio_working_3-way'!X176^(1/3)*SIN(('OddsRatio_working_3-way'!Y176+2*PI())/3)</f>
        <v>0.41161286902218552</v>
      </c>
      <c r="AE176" s="11">
        <f>'OddsRatio_working_3-way'!X176^(1/3)*SIN(('OddsRatio_working_3-way'!Y176+4*PI())/3)</f>
        <v>-0.49221457550528375</v>
      </c>
      <c r="AF176" s="11">
        <f>-'OddsRatio_working_3-way'!U176/(3*'OddsRatio_working_3-way'!X176^(1/3))*COS(('OddsRatio_working_3-way'!Y176)/3)</f>
        <v>0.52182501839890605</v>
      </c>
      <c r="AG176" s="11">
        <f>-'OddsRatio_working_3-way'!U176/(3*'OddsRatio_working_3-way'!X176^(1/3))*COS(('OddsRatio_working_3-way'!Y176+2*PI())/3)</f>
        <v>-0.33071563460219294</v>
      </c>
      <c r="AH176" s="11">
        <f>-'OddsRatio_working_3-way'!U176/(3*'OddsRatio_working_3-way'!X176^(1/3))*COS(('OddsRatio_working_3-way'!Y176+4*PI())/3)</f>
        <v>-0.19110938379671313</v>
      </c>
      <c r="AI176" s="11">
        <f>'OddsRatio_working_3-way'!U176/(3*'OddsRatio_working_3-way'!X176^(1/3))*SIN(('OddsRatio_working_3-way'!Y176)/3)</f>
        <v>-8.0601706483098209E-2</v>
      </c>
      <c r="AJ176" s="11">
        <f>'OddsRatio_working_3-way'!U176/(3*'OddsRatio_working_3-way'!X176^(1/3))*SIN(('OddsRatio_working_3-way'!Y176+2*PI())/3)</f>
        <v>-0.41161286902218552</v>
      </c>
      <c r="AK176" s="11">
        <f>'OddsRatio_working_3-way'!U176/(3*'OddsRatio_working_3-way'!X176^(1/3))*SIN(('OddsRatio_working_3-way'!Y176+4*PI())/3)</f>
        <v>0.49221457550528375</v>
      </c>
      <c r="AL176" s="11">
        <f>'OddsRatio_working_3-way'!Z176+'OddsRatio_working_3-way'!AF176</f>
        <v>1.0436500367978121</v>
      </c>
      <c r="AM176" s="11">
        <f>'OddsRatio_working_3-way'!AA176+'OddsRatio_working_3-way'!AG176</f>
        <v>-0.66143126920438589</v>
      </c>
      <c r="AN176" s="11">
        <f>'OddsRatio_working_3-way'!AB176+'OddsRatio_working_3-way'!AH176</f>
        <v>-0.38221876759342627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1.0436500367978121</v>
      </c>
      <c r="AS176" s="11">
        <f>IF(('OddsRatio_working_3-way'!X176=0),IF(Q176&gt;0,-Q176^(1/3),(-Q176)^(1/3)),'OddsRatio_working_3-way'!AM176-'OddsRatio_working_3-way'!R176/3)</f>
        <v>-0.66143126920438589</v>
      </c>
      <c r="AT176" s="11">
        <f>IF(('OddsRatio_working_3-way'!X176=0),IF(Q176&gt;0,-Q176^(1/3),(-Q176)^(1/3)),'OddsRatio_working_3-way'!AN176-'OddsRatio_working_3-way'!R176/3)</f>
        <v>-0.38221876759342627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4.18</v>
      </c>
      <c r="C177" s="4">
        <f>IF('True_Odds_Calculator_3-way'!C178="","",'True_Odds_Calculator_3-way'!C178)</f>
        <v>6.61</v>
      </c>
      <c r="D177" s="9">
        <f t="shared" si="39"/>
        <v>0.62739766328658286</v>
      </c>
      <c r="E177" s="9">
        <f t="shared" si="40"/>
        <v>0.22870625360141794</v>
      </c>
      <c r="F177" s="9">
        <f t="shared" si="41"/>
        <v>0.1438960831119992</v>
      </c>
      <c r="G177" s="9">
        <f t="shared" si="42"/>
        <v>1.0605097125708443</v>
      </c>
      <c r="H177" s="9">
        <f t="shared" si="43"/>
        <v>1.5938854390396728</v>
      </c>
      <c r="I177" s="9">
        <f t="shared" si="44"/>
        <v>4.3724208859752851</v>
      </c>
      <c r="J177" s="9">
        <f t="shared" si="45"/>
        <v>6.9494594875224376</v>
      </c>
      <c r="K177" s="11">
        <f t="shared" si="46"/>
        <v>0.64102564102564097</v>
      </c>
      <c r="L177" s="11">
        <f t="shared" si="47"/>
        <v>0.23923444976076558</v>
      </c>
      <c r="M177" s="11">
        <f t="shared" si="48"/>
        <v>0.15128593040847199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-0.23177984528410522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0.21692483273819363</v>
      </c>
      <c r="Q177" s="11">
        <f>2*'OddsRatio_working_3-way'!K177*'OddsRatio_working_3-way'!L177*'OddsRatio_working_3-way'!M177</f>
        <v>4.6401033740790083E-2</v>
      </c>
      <c r="R177" s="11">
        <f t="shared" si="49"/>
        <v>0</v>
      </c>
      <c r="S177" s="11">
        <f t="shared" si="50"/>
        <v>-0.93590895477687897</v>
      </c>
      <c r="T177" s="11">
        <f t="shared" si="51"/>
        <v>-0.20019442882927893</v>
      </c>
      <c r="U177" s="11">
        <f>'OddsRatio_working_3-way'!S177-'OddsRatio_working_3-way'!R177^2/3</f>
        <v>-0.93590895477687897</v>
      </c>
      <c r="V177" s="11">
        <f>'OddsRatio_working_3-way'!S177*'OddsRatio_working_3-way'!R177/3-2*'OddsRatio_working_3-way'!R177^3/27-'OddsRatio_working_3-way'!T177</f>
        <v>0.20019442882927893</v>
      </c>
      <c r="W177" s="11">
        <f>'OddsRatio_working_3-way'!V177^2+4*'OddsRatio_working_3-way'!U177^3/27</f>
        <v>-8.1372055289129774E-2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0.17424828881757418</v>
      </c>
      <c r="Y177" s="11">
        <f>IF('OddsRatio_working_3-way'!W177&gt;=0,IF('OddsRatio_working_3-way'!V177+SQRT('OddsRatio_working_3-way'!W177)&gt;0,0,PI()),ACOS('OddsRatio_working_3-way'!V177/(2*'OddsRatio_working_3-way'!X177)))</f>
        <v>0.95886226812002462</v>
      </c>
      <c r="Z177" s="11">
        <f>'OddsRatio_working_3-way'!X177^(1/3)*COS('OddsRatio_working_3-way'!Y177/3)</f>
        <v>0.53025485628542213</v>
      </c>
      <c r="AA177" s="11">
        <f>'OddsRatio_working_3-way'!X177^(1/3)*COS(('OddsRatio_working_3-way'!Y177+2*PI())/3)</f>
        <v>-0.41711288545200259</v>
      </c>
      <c r="AB177" s="11">
        <f>'OddsRatio_working_3-way'!X177^(1/3)*COS(('OddsRatio_working_3-way'!Y177+4*PI())/3)</f>
        <v>-0.11314197083341986</v>
      </c>
      <c r="AC177" s="11">
        <f>'OddsRatio_working_3-way'!X177^(1/3)*SIN('OddsRatio_working_3-way'!Y177/3)</f>
        <v>0.17549768938085572</v>
      </c>
      <c r="AD177" s="11">
        <f>'OddsRatio_working_3-way'!X177^(1/3)*SIN(('OddsRatio_working_3-way'!Y177+2*PI())/3)</f>
        <v>0.37146533133281434</v>
      </c>
      <c r="AE177" s="11">
        <f>'OddsRatio_working_3-way'!X177^(1/3)*SIN(('OddsRatio_working_3-way'!Y177+4*PI())/3)</f>
        <v>-0.54696302071366998</v>
      </c>
      <c r="AF177" s="11">
        <f>-'OddsRatio_working_3-way'!U177/(3*'OddsRatio_working_3-way'!X177^(1/3))*COS(('OddsRatio_working_3-way'!Y177)/3)</f>
        <v>0.53025485628542224</v>
      </c>
      <c r="AG177" s="11">
        <f>-'OddsRatio_working_3-way'!U177/(3*'OddsRatio_working_3-way'!X177^(1/3))*COS(('OddsRatio_working_3-way'!Y177+2*PI())/3)</f>
        <v>-0.41711288545200265</v>
      </c>
      <c r="AH177" s="11">
        <f>-'OddsRatio_working_3-way'!U177/(3*'OddsRatio_working_3-way'!X177^(1/3))*COS(('OddsRatio_working_3-way'!Y177+4*PI())/3)</f>
        <v>-0.11314197083341988</v>
      </c>
      <c r="AI177" s="11">
        <f>'OddsRatio_working_3-way'!U177/(3*'OddsRatio_working_3-way'!X177^(1/3))*SIN(('OddsRatio_working_3-way'!Y177)/3)</f>
        <v>-0.17549768938085578</v>
      </c>
      <c r="AJ177" s="11">
        <f>'OddsRatio_working_3-way'!U177/(3*'OddsRatio_working_3-way'!X177^(1/3))*SIN(('OddsRatio_working_3-way'!Y177+2*PI())/3)</f>
        <v>-0.3714653313328144</v>
      </c>
      <c r="AK177" s="11">
        <f>'OddsRatio_working_3-way'!U177/(3*'OddsRatio_working_3-way'!X177^(1/3))*SIN(('OddsRatio_working_3-way'!Y177+4*PI())/3)</f>
        <v>0.54696302071367009</v>
      </c>
      <c r="AL177" s="11">
        <f>'OddsRatio_working_3-way'!Z177+'OddsRatio_working_3-way'!AF177</f>
        <v>1.0605097125708443</v>
      </c>
      <c r="AM177" s="11">
        <f>'OddsRatio_working_3-way'!AA177+'OddsRatio_working_3-way'!AG177</f>
        <v>-0.83422577090400529</v>
      </c>
      <c r="AN177" s="11">
        <f>'OddsRatio_working_3-way'!AB177+'OddsRatio_working_3-way'!AH177</f>
        <v>-0.22628394166683974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1.0605097125708443</v>
      </c>
      <c r="AS177" s="11">
        <f>IF(('OddsRatio_working_3-way'!X177=0),IF(Q177&gt;0,-Q177^(1/3),(-Q177)^(1/3)),'OddsRatio_working_3-way'!AM177-'OddsRatio_working_3-way'!R177/3)</f>
        <v>-0.83422577090400529</v>
      </c>
      <c r="AT177" s="11">
        <f>IF(('OddsRatio_working_3-way'!X177=0),IF(Q177&gt;0,-Q177^(1/3),(-Q177)^(1/3)),'OddsRatio_working_3-way'!AN177-'OddsRatio_working_3-way'!R177/3)</f>
        <v>-0.22628394166683974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1.74</v>
      </c>
      <c r="B178" s="4">
        <f>IF('True_Odds_Calculator_3-way'!B179="","",'True_Odds_Calculator_3-way'!B179)</f>
        <v>4.13</v>
      </c>
      <c r="C178" s="4">
        <f>IF('True_Odds_Calculator_3-way'!C179="","",'True_Odds_Calculator_3-way'!C179)</f>
        <v>4.7</v>
      </c>
      <c r="D178" s="9">
        <f t="shared" si="39"/>
        <v>0.56243419368339909</v>
      </c>
      <c r="E178" s="9">
        <f t="shared" si="40"/>
        <v>0.23306385591550116</v>
      </c>
      <c r="F178" s="9">
        <f t="shared" si="41"/>
        <v>0.20450195040109989</v>
      </c>
      <c r="G178" s="9">
        <f t="shared" si="42"/>
        <v>1.0513321386073746</v>
      </c>
      <c r="H178" s="9">
        <f t="shared" si="43"/>
        <v>1.7779857825694572</v>
      </c>
      <c r="I178" s="9">
        <f t="shared" si="44"/>
        <v>4.2906695938410824</v>
      </c>
      <c r="J178" s="9">
        <f t="shared" si="45"/>
        <v>4.889928912847286</v>
      </c>
      <c r="K178" s="11">
        <f t="shared" si="46"/>
        <v>0.57471264367816088</v>
      </c>
      <c r="L178" s="11">
        <f t="shared" si="47"/>
        <v>0.24213075060532688</v>
      </c>
      <c r="M178" s="11">
        <f t="shared" si="48"/>
        <v>0.21276595744680851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-0.25373514365891614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0.22412934483765282</v>
      </c>
      <c r="Q178" s="11">
        <f>2*'OddsRatio_working_3-way'!K178*'OddsRatio_working_3-way'!L178*'OddsRatio_working_3-way'!M178</f>
        <v>5.9215150551559521E-2</v>
      </c>
      <c r="R178" s="11">
        <f t="shared" si="49"/>
        <v>0</v>
      </c>
      <c r="S178" s="11">
        <f t="shared" si="50"/>
        <v>-0.88332006991880885</v>
      </c>
      <c r="T178" s="11">
        <f t="shared" si="51"/>
        <v>-0.23337386259413706</v>
      </c>
      <c r="U178" s="11">
        <f>'OddsRatio_working_3-way'!S178-'OddsRatio_working_3-way'!R178^2/3</f>
        <v>-0.88332006991880885</v>
      </c>
      <c r="V178" s="11">
        <f>'OddsRatio_working_3-way'!S178*'OddsRatio_working_3-way'!R178/3-2*'OddsRatio_working_3-way'!R178^3/27-'OddsRatio_working_3-way'!T178</f>
        <v>0.23337386259413706</v>
      </c>
      <c r="W178" s="11">
        <f>'OddsRatio_working_3-way'!V178^2+4*'OddsRatio_working_3-way'!U178^3/27</f>
        <v>-4.7642465945851122E-2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0.15977001102206123</v>
      </c>
      <c r="Y178" s="11">
        <f>IF('OddsRatio_working_3-way'!W178&gt;=0,IF('OddsRatio_working_3-way'!V178+SQRT('OddsRatio_working_3-way'!W178)&gt;0,0,PI()),ACOS('OddsRatio_working_3-way'!V178/(2*'OddsRatio_working_3-way'!X178)))</f>
        <v>0.75197217108408576</v>
      </c>
      <c r="Z178" s="11">
        <f>'OddsRatio_working_3-way'!X178^(1/3)*COS('OddsRatio_working_3-way'!Y178/3)</f>
        <v>0.52566606930368731</v>
      </c>
      <c r="AA178" s="11">
        <f>'OddsRatio_working_3-way'!X178^(1/3)*COS(('OddsRatio_working_3-way'!Y178+2*PI())/3)</f>
        <v>-0.37939377060872775</v>
      </c>
      <c r="AB178" s="11">
        <f>'OddsRatio_working_3-way'!X178^(1/3)*COS(('OddsRatio_working_3-way'!Y178+4*PI())/3)</f>
        <v>-0.1462722986949597</v>
      </c>
      <c r="AC178" s="11">
        <f>'OddsRatio_working_3-way'!X178^(1/3)*SIN('OddsRatio_working_3-way'!Y178/3)</f>
        <v>0.13459274456329579</v>
      </c>
      <c r="AD178" s="11">
        <f>'OddsRatio_working_3-way'!X178^(1/3)*SIN(('OddsRatio_working_3-way'!Y178+2*PI())/3)</f>
        <v>0.38794379764285658</v>
      </c>
      <c r="AE178" s="11">
        <f>'OddsRatio_working_3-way'!X178^(1/3)*SIN(('OddsRatio_working_3-way'!Y178+4*PI())/3)</f>
        <v>-0.52253654220615242</v>
      </c>
      <c r="AF178" s="11">
        <f>-'OddsRatio_working_3-way'!U178/(3*'OddsRatio_working_3-way'!X178^(1/3))*COS(('OddsRatio_working_3-way'!Y178)/3)</f>
        <v>0.52566606930368731</v>
      </c>
      <c r="AG178" s="11">
        <f>-'OddsRatio_working_3-way'!U178/(3*'OddsRatio_working_3-way'!X178^(1/3))*COS(('OddsRatio_working_3-way'!Y178+2*PI())/3)</f>
        <v>-0.37939377060872775</v>
      </c>
      <c r="AH178" s="11">
        <f>-'OddsRatio_working_3-way'!U178/(3*'OddsRatio_working_3-way'!X178^(1/3))*COS(('OddsRatio_working_3-way'!Y178+4*PI())/3)</f>
        <v>-0.1462722986949597</v>
      </c>
      <c r="AI178" s="11">
        <f>'OddsRatio_working_3-way'!U178/(3*'OddsRatio_working_3-way'!X178^(1/3))*SIN(('OddsRatio_working_3-way'!Y178)/3)</f>
        <v>-0.13459274456329579</v>
      </c>
      <c r="AJ178" s="11">
        <f>'OddsRatio_working_3-way'!U178/(3*'OddsRatio_working_3-way'!X178^(1/3))*SIN(('OddsRatio_working_3-way'!Y178+2*PI())/3)</f>
        <v>-0.38794379764285658</v>
      </c>
      <c r="AK178" s="11">
        <f>'OddsRatio_working_3-way'!U178/(3*'OddsRatio_working_3-way'!X178^(1/3))*SIN(('OddsRatio_working_3-way'!Y178+4*PI())/3)</f>
        <v>0.52253654220615242</v>
      </c>
      <c r="AL178" s="11">
        <f>'OddsRatio_working_3-way'!Z178+'OddsRatio_working_3-way'!AF178</f>
        <v>1.0513321386073746</v>
      </c>
      <c r="AM178" s="11">
        <f>'OddsRatio_working_3-way'!AA178+'OddsRatio_working_3-way'!AG178</f>
        <v>-0.75878754121745551</v>
      </c>
      <c r="AN178" s="11">
        <f>'OddsRatio_working_3-way'!AB178+'OddsRatio_working_3-way'!AH178</f>
        <v>-0.29254459738991939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1.0513321386073746</v>
      </c>
      <c r="AS178" s="11">
        <f>IF(('OddsRatio_working_3-way'!X178=0),IF(Q178&gt;0,-Q178^(1/3),(-Q178)^(1/3)),'OddsRatio_working_3-way'!AM178-'OddsRatio_working_3-way'!R178/3)</f>
        <v>-0.75878754121745551</v>
      </c>
      <c r="AT178" s="11">
        <f>IF(('OddsRatio_working_3-way'!X178=0),IF(Q178&gt;0,-Q178^(1/3),(-Q178)^(1/3)),'OddsRatio_working_3-way'!AN178-'OddsRatio_working_3-way'!R178/3)</f>
        <v>-0.29254459738991939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3.17</v>
      </c>
      <c r="B179" s="4">
        <f>IF('True_Odds_Calculator_3-way'!B180="","",'True_Odds_Calculator_3-way'!B180)</f>
        <v>3.44</v>
      </c>
      <c r="C179" s="4">
        <f>IF('True_Odds_Calculator_3-way'!C180="","",'True_Odds_Calculator_3-way'!C180)</f>
        <v>2.41</v>
      </c>
      <c r="D179" s="9">
        <f t="shared" si="39"/>
        <v>0.30861319761652417</v>
      </c>
      <c r="E179" s="9">
        <f t="shared" si="40"/>
        <v>0.28416765099792718</v>
      </c>
      <c r="F179" s="9">
        <f t="shared" si="41"/>
        <v>0.40721915138554854</v>
      </c>
      <c r="G179" s="9">
        <f t="shared" si="42"/>
        <v>1.0323972925671956</v>
      </c>
      <c r="H179" s="9">
        <f t="shared" si="43"/>
        <v>3.2403021248708148</v>
      </c>
      <c r="I179" s="9">
        <f t="shared" si="44"/>
        <v>3.5190493938639564</v>
      </c>
      <c r="J179" s="9">
        <f t="shared" si="45"/>
        <v>2.4556801825197461</v>
      </c>
      <c r="K179" s="11">
        <f t="shared" si="46"/>
        <v>0.31545741324921134</v>
      </c>
      <c r="L179" s="11">
        <f t="shared" si="47"/>
        <v>0.29069767441860467</v>
      </c>
      <c r="M179" s="11">
        <f t="shared" si="48"/>
        <v>0.41493775933609955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-0.28407559532198845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0.22906658638428207</v>
      </c>
      <c r="Q179" s="11">
        <f>2*'OddsRatio_working_3-way'!K179*'OddsRatio_working_3-way'!L179*'OddsRatio_working_3-way'!M179</f>
        <v>7.6101855941621957E-2</v>
      </c>
      <c r="R179" s="11">
        <f t="shared" si="49"/>
        <v>0</v>
      </c>
      <c r="S179" s="11">
        <f t="shared" si="50"/>
        <v>-0.80635785036248597</v>
      </c>
      <c r="T179" s="11">
        <f t="shared" si="51"/>
        <v>-0.26789297354235414</v>
      </c>
      <c r="U179" s="11">
        <f>'OddsRatio_working_3-way'!S179-'OddsRatio_working_3-way'!R179^2/3</f>
        <v>-0.80635785036248597</v>
      </c>
      <c r="V179" s="11">
        <f>'OddsRatio_working_3-way'!S179*'OddsRatio_working_3-way'!R179/3-2*'OddsRatio_working_3-way'!R179^3/27-'OddsRatio_working_3-way'!T179</f>
        <v>0.26789297354235414</v>
      </c>
      <c r="W179" s="11">
        <f>'OddsRatio_working_3-way'!V179^2+4*'OddsRatio_working_3-way'!U179^3/27</f>
        <v>-5.9080722261344309E-3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0.13935092168649163</v>
      </c>
      <c r="Y179" s="11">
        <f>IF('OddsRatio_working_3-way'!W179&gt;=0,IF('OddsRatio_working_3-way'!V179+SQRT('OddsRatio_working_3-way'!W179)&gt;0,0,PI()),ACOS('OddsRatio_working_3-way'!V179/(2*'OddsRatio_working_3-way'!X179)))</f>
        <v>0.27941448023260551</v>
      </c>
      <c r="Z179" s="11">
        <f>'OddsRatio_working_3-way'!X179^(1/3)*COS('OddsRatio_working_3-way'!Y179/3)</f>
        <v>0.5161986462835978</v>
      </c>
      <c r="AA179" s="11">
        <f>'OddsRatio_working_3-way'!X179^(1/3)*COS(('OddsRatio_working_3-way'!Y179+2*PI())/3)</f>
        <v>-0.29985672693869864</v>
      </c>
      <c r="AB179" s="11">
        <f>'OddsRatio_working_3-way'!X179^(1/3)*COS(('OddsRatio_working_3-way'!Y179+4*PI())/3)</f>
        <v>-0.21634191934489946</v>
      </c>
      <c r="AC179" s="11">
        <f>'OddsRatio_working_3-way'!X179^(1/3)*SIN('OddsRatio_working_3-way'!Y179/3)</f>
        <v>4.8217296645599934E-2</v>
      </c>
      <c r="AD179" s="11">
        <f>'OddsRatio_working_3-way'!X179^(1/3)*SIN(('OddsRatio_working_3-way'!Y179+2*PI())/3)</f>
        <v>0.42293249275793343</v>
      </c>
      <c r="AE179" s="11">
        <f>'OddsRatio_working_3-way'!X179^(1/3)*SIN(('OddsRatio_working_3-way'!Y179+4*PI())/3)</f>
        <v>-0.47114978940353319</v>
      </c>
      <c r="AF179" s="11">
        <f>-'OddsRatio_working_3-way'!U179/(3*'OddsRatio_working_3-way'!X179^(1/3))*COS(('OddsRatio_working_3-way'!Y179)/3)</f>
        <v>0.5161986462835978</v>
      </c>
      <c r="AG179" s="11">
        <f>-'OddsRatio_working_3-way'!U179/(3*'OddsRatio_working_3-way'!X179^(1/3))*COS(('OddsRatio_working_3-way'!Y179+2*PI())/3)</f>
        <v>-0.29985672693869864</v>
      </c>
      <c r="AH179" s="11">
        <f>-'OddsRatio_working_3-way'!U179/(3*'OddsRatio_working_3-way'!X179^(1/3))*COS(('OddsRatio_working_3-way'!Y179+4*PI())/3)</f>
        <v>-0.21634191934489946</v>
      </c>
      <c r="AI179" s="11">
        <f>'OddsRatio_working_3-way'!U179/(3*'OddsRatio_working_3-way'!X179^(1/3))*SIN(('OddsRatio_working_3-way'!Y179)/3)</f>
        <v>-4.8217296645599934E-2</v>
      </c>
      <c r="AJ179" s="11">
        <f>'OddsRatio_working_3-way'!U179/(3*'OddsRatio_working_3-way'!X179^(1/3))*SIN(('OddsRatio_working_3-way'!Y179+2*PI())/3)</f>
        <v>-0.42293249275793343</v>
      </c>
      <c r="AK179" s="11">
        <f>'OddsRatio_working_3-way'!U179/(3*'OddsRatio_working_3-way'!X179^(1/3))*SIN(('OddsRatio_working_3-way'!Y179+4*PI())/3)</f>
        <v>0.47114978940353319</v>
      </c>
      <c r="AL179" s="11">
        <f>'OddsRatio_working_3-way'!Z179+'OddsRatio_working_3-way'!AF179</f>
        <v>1.0323972925671956</v>
      </c>
      <c r="AM179" s="11">
        <f>'OddsRatio_working_3-way'!AA179+'OddsRatio_working_3-way'!AG179</f>
        <v>-0.59971345387739727</v>
      </c>
      <c r="AN179" s="11">
        <f>'OddsRatio_working_3-way'!AB179+'OddsRatio_working_3-way'!AH179</f>
        <v>-0.43268383868979893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1.0323972925671956</v>
      </c>
      <c r="AS179" s="11">
        <f>IF(('OddsRatio_working_3-way'!X179=0),IF(Q179&gt;0,-Q179^(1/3),(-Q179)^(1/3)),'OddsRatio_working_3-way'!AM179-'OddsRatio_working_3-way'!R179/3)</f>
        <v>-0.59971345387739727</v>
      </c>
      <c r="AT179" s="11">
        <f>IF(('OddsRatio_working_3-way'!X179=0),IF(Q179&gt;0,-Q179^(1/3),(-Q179)^(1/3)),'OddsRatio_working_3-way'!AN179-'OddsRatio_working_3-way'!R179/3)</f>
        <v>-0.43268383868979893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2.13</v>
      </c>
      <c r="B180" s="4">
        <f>IF('True_Odds_Calculator_3-way'!B181="","",'True_Odds_Calculator_3-way'!B181)</f>
        <v>3.61</v>
      </c>
      <c r="C180" s="4">
        <f>IF('True_Odds_Calculator_3-way'!C181="","",'True_Odds_Calculator_3-way'!C181)</f>
        <v>3.64</v>
      </c>
      <c r="D180" s="9">
        <f t="shared" si="39"/>
        <v>0.46130407390507133</v>
      </c>
      <c r="E180" s="9">
        <f t="shared" si="40"/>
        <v>0.27047253963330514</v>
      </c>
      <c r="F180" s="9">
        <f t="shared" si="41"/>
        <v>0.26822338646162347</v>
      </c>
      <c r="G180" s="9">
        <f t="shared" si="42"/>
        <v>1.0334226066019718</v>
      </c>
      <c r="H180" s="9">
        <f t="shared" si="43"/>
        <v>2.1677675454602277</v>
      </c>
      <c r="I180" s="9">
        <f t="shared" si="44"/>
        <v>3.6972330032311462</v>
      </c>
      <c r="J180" s="9">
        <f t="shared" si="45"/>
        <v>3.7282356814292057</v>
      </c>
      <c r="K180" s="11">
        <f t="shared" si="46"/>
        <v>0.46948356807511737</v>
      </c>
      <c r="L180" s="11">
        <f t="shared" si="47"/>
        <v>0.2770083102493075</v>
      </c>
      <c r="M180" s="11">
        <f t="shared" si="48"/>
        <v>0.27472527472527469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-0.27818562772329691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0.22794626984865368</v>
      </c>
      <c r="Q180" s="11">
        <f>2*'OddsRatio_working_3-way'!K180*'OddsRatio_working_3-way'!L180*'OddsRatio_working_3-way'!M180</f>
        <v>7.1456510924342853E-2</v>
      </c>
      <c r="R180" s="11">
        <f t="shared" si="49"/>
        <v>0</v>
      </c>
      <c r="S180" s="11">
        <f t="shared" si="50"/>
        <v>-0.81940347427073101</v>
      </c>
      <c r="T180" s="11">
        <f t="shared" si="51"/>
        <v>-0.25686629287483731</v>
      </c>
      <c r="U180" s="11">
        <f>'OddsRatio_working_3-way'!S180-'OddsRatio_working_3-way'!R180^2/3</f>
        <v>-0.81940347427073101</v>
      </c>
      <c r="V180" s="11">
        <f>'OddsRatio_working_3-way'!S180*'OddsRatio_working_3-way'!R180/3-2*'OddsRatio_working_3-way'!R180^3/27-'OddsRatio_working_3-way'!T180</f>
        <v>0.25686629287483731</v>
      </c>
      <c r="W180" s="11">
        <f>'OddsRatio_working_3-way'!V180^2+4*'OddsRatio_working_3-way'!U180^3/27</f>
        <v>-1.5525716986263552E-2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0.1427462866430553</v>
      </c>
      <c r="Y180" s="11">
        <f>IF('OddsRatio_working_3-way'!W180&gt;=0,IF('OddsRatio_working_3-way'!V180+SQRT('OddsRatio_working_3-way'!W180)&gt;0,0,PI()),ACOS('OddsRatio_working_3-way'!V180/(2*'OddsRatio_working_3-way'!X180)))</f>
        <v>0.45164535789181071</v>
      </c>
      <c r="Z180" s="11">
        <f>'OddsRatio_working_3-way'!X180^(1/3)*COS('OddsRatio_working_3-way'!Y180/3)</f>
        <v>0.51671130330098591</v>
      </c>
      <c r="AA180" s="11">
        <f>'OddsRatio_working_3-way'!X180^(1/3)*COS(('OddsRatio_working_3-way'!Y180+2*PI())/3)</f>
        <v>-0.32623746326767222</v>
      </c>
      <c r="AB180" s="11">
        <f>'OddsRatio_working_3-way'!X180^(1/3)*COS(('OddsRatio_working_3-way'!Y180+4*PI())/3)</f>
        <v>-0.19047384003331377</v>
      </c>
      <c r="AC180" s="11">
        <f>'OddsRatio_working_3-way'!X180^(1/3)*SIN('OddsRatio_working_3-way'!Y180/3)</f>
        <v>7.838316442051585E-2</v>
      </c>
      <c r="AD180" s="11">
        <f>'OddsRatio_working_3-way'!X180^(1/3)*SIN(('OddsRatio_working_3-way'!Y180+2*PI())/3)</f>
        <v>0.40829353287096187</v>
      </c>
      <c r="AE180" s="11">
        <f>'OddsRatio_working_3-way'!X180^(1/3)*SIN(('OddsRatio_working_3-way'!Y180+4*PI())/3)</f>
        <v>-0.48667669729147772</v>
      </c>
      <c r="AF180" s="11">
        <f>-'OddsRatio_working_3-way'!U180/(3*'OddsRatio_working_3-way'!X180^(1/3))*COS(('OddsRatio_working_3-way'!Y180)/3)</f>
        <v>0.51671130330098591</v>
      </c>
      <c r="AG180" s="11">
        <f>-'OddsRatio_working_3-way'!U180/(3*'OddsRatio_working_3-way'!X180^(1/3))*COS(('OddsRatio_working_3-way'!Y180+2*PI())/3)</f>
        <v>-0.32623746326767222</v>
      </c>
      <c r="AH180" s="11">
        <f>-'OddsRatio_working_3-way'!U180/(3*'OddsRatio_working_3-way'!X180^(1/3))*COS(('OddsRatio_working_3-way'!Y180+4*PI())/3)</f>
        <v>-0.19047384003331377</v>
      </c>
      <c r="AI180" s="11">
        <f>'OddsRatio_working_3-way'!U180/(3*'OddsRatio_working_3-way'!X180^(1/3))*SIN(('OddsRatio_working_3-way'!Y180)/3)</f>
        <v>-7.838316442051585E-2</v>
      </c>
      <c r="AJ180" s="11">
        <f>'OddsRatio_working_3-way'!U180/(3*'OddsRatio_working_3-way'!X180^(1/3))*SIN(('OddsRatio_working_3-way'!Y180+2*PI())/3)</f>
        <v>-0.40829353287096187</v>
      </c>
      <c r="AK180" s="11">
        <f>'OddsRatio_working_3-way'!U180/(3*'OddsRatio_working_3-way'!X180^(1/3))*SIN(('OddsRatio_working_3-way'!Y180+4*PI())/3)</f>
        <v>0.48667669729147772</v>
      </c>
      <c r="AL180" s="11">
        <f>'OddsRatio_working_3-way'!Z180+'OddsRatio_working_3-way'!AF180</f>
        <v>1.0334226066019718</v>
      </c>
      <c r="AM180" s="11">
        <f>'OddsRatio_working_3-way'!AA180+'OddsRatio_working_3-way'!AG180</f>
        <v>-0.65247492653534445</v>
      </c>
      <c r="AN180" s="11">
        <f>'OddsRatio_working_3-way'!AB180+'OddsRatio_working_3-way'!AH180</f>
        <v>-0.38094768006662755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1.0334226066019718</v>
      </c>
      <c r="AS180" s="11">
        <f>IF(('OddsRatio_working_3-way'!X180=0),IF(Q180&gt;0,-Q180^(1/3),(-Q180)^(1/3)),'OddsRatio_working_3-way'!AM180-'OddsRatio_working_3-way'!R180/3)</f>
        <v>-0.65247492653534445</v>
      </c>
      <c r="AT180" s="11">
        <f>IF(('OddsRatio_working_3-way'!X180=0),IF(Q180&gt;0,-Q180^(1/3),(-Q180)^(1/3)),'OddsRatio_working_3-way'!AN180-'OddsRatio_working_3-way'!R180/3)</f>
        <v>-0.38094768006662755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1.84</v>
      </c>
      <c r="B181" s="4">
        <f>IF('True_Odds_Calculator_3-way'!B182="","",'True_Odds_Calculator_3-way'!B182)</f>
        <v>3.65</v>
      </c>
      <c r="C181" s="4">
        <f>IF('True_Odds_Calculator_3-way'!C182="","",'True_Odds_Calculator_3-way'!C182)</f>
        <v>4.82</v>
      </c>
      <c r="D181" s="9">
        <f t="shared" si="39"/>
        <v>0.53329293563479407</v>
      </c>
      <c r="E181" s="9">
        <f t="shared" si="40"/>
        <v>0.26589629420671068</v>
      </c>
      <c r="F181" s="9">
        <f t="shared" si="41"/>
        <v>0.20081077015849541</v>
      </c>
      <c r="G181" s="9">
        <f t="shared" si="42"/>
        <v>1.0418357546635519</v>
      </c>
      <c r="H181" s="9">
        <f t="shared" si="43"/>
        <v>1.8751420339173834</v>
      </c>
      <c r="I181" s="9">
        <f t="shared" si="44"/>
        <v>3.7608647498584133</v>
      </c>
      <c r="J181" s="9">
        <f t="shared" si="45"/>
        <v>4.9798125828147688</v>
      </c>
      <c r="K181" s="11">
        <f t="shared" si="46"/>
        <v>0.54347826086956519</v>
      </c>
      <c r="L181" s="11">
        <f t="shared" si="47"/>
        <v>0.27397260273972601</v>
      </c>
      <c r="M181" s="11">
        <f t="shared" si="48"/>
        <v>0.20746887966804978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-0.2626822921171712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0.22581856914434836</v>
      </c>
      <c r="Q181" s="11">
        <f>2*'OddsRatio_working_3-way'!K181*'OddsRatio_working_3-way'!L181*'OddsRatio_working_3-way'!M181</f>
        <v>6.1783466250163711E-2</v>
      </c>
      <c r="R181" s="11">
        <f t="shared" si="49"/>
        <v>0</v>
      </c>
      <c r="S181" s="11">
        <f t="shared" si="50"/>
        <v>-0.85966422526730679</v>
      </c>
      <c r="T181" s="11">
        <f t="shared" si="51"/>
        <v>-0.23520225041513182</v>
      </c>
      <c r="U181" s="11">
        <f>'OddsRatio_working_3-way'!S181-'OddsRatio_working_3-way'!R181^2/3</f>
        <v>-0.85966422526730679</v>
      </c>
      <c r="V181" s="11">
        <f>'OddsRatio_working_3-way'!S181*'OddsRatio_working_3-way'!R181/3-2*'OddsRatio_working_3-way'!R181^3/27-'OddsRatio_working_3-way'!T181</f>
        <v>0.23520225041513182</v>
      </c>
      <c r="W181" s="11">
        <f>'OddsRatio_working_3-way'!V181^2+4*'OddsRatio_working_3-way'!U181^3/27</f>
        <v>-3.880009012061985E-2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0.15339506895673197</v>
      </c>
      <c r="Y181" s="11">
        <f>IF('OddsRatio_working_3-way'!W181&gt;=0,IF('OddsRatio_working_3-way'!V181+SQRT('OddsRatio_working_3-way'!W181)&gt;0,0,PI()),ACOS('OddsRatio_working_3-way'!V181/(2*'OddsRatio_working_3-way'!X181)))</f>
        <v>0.69718101398312637</v>
      </c>
      <c r="Z181" s="11">
        <f>'OddsRatio_working_3-way'!X181^(1/3)*COS('OddsRatio_working_3-way'!Y181/3)</f>
        <v>0.52091787733177597</v>
      </c>
      <c r="AA181" s="11">
        <f>'OddsRatio_working_3-way'!X181^(1/3)*COS(('OddsRatio_working_3-way'!Y181+2*PI())/3)</f>
        <v>-0.36722728661575704</v>
      </c>
      <c r="AB181" s="11">
        <f>'OddsRatio_working_3-way'!X181^(1/3)*COS(('OddsRatio_working_3-way'!Y181+4*PI())/3)</f>
        <v>-0.15369059071601904</v>
      </c>
      <c r="AC181" s="11">
        <f>'OddsRatio_working_3-way'!X181^(1/3)*SIN('OddsRatio_working_3-way'!Y181/3)</f>
        <v>0.12328546885957703</v>
      </c>
      <c r="AD181" s="11">
        <f>'OddsRatio_working_3-way'!X181^(1/3)*SIN(('OddsRatio_working_3-way'!Y181+2*PI())/3)</f>
        <v>0.38948538062499538</v>
      </c>
      <c r="AE181" s="11">
        <f>'OddsRatio_working_3-way'!X181^(1/3)*SIN(('OddsRatio_working_3-way'!Y181+4*PI())/3)</f>
        <v>-0.51277084948457241</v>
      </c>
      <c r="AF181" s="11">
        <f>-'OddsRatio_working_3-way'!U181/(3*'OddsRatio_working_3-way'!X181^(1/3))*COS(('OddsRatio_working_3-way'!Y181)/3)</f>
        <v>0.52091787733177608</v>
      </c>
      <c r="AG181" s="11">
        <f>-'OddsRatio_working_3-way'!U181/(3*'OddsRatio_working_3-way'!X181^(1/3))*COS(('OddsRatio_working_3-way'!Y181+2*PI())/3)</f>
        <v>-0.3672272866157571</v>
      </c>
      <c r="AH181" s="11">
        <f>-'OddsRatio_working_3-way'!U181/(3*'OddsRatio_working_3-way'!X181^(1/3))*COS(('OddsRatio_working_3-way'!Y181+4*PI())/3)</f>
        <v>-0.15369059071601909</v>
      </c>
      <c r="AI181" s="11">
        <f>'OddsRatio_working_3-way'!U181/(3*'OddsRatio_working_3-way'!X181^(1/3))*SIN(('OddsRatio_working_3-way'!Y181)/3)</f>
        <v>-0.12328546885957706</v>
      </c>
      <c r="AJ181" s="11">
        <f>'OddsRatio_working_3-way'!U181/(3*'OddsRatio_working_3-way'!X181^(1/3))*SIN(('OddsRatio_working_3-way'!Y181+2*PI())/3)</f>
        <v>-0.38948538062499549</v>
      </c>
      <c r="AK181" s="11">
        <f>'OddsRatio_working_3-way'!U181/(3*'OddsRatio_working_3-way'!X181^(1/3))*SIN(('OddsRatio_working_3-way'!Y181+4*PI())/3)</f>
        <v>0.51277084948457252</v>
      </c>
      <c r="AL181" s="11">
        <f>'OddsRatio_working_3-way'!Z181+'OddsRatio_working_3-way'!AF181</f>
        <v>1.0418357546635519</v>
      </c>
      <c r="AM181" s="11">
        <f>'OddsRatio_working_3-way'!AA181+'OddsRatio_working_3-way'!AG181</f>
        <v>-0.7344545732315142</v>
      </c>
      <c r="AN181" s="11">
        <f>'OddsRatio_working_3-way'!AB181+'OddsRatio_working_3-way'!AH181</f>
        <v>-0.30738118143203813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1.0418357546635519</v>
      </c>
      <c r="AS181" s="11">
        <f>IF(('OddsRatio_working_3-way'!X181=0),IF(Q181&gt;0,-Q181^(1/3),(-Q181)^(1/3)),'OddsRatio_working_3-way'!AM181-'OddsRatio_working_3-way'!R181/3)</f>
        <v>-0.7344545732315142</v>
      </c>
      <c r="AT181" s="11">
        <f>IF(('OddsRatio_working_3-way'!X181=0),IF(Q181&gt;0,-Q181^(1/3),(-Q181)^(1/3)),'OddsRatio_working_3-way'!AN181-'OddsRatio_working_3-way'!R181/3)</f>
        <v>-0.30738118143203813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2.99</v>
      </c>
      <c r="B182" s="4">
        <f>IF('True_Odds_Calculator_3-way'!B183="","",'True_Odds_Calculator_3-way'!B183)</f>
        <v>3.55</v>
      </c>
      <c r="C182" s="4">
        <f>IF('True_Odds_Calculator_3-way'!C183="","",'True_Odds_Calculator_3-way'!C183)</f>
        <v>2.46</v>
      </c>
      <c r="D182" s="9">
        <f t="shared" si="39"/>
        <v>0.32688534996426105</v>
      </c>
      <c r="E182" s="9">
        <f t="shared" si="40"/>
        <v>0.2748277062568979</v>
      </c>
      <c r="F182" s="9">
        <f t="shared" si="41"/>
        <v>0.39828694377884105</v>
      </c>
      <c r="G182" s="9">
        <f t="shared" si="42"/>
        <v>1.034762089809582</v>
      </c>
      <c r="H182" s="9">
        <f t="shared" si="43"/>
        <v>3.0591765587210675</v>
      </c>
      <c r="I182" s="9">
        <f t="shared" si="44"/>
        <v>3.638643329014434</v>
      </c>
      <c r="J182" s="9">
        <f t="shared" si="45"/>
        <v>2.5107526511219898</v>
      </c>
      <c r="K182" s="11">
        <f t="shared" si="46"/>
        <v>0.33444816053511706</v>
      </c>
      <c r="L182" s="11">
        <f t="shared" si="47"/>
        <v>0.28169014084507044</v>
      </c>
      <c r="M182" s="11">
        <f t="shared" si="48"/>
        <v>0.4065040650406504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-0.28373405454342826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0.22978231572319963</v>
      </c>
      <c r="Q182" s="11">
        <f>2*'OddsRatio_working_3-way'!K182*'OddsRatio_working_3-way'!L182*'OddsRatio_working_3-way'!M182</f>
        <v>7.6594105241066551E-2</v>
      </c>
      <c r="R182" s="11">
        <f t="shared" si="49"/>
        <v>0</v>
      </c>
      <c r="S182" s="11">
        <f t="shared" si="50"/>
        <v>-0.80985102790341723</v>
      </c>
      <c r="T182" s="11">
        <f t="shared" si="51"/>
        <v>-0.26995034263447243</v>
      </c>
      <c r="U182" s="11">
        <f>'OddsRatio_working_3-way'!S182-'OddsRatio_working_3-way'!R182^2/3</f>
        <v>-0.80985102790341723</v>
      </c>
      <c r="V182" s="11">
        <f>'OddsRatio_working_3-way'!S182*'OddsRatio_working_3-way'!R182/3-2*'OddsRatio_working_3-way'!R182^3/27-'OddsRatio_working_3-way'!T182</f>
        <v>0.26995034263447243</v>
      </c>
      <c r="W182" s="11">
        <f>'OddsRatio_working_3-way'!V182^2+4*'OddsRatio_working_3-way'!U182^3/27</f>
        <v>-5.8153802370444069E-3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0.14025741310668169</v>
      </c>
      <c r="Y182" s="11">
        <f>IF('OddsRatio_working_3-way'!W182&gt;=0,IF('OddsRatio_working_3-way'!V182+SQRT('OddsRatio_working_3-way'!W182)&gt;0,0,PI()),ACOS('OddsRatio_working_3-way'!V182/(2*'OddsRatio_working_3-way'!X182)))</f>
        <v>0.27531744630628641</v>
      </c>
      <c r="Z182" s="11">
        <f>'OddsRatio_working_3-way'!X182^(1/3)*COS('OddsRatio_working_3-way'!Y182/3)</f>
        <v>0.51738104490479109</v>
      </c>
      <c r="AA182" s="11">
        <f>'OddsRatio_working_3-way'!X182^(1/3)*COS(('OddsRatio_working_3-way'!Y182+2*PI())/3)</f>
        <v>-0.29992640192372855</v>
      </c>
      <c r="AB182" s="11">
        <f>'OddsRatio_working_3-way'!X182^(1/3)*COS(('OddsRatio_working_3-way'!Y182+4*PI())/3)</f>
        <v>-0.2174546429810626</v>
      </c>
      <c r="AC182" s="11">
        <f>'OddsRatio_working_3-way'!X182^(1/3)*SIN('OddsRatio_working_3-way'!Y182/3)</f>
        <v>4.7615092226090144E-2</v>
      </c>
      <c r="AD182" s="11">
        <f>'OddsRatio_working_3-way'!X182^(1/3)*SIN(('OddsRatio_working_3-way'!Y182+2*PI())/3)</f>
        <v>0.42425758221104137</v>
      </c>
      <c r="AE182" s="11">
        <f>'OddsRatio_working_3-way'!X182^(1/3)*SIN(('OddsRatio_working_3-way'!Y182+4*PI())/3)</f>
        <v>-0.47187267443713149</v>
      </c>
      <c r="AF182" s="11">
        <f>-'OddsRatio_working_3-way'!U182/(3*'OddsRatio_working_3-way'!X182^(1/3))*COS(('OddsRatio_working_3-way'!Y182)/3)</f>
        <v>0.51738104490479087</v>
      </c>
      <c r="AG182" s="11">
        <f>-'OddsRatio_working_3-way'!U182/(3*'OddsRatio_working_3-way'!X182^(1/3))*COS(('OddsRatio_working_3-way'!Y182+2*PI())/3)</f>
        <v>-0.29992640192372844</v>
      </c>
      <c r="AH182" s="11">
        <f>-'OddsRatio_working_3-way'!U182/(3*'OddsRatio_working_3-way'!X182^(1/3))*COS(('OddsRatio_working_3-way'!Y182+4*PI())/3)</f>
        <v>-0.21745464298106251</v>
      </c>
      <c r="AI182" s="11">
        <f>'OddsRatio_working_3-way'!U182/(3*'OddsRatio_working_3-way'!X182^(1/3))*SIN(('OddsRatio_working_3-way'!Y182)/3)</f>
        <v>-4.7615092226090124E-2</v>
      </c>
      <c r="AJ182" s="11">
        <f>'OddsRatio_working_3-way'!U182/(3*'OddsRatio_working_3-way'!X182^(1/3))*SIN(('OddsRatio_working_3-way'!Y182+2*PI())/3)</f>
        <v>-0.42425758221104115</v>
      </c>
      <c r="AK182" s="11">
        <f>'OddsRatio_working_3-way'!U182/(3*'OddsRatio_working_3-way'!X182^(1/3))*SIN(('OddsRatio_working_3-way'!Y182+4*PI())/3)</f>
        <v>0.47187267443713132</v>
      </c>
      <c r="AL182" s="11">
        <f>'OddsRatio_working_3-way'!Z182+'OddsRatio_working_3-way'!AF182</f>
        <v>1.034762089809582</v>
      </c>
      <c r="AM182" s="11">
        <f>'OddsRatio_working_3-way'!AA182+'OddsRatio_working_3-way'!AG182</f>
        <v>-0.59985280384745698</v>
      </c>
      <c r="AN182" s="11">
        <f>'OddsRatio_working_3-way'!AB182+'OddsRatio_working_3-way'!AH182</f>
        <v>-0.43490928596212508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1.034762089809582</v>
      </c>
      <c r="AS182" s="11">
        <f>IF(('OddsRatio_working_3-way'!X182=0),IF(Q182&gt;0,-Q182^(1/3),(-Q182)^(1/3)),'OddsRatio_working_3-way'!AM182-'OddsRatio_working_3-way'!R182/3)</f>
        <v>-0.59985280384745698</v>
      </c>
      <c r="AT182" s="11">
        <f>IF(('OddsRatio_working_3-way'!X182=0),IF(Q182&gt;0,-Q182^(1/3),(-Q182)^(1/3)),'OddsRatio_working_3-way'!AN182-'OddsRatio_working_3-way'!R182/3)</f>
        <v>-0.43490928596212508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5.67</v>
      </c>
      <c r="B183" s="4">
        <f>IF('True_Odds_Calculator_3-way'!B184="","",'True_Odds_Calculator_3-way'!B184)</f>
        <v>4.8499999999999996</v>
      </c>
      <c r="C183" s="4">
        <f>IF('True_Odds_Calculator_3-way'!C184="","",'True_Odds_Calculator_3-way'!C184)</f>
        <v>1.56</v>
      </c>
      <c r="D183" s="9">
        <f t="shared" si="39"/>
        <v>0.17007077445097715</v>
      </c>
      <c r="E183" s="9">
        <f t="shared" si="40"/>
        <v>0.19908230885204659</v>
      </c>
      <c r="F183" s="9">
        <f t="shared" si="41"/>
        <v>0.63084691669697635</v>
      </c>
      <c r="G183" s="9">
        <f t="shared" si="42"/>
        <v>1.0449475411898208</v>
      </c>
      <c r="H183" s="9">
        <f t="shared" si="43"/>
        <v>5.8799050173564638</v>
      </c>
      <c r="I183" s="9">
        <f t="shared" si="44"/>
        <v>5.0230480335808094</v>
      </c>
      <c r="J183" s="9">
        <f t="shared" si="45"/>
        <v>1.5851706230662996</v>
      </c>
      <c r="K183" s="11">
        <f t="shared" si="46"/>
        <v>0.17636684303350969</v>
      </c>
      <c r="L183" s="11">
        <f t="shared" si="47"/>
        <v>0.2061855670103093</v>
      </c>
      <c r="M183" s="11">
        <f t="shared" si="48"/>
        <v>0.64102564102564097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-0.2347017032011306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0.21165885999792072</v>
      </c>
      <c r="Q183" s="11">
        <f>2*'OddsRatio_working_3-way'!K183*'OddsRatio_working_3-way'!L183*'OddsRatio_working_3-way'!M183</f>
        <v>4.6620894272669758E-2</v>
      </c>
      <c r="R183" s="11">
        <f t="shared" si="49"/>
        <v>0</v>
      </c>
      <c r="S183" s="11">
        <f t="shared" si="50"/>
        <v>-0.90182072439643512</v>
      </c>
      <c r="T183" s="11">
        <f t="shared" si="51"/>
        <v>-0.19863892607850994</v>
      </c>
      <c r="U183" s="11">
        <f>'OddsRatio_working_3-way'!S183-'OddsRatio_working_3-way'!R183^2/3</f>
        <v>-0.90182072439643512</v>
      </c>
      <c r="V183" s="11">
        <f>'OddsRatio_working_3-way'!S183*'OddsRatio_working_3-way'!R183/3-2*'OddsRatio_working_3-way'!R183^3/27-'OddsRatio_working_3-way'!T183</f>
        <v>0.19863892607850994</v>
      </c>
      <c r="W183" s="11">
        <f>'OddsRatio_working_3-way'!V183^2+4*'OddsRatio_working_3-way'!U183^3/27</f>
        <v>-6.919936473821206E-2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0.16481564526148285</v>
      </c>
      <c r="Y183" s="11">
        <f>IF('OddsRatio_working_3-way'!W183&gt;=0,IF('OddsRatio_working_3-way'!V183+SQRT('OddsRatio_working_3-way'!W183)&gt;0,0,PI()),ACOS('OddsRatio_working_3-way'!V183/(2*'OddsRatio_working_3-way'!X183)))</f>
        <v>0.92402941762313784</v>
      </c>
      <c r="Z183" s="11">
        <f>'OddsRatio_working_3-way'!X183^(1/3)*COS('OddsRatio_working_3-way'!Y183/3)</f>
        <v>0.5224737705949104</v>
      </c>
      <c r="AA183" s="11">
        <f>'OddsRatio_working_3-way'!X183^(1/3)*COS(('OddsRatio_working_3-way'!Y183+2*PI())/3)</f>
        <v>-0.40518496753324446</v>
      </c>
      <c r="AB183" s="11">
        <f>'OddsRatio_working_3-way'!X183^(1/3)*COS(('OddsRatio_working_3-way'!Y183+4*PI())/3)</f>
        <v>-0.11728880306166584</v>
      </c>
      <c r="AC183" s="11">
        <f>'OddsRatio_working_3-way'!X183^(1/3)*SIN('OddsRatio_working_3-way'!Y183/3)</f>
        <v>0.16621692805632665</v>
      </c>
      <c r="AD183" s="11">
        <f>'OddsRatio_working_3-way'!X183^(1/3)*SIN(('OddsRatio_working_3-way'!Y183+2*PI())/3)</f>
        <v>0.36936709411807211</v>
      </c>
      <c r="AE183" s="11">
        <f>'OddsRatio_working_3-way'!X183^(1/3)*SIN(('OddsRatio_working_3-way'!Y183+4*PI())/3)</f>
        <v>-0.53558402217439871</v>
      </c>
      <c r="AF183" s="11">
        <f>-'OddsRatio_working_3-way'!U183/(3*'OddsRatio_working_3-way'!X183^(1/3))*COS(('OddsRatio_working_3-way'!Y183)/3)</f>
        <v>0.5224737705949104</v>
      </c>
      <c r="AG183" s="11">
        <f>-'OddsRatio_working_3-way'!U183/(3*'OddsRatio_working_3-way'!X183^(1/3))*COS(('OddsRatio_working_3-way'!Y183+2*PI())/3)</f>
        <v>-0.40518496753324446</v>
      </c>
      <c r="AH183" s="11">
        <f>-'OddsRatio_working_3-way'!U183/(3*'OddsRatio_working_3-way'!X183^(1/3))*COS(('OddsRatio_working_3-way'!Y183+4*PI())/3)</f>
        <v>-0.11728880306166584</v>
      </c>
      <c r="AI183" s="11">
        <f>'OddsRatio_working_3-way'!U183/(3*'OddsRatio_working_3-way'!X183^(1/3))*SIN(('OddsRatio_working_3-way'!Y183)/3)</f>
        <v>-0.16621692805632665</v>
      </c>
      <c r="AJ183" s="11">
        <f>'OddsRatio_working_3-way'!U183/(3*'OddsRatio_working_3-way'!X183^(1/3))*SIN(('OddsRatio_working_3-way'!Y183+2*PI())/3)</f>
        <v>-0.36936709411807211</v>
      </c>
      <c r="AK183" s="11">
        <f>'OddsRatio_working_3-way'!U183/(3*'OddsRatio_working_3-way'!X183^(1/3))*SIN(('OddsRatio_working_3-way'!Y183+4*PI())/3)</f>
        <v>0.53558402217439871</v>
      </c>
      <c r="AL183" s="11">
        <f>'OddsRatio_working_3-way'!Z183+'OddsRatio_working_3-way'!AF183</f>
        <v>1.0449475411898208</v>
      </c>
      <c r="AM183" s="11">
        <f>'OddsRatio_working_3-way'!AA183+'OddsRatio_working_3-way'!AG183</f>
        <v>-0.81036993506648891</v>
      </c>
      <c r="AN183" s="11">
        <f>'OddsRatio_working_3-way'!AB183+'OddsRatio_working_3-way'!AH183</f>
        <v>-0.23457760612333167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1.0449475411898208</v>
      </c>
      <c r="AS183" s="11">
        <f>IF(('OddsRatio_working_3-way'!X183=0),IF(Q183&gt;0,-Q183^(1/3),(-Q183)^(1/3)),'OddsRatio_working_3-way'!AM183-'OddsRatio_working_3-way'!R183/3)</f>
        <v>-0.81036993506648891</v>
      </c>
      <c r="AT183" s="11">
        <f>IF(('OddsRatio_working_3-way'!X183=0),IF(Q183&gt;0,-Q183^(1/3),(-Q183)^(1/3)),'OddsRatio_working_3-way'!AN183-'OddsRatio_working_3-way'!R183/3)</f>
        <v>-0.23457760612333167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</v>
      </c>
      <c r="B184" s="4">
        <f>IF('True_Odds_Calculator_3-way'!B185="","",'True_Odds_Calculator_3-way'!B185)</f>
        <v>3.39</v>
      </c>
      <c r="C184" s="4">
        <f>IF('True_Odds_Calculator_3-way'!C185="","",'True_Odds_Calculator_3-way'!C185)</f>
        <v>4.38</v>
      </c>
      <c r="D184" s="9">
        <f t="shared" si="39"/>
        <v>0.49076797771325814</v>
      </c>
      <c r="E184" s="9">
        <f t="shared" si="40"/>
        <v>0.2873630608144665</v>
      </c>
      <c r="F184" s="9">
        <f t="shared" si="41"/>
        <v>0.22186896147227542</v>
      </c>
      <c r="G184" s="9">
        <f t="shared" si="42"/>
        <v>1.0376227574168904</v>
      </c>
      <c r="H184" s="9">
        <f t="shared" si="43"/>
        <v>2.0376227574168904</v>
      </c>
      <c r="I184" s="9">
        <f t="shared" si="44"/>
        <v>3.4799183902263673</v>
      </c>
      <c r="J184" s="9">
        <f t="shared" si="45"/>
        <v>4.5071649200690889</v>
      </c>
      <c r="K184" s="11">
        <f t="shared" si="46"/>
        <v>0.5</v>
      </c>
      <c r="L184" s="11">
        <f t="shared" si="47"/>
        <v>0.29498525073746312</v>
      </c>
      <c r="M184" s="11">
        <f t="shared" si="48"/>
        <v>0.22831050228310504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-0.27202623887070487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0.22797376112929513</v>
      </c>
      <c r="Q184" s="11">
        <f>2*'OddsRatio_working_3-way'!K184*'OddsRatio_working_3-way'!L184*'OddsRatio_working_3-way'!M184</f>
        <v>6.7348230761977892E-2</v>
      </c>
      <c r="R184" s="11">
        <f t="shared" si="49"/>
        <v>0</v>
      </c>
      <c r="S184" s="11">
        <f t="shared" si="50"/>
        <v>-0.83805798321408231</v>
      </c>
      <c r="T184" s="11">
        <f t="shared" si="51"/>
        <v>-0.24757990641479541</v>
      </c>
      <c r="U184" s="11">
        <f>'OddsRatio_working_3-way'!S184-'OddsRatio_working_3-way'!R184^2/3</f>
        <v>-0.83805798321408231</v>
      </c>
      <c r="V184" s="11">
        <f>'OddsRatio_working_3-way'!S184*'OddsRatio_working_3-way'!R184/3-2*'OddsRatio_working_3-way'!R184^3/27-'OddsRatio_working_3-way'!T184</f>
        <v>0.24757990641479541</v>
      </c>
      <c r="W184" s="11">
        <f>'OddsRatio_working_3-way'!V184^2+4*'OddsRatio_working_3-way'!U184^3/27</f>
        <v>-2.5904580390747299E-2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0.14764856116053598</v>
      </c>
      <c r="Y184" s="11">
        <f>IF('OddsRatio_working_3-way'!W184&gt;=0,IF('OddsRatio_working_3-way'!V184+SQRT('OddsRatio_working_3-way'!W184)&gt;0,0,PI()),ACOS('OddsRatio_working_3-way'!V184/(2*'OddsRatio_working_3-way'!X184)))</f>
        <v>0.57643785653774859</v>
      </c>
      <c r="Z184" s="11">
        <f>'OddsRatio_working_3-way'!X184^(1/3)*COS('OddsRatio_working_3-way'!Y184/3)</f>
        <v>0.51881137870844518</v>
      </c>
      <c r="AA184" s="11">
        <f>'OddsRatio_working_3-way'!X184^(1/3)*COS(('OddsRatio_working_3-way'!Y184+2*PI())/3)</f>
        <v>-0.34681599078089825</v>
      </c>
      <c r="AB184" s="11">
        <f>'OddsRatio_working_3-way'!X184^(1/3)*COS(('OddsRatio_working_3-way'!Y184+4*PI())/3)</f>
        <v>-0.17199538792754726</v>
      </c>
      <c r="AC184" s="11">
        <f>'OddsRatio_working_3-way'!X184^(1/3)*SIN('OddsRatio_working_3-way'!Y184/3)</f>
        <v>0.10093272211727509</v>
      </c>
      <c r="AD184" s="11">
        <f>'OddsRatio_working_3-way'!X184^(1/3)*SIN(('OddsRatio_working_3-way'!Y184+2*PI())/3)</f>
        <v>0.39883747267530506</v>
      </c>
      <c r="AE184" s="11">
        <f>'OddsRatio_working_3-way'!X184^(1/3)*SIN(('OddsRatio_working_3-way'!Y184+4*PI())/3)</f>
        <v>-0.49977019479258</v>
      </c>
      <c r="AF184" s="11">
        <f>-'OddsRatio_working_3-way'!U184/(3*'OddsRatio_working_3-way'!X184^(1/3))*COS(('OddsRatio_working_3-way'!Y184)/3)</f>
        <v>0.51881137870844507</v>
      </c>
      <c r="AG184" s="11">
        <f>-'OddsRatio_working_3-way'!U184/(3*'OddsRatio_working_3-way'!X184^(1/3))*COS(('OddsRatio_working_3-way'!Y184+2*PI())/3)</f>
        <v>-0.34681599078089814</v>
      </c>
      <c r="AH184" s="11">
        <f>-'OddsRatio_working_3-way'!U184/(3*'OddsRatio_working_3-way'!X184^(1/3))*COS(('OddsRatio_working_3-way'!Y184+4*PI())/3)</f>
        <v>-0.17199538792754723</v>
      </c>
      <c r="AI184" s="11">
        <f>'OddsRatio_working_3-way'!U184/(3*'OddsRatio_working_3-way'!X184^(1/3))*SIN(('OddsRatio_working_3-way'!Y184)/3)</f>
        <v>-0.10093272211727508</v>
      </c>
      <c r="AJ184" s="11">
        <f>'OddsRatio_working_3-way'!U184/(3*'OddsRatio_working_3-way'!X184^(1/3))*SIN(('OddsRatio_working_3-way'!Y184+2*PI())/3)</f>
        <v>-0.398837472675305</v>
      </c>
      <c r="AK184" s="11">
        <f>'OddsRatio_working_3-way'!U184/(3*'OddsRatio_working_3-way'!X184^(1/3))*SIN(('OddsRatio_working_3-way'!Y184+4*PI())/3)</f>
        <v>0.49977019479257989</v>
      </c>
      <c r="AL184" s="11">
        <f>'OddsRatio_working_3-way'!Z184+'OddsRatio_working_3-way'!AF184</f>
        <v>1.0376227574168904</v>
      </c>
      <c r="AM184" s="11">
        <f>'OddsRatio_working_3-way'!AA184+'OddsRatio_working_3-way'!AG184</f>
        <v>-0.6936319815617964</v>
      </c>
      <c r="AN184" s="11">
        <f>'OddsRatio_working_3-way'!AB184+'OddsRatio_working_3-way'!AH184</f>
        <v>-0.34399077585509452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1.0376227574168904</v>
      </c>
      <c r="AS184" s="11">
        <f>IF(('OddsRatio_working_3-way'!X184=0),IF(Q184&gt;0,-Q184^(1/3),(-Q184)^(1/3)),'OddsRatio_working_3-way'!AM184-'OddsRatio_working_3-way'!R184/3)</f>
        <v>-0.6936319815617964</v>
      </c>
      <c r="AT184" s="11">
        <f>IF(('OddsRatio_working_3-way'!X184=0),IF(Q184&gt;0,-Q184^(1/3),(-Q184)^(1/3)),'OddsRatio_working_3-way'!AN184-'OddsRatio_working_3-way'!R184/3)</f>
        <v>-0.34399077585509452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2.54</v>
      </c>
      <c r="B185" s="4">
        <f>IF('True_Odds_Calculator_3-way'!B186="","",'True_Odds_Calculator_3-way'!B186)</f>
        <v>3.41</v>
      </c>
      <c r="C185" s="4">
        <f>IF('True_Odds_Calculator_3-way'!C186="","",'True_Odds_Calculator_3-way'!C186)</f>
        <v>2.99</v>
      </c>
      <c r="D185" s="9">
        <f t="shared" si="39"/>
        <v>0.38604617359007598</v>
      </c>
      <c r="E185" s="9">
        <f t="shared" si="40"/>
        <v>0.28663019677995616</v>
      </c>
      <c r="F185" s="9">
        <f t="shared" si="41"/>
        <v>0.32732362962996792</v>
      </c>
      <c r="G185" s="9">
        <f t="shared" si="42"/>
        <v>1.0327037103958707</v>
      </c>
      <c r="H185" s="9">
        <f t="shared" si="43"/>
        <v>2.5903637140096416</v>
      </c>
      <c r="I185" s="9">
        <f t="shared" si="44"/>
        <v>3.4888159420540483</v>
      </c>
      <c r="J185" s="9">
        <f t="shared" si="45"/>
        <v>3.0550803836877827</v>
      </c>
      <c r="K185" s="11">
        <f t="shared" si="46"/>
        <v>0.39370078740157477</v>
      </c>
      <c r="L185" s="11">
        <f t="shared" si="47"/>
        <v>0.29325513196480935</v>
      </c>
      <c r="M185" s="11">
        <f t="shared" si="48"/>
        <v>0.33444816053511706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-0.28518820248342835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0.22936500722499764</v>
      </c>
      <c r="Q185" s="11">
        <f>2*'OddsRatio_working_3-way'!K185*'OddsRatio_working_3-way'!L185*'OddsRatio_working_3-way'!M185</f>
        <v>7.7227275159931885E-2</v>
      </c>
      <c r="R185" s="11">
        <f t="shared" si="49"/>
        <v>0</v>
      </c>
      <c r="S185" s="11">
        <f t="shared" si="50"/>
        <v>-0.80425839928748644</v>
      </c>
      <c r="T185" s="11">
        <f t="shared" si="51"/>
        <v>-0.27079407383417059</v>
      </c>
      <c r="U185" s="11">
        <f>'OddsRatio_working_3-way'!S185-'OddsRatio_working_3-way'!R185^2/3</f>
        <v>-0.80425839928748644</v>
      </c>
      <c r="V185" s="11">
        <f>'OddsRatio_working_3-way'!S185*'OddsRatio_working_3-way'!R185/3-2*'OddsRatio_working_3-way'!R185^3/27-'OddsRatio_working_3-way'!T185</f>
        <v>0.27079407383417059</v>
      </c>
      <c r="W185" s="11">
        <f>'OddsRatio_working_3-way'!V185^2+4*'OddsRatio_working_3-way'!U185^3/27</f>
        <v>-3.7401585197627124E-3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0.13880705038241839</v>
      </c>
      <c r="Y185" s="11">
        <f>IF('OddsRatio_working_3-way'!W185&gt;=0,IF('OddsRatio_working_3-way'!V185+SQRT('OddsRatio_working_3-way'!W185)&gt;0,0,PI()),ACOS('OddsRatio_working_3-way'!V185/(2*'OddsRatio_working_3-way'!X185)))</f>
        <v>0.22211628831690211</v>
      </c>
      <c r="Z185" s="11">
        <f>'OddsRatio_working_3-way'!X185^(1/3)*COS('OddsRatio_working_3-way'!Y185/3)</f>
        <v>0.51635185519793547</v>
      </c>
      <c r="AA185" s="11">
        <f>'OddsRatio_working_3-way'!X185^(1/3)*COS(('OddsRatio_working_3-way'!Y185+2*PI())/3)</f>
        <v>-0.29134475403448351</v>
      </c>
      <c r="AB185" s="11">
        <f>'OddsRatio_working_3-way'!X185^(1/3)*COS(('OddsRatio_working_3-way'!Y185+4*PI())/3)</f>
        <v>-0.22500710116345202</v>
      </c>
      <c r="AC185" s="11">
        <f>'OddsRatio_working_3-way'!X185^(1/3)*SIN('OddsRatio_working_3-way'!Y185/3)</f>
        <v>3.8300061742497934E-2</v>
      </c>
      <c r="AD185" s="11">
        <f>'OddsRatio_working_3-way'!X185^(1/3)*SIN(('OddsRatio_working_3-way'!Y185+2*PI())/3)</f>
        <v>0.42802379302138704</v>
      </c>
      <c r="AE185" s="11">
        <f>'OddsRatio_working_3-way'!X185^(1/3)*SIN(('OddsRatio_working_3-way'!Y185+4*PI())/3)</f>
        <v>-0.46632385476388505</v>
      </c>
      <c r="AF185" s="11">
        <f>-'OddsRatio_working_3-way'!U185/(3*'OddsRatio_working_3-way'!X185^(1/3))*COS(('OddsRatio_working_3-way'!Y185)/3)</f>
        <v>0.51635185519793536</v>
      </c>
      <c r="AG185" s="11">
        <f>-'OddsRatio_working_3-way'!U185/(3*'OddsRatio_working_3-way'!X185^(1/3))*COS(('OddsRatio_working_3-way'!Y185+2*PI())/3)</f>
        <v>-0.29134475403448346</v>
      </c>
      <c r="AH185" s="11">
        <f>-'OddsRatio_working_3-way'!U185/(3*'OddsRatio_working_3-way'!X185^(1/3))*COS(('OddsRatio_working_3-way'!Y185+4*PI())/3)</f>
        <v>-0.22500710116345199</v>
      </c>
      <c r="AI185" s="11">
        <f>'OddsRatio_working_3-way'!U185/(3*'OddsRatio_working_3-way'!X185^(1/3))*SIN(('OddsRatio_working_3-way'!Y185)/3)</f>
        <v>-3.8300061742497928E-2</v>
      </c>
      <c r="AJ185" s="11">
        <f>'OddsRatio_working_3-way'!U185/(3*'OddsRatio_working_3-way'!X185^(1/3))*SIN(('OddsRatio_working_3-way'!Y185+2*PI())/3)</f>
        <v>-0.42802379302138693</v>
      </c>
      <c r="AK185" s="11">
        <f>'OddsRatio_working_3-way'!U185/(3*'OddsRatio_working_3-way'!X185^(1/3))*SIN(('OddsRatio_working_3-way'!Y185+4*PI())/3)</f>
        <v>0.46632385476388494</v>
      </c>
      <c r="AL185" s="11">
        <f>'OddsRatio_working_3-way'!Z185+'OddsRatio_working_3-way'!AF185</f>
        <v>1.0327037103958707</v>
      </c>
      <c r="AM185" s="11">
        <f>'OddsRatio_working_3-way'!AA185+'OddsRatio_working_3-way'!AG185</f>
        <v>-0.58268950806896691</v>
      </c>
      <c r="AN185" s="11">
        <f>'OddsRatio_working_3-way'!AB185+'OddsRatio_working_3-way'!AH185</f>
        <v>-0.45001420232690403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1.0327037103958707</v>
      </c>
      <c r="AS185" s="11">
        <f>IF(('OddsRatio_working_3-way'!X185=0),IF(Q185&gt;0,-Q185^(1/3),(-Q185)^(1/3)),'OddsRatio_working_3-way'!AM185-'OddsRatio_working_3-way'!R185/3)</f>
        <v>-0.58268950806896691</v>
      </c>
      <c r="AT185" s="11">
        <f>IF(('OddsRatio_working_3-way'!X185=0),IF(Q185&gt;0,-Q185^(1/3),(-Q185)^(1/3)),'OddsRatio_working_3-way'!AN185-'OddsRatio_working_3-way'!R185/3)</f>
        <v>-0.45001420232690403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1.4</v>
      </c>
      <c r="B186" s="4">
        <f>IF('True_Odds_Calculator_3-way'!B187="","",'True_Odds_Calculator_3-way'!B187)</f>
        <v>5.2</v>
      </c>
      <c r="C186" s="4">
        <f>IF('True_Odds_Calculator_3-way'!C187="","",'True_Odds_Calculator_3-way'!C187)</f>
        <v>8.58</v>
      </c>
      <c r="D186" s="9">
        <f t="shared" si="39"/>
        <v>0.70391248128447947</v>
      </c>
      <c r="E186" s="9">
        <f t="shared" si="40"/>
        <v>0.18461673289634722</v>
      </c>
      <c r="F186" s="9">
        <f t="shared" si="41"/>
        <v>0.1114707858191734</v>
      </c>
      <c r="G186" s="9">
        <f t="shared" si="42"/>
        <v>1.0515778828613345</v>
      </c>
      <c r="H186" s="9">
        <f t="shared" si="43"/>
        <v>1.4206311531445337</v>
      </c>
      <c r="I186" s="9">
        <f t="shared" si="44"/>
        <v>5.4166271080176056</v>
      </c>
      <c r="J186" s="9">
        <f t="shared" si="45"/>
        <v>8.9709603520889161</v>
      </c>
      <c r="K186" s="11">
        <f t="shared" si="46"/>
        <v>0.7142857142857143</v>
      </c>
      <c r="L186" s="11">
        <f t="shared" si="47"/>
        <v>0.19230769230769229</v>
      </c>
      <c r="M186" s="11">
        <f t="shared" si="48"/>
        <v>0.11655011655011654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-0.20387305002689615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0.19499731038192575</v>
      </c>
      <c r="Q186" s="11">
        <f>2*'OddsRatio_working_3-way'!K186*'OddsRatio_working_3-way'!L186*'OddsRatio_working_3-way'!M186</f>
        <v>3.2019262788493555E-2</v>
      </c>
      <c r="R186" s="11">
        <f t="shared" si="49"/>
        <v>0</v>
      </c>
      <c r="S186" s="11">
        <f t="shared" si="50"/>
        <v>-0.95646437994722955</v>
      </c>
      <c r="T186" s="11">
        <f t="shared" si="51"/>
        <v>-0.15705490639527581</v>
      </c>
      <c r="U186" s="11">
        <f>'OddsRatio_working_3-way'!S186-'OddsRatio_working_3-way'!R186^2/3</f>
        <v>-0.95646437994722955</v>
      </c>
      <c r="V186" s="11">
        <f>'OddsRatio_working_3-way'!S186*'OddsRatio_working_3-way'!R186/3-2*'OddsRatio_working_3-way'!R186^3/27-'OddsRatio_working_3-way'!T186</f>
        <v>0.15705490639527581</v>
      </c>
      <c r="W186" s="11">
        <f>'OddsRatio_working_3-way'!V186^2+4*'OddsRatio_working_3-way'!U186^3/27</f>
        <v>-0.10496289344903331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0.18002023294053793</v>
      </c>
      <c r="Y186" s="11">
        <f>IF('OddsRatio_working_3-way'!W186&gt;=0,IF('OddsRatio_working_3-way'!V186+SQRT('OddsRatio_working_3-way'!W186)&gt;0,0,PI()),ACOS('OddsRatio_working_3-way'!V186/(2*'OddsRatio_working_3-way'!X186)))</f>
        <v>1.1194087037742582</v>
      </c>
      <c r="Z186" s="11">
        <f>'OddsRatio_working_3-way'!X186^(1/3)*COS('OddsRatio_working_3-way'!Y186/3)</f>
        <v>0.52578894143066723</v>
      </c>
      <c r="AA186" s="11">
        <f>'OddsRatio_working_3-way'!X186^(1/3)*COS(('OddsRatio_working_3-way'!Y186+2*PI())/3)</f>
        <v>-0.44115155132847822</v>
      </c>
      <c r="AB186" s="11">
        <f>'OddsRatio_working_3-way'!X186^(1/3)*COS(('OddsRatio_working_3-way'!Y186+4*PI())/3)</f>
        <v>-8.4637390102189111E-2</v>
      </c>
      <c r="AC186" s="11">
        <f>'OddsRatio_working_3-way'!X186^(1/3)*SIN('OddsRatio_working_3-way'!Y186/3)</f>
        <v>0.20583354695391168</v>
      </c>
      <c r="AD186" s="11">
        <f>'OddsRatio_working_3-way'!X186^(1/3)*SIN(('OddsRatio_working_3-way'!Y186+2*PI())/3)</f>
        <v>0.35242980683093028</v>
      </c>
      <c r="AE186" s="11">
        <f>'OddsRatio_working_3-way'!X186^(1/3)*SIN(('OddsRatio_working_3-way'!Y186+4*PI())/3)</f>
        <v>-0.55826335378484204</v>
      </c>
      <c r="AF186" s="11">
        <f>-'OddsRatio_working_3-way'!U186/(3*'OddsRatio_working_3-way'!X186^(1/3))*COS(('OddsRatio_working_3-way'!Y186)/3)</f>
        <v>0.52578894143066723</v>
      </c>
      <c r="AG186" s="11">
        <f>-'OddsRatio_working_3-way'!U186/(3*'OddsRatio_working_3-way'!X186^(1/3))*COS(('OddsRatio_working_3-way'!Y186+2*PI())/3)</f>
        <v>-0.44115155132847822</v>
      </c>
      <c r="AH186" s="11">
        <f>-'OddsRatio_working_3-way'!U186/(3*'OddsRatio_working_3-way'!X186^(1/3))*COS(('OddsRatio_working_3-way'!Y186+4*PI())/3)</f>
        <v>-8.4637390102189111E-2</v>
      </c>
      <c r="AI186" s="11">
        <f>'OddsRatio_working_3-way'!U186/(3*'OddsRatio_working_3-way'!X186^(1/3))*SIN(('OddsRatio_working_3-way'!Y186)/3)</f>
        <v>-0.20583354695391168</v>
      </c>
      <c r="AJ186" s="11">
        <f>'OddsRatio_working_3-way'!U186/(3*'OddsRatio_working_3-way'!X186^(1/3))*SIN(('OddsRatio_working_3-way'!Y186+2*PI())/3)</f>
        <v>-0.35242980683093028</v>
      </c>
      <c r="AK186" s="11">
        <f>'OddsRatio_working_3-way'!U186/(3*'OddsRatio_working_3-way'!X186^(1/3))*SIN(('OddsRatio_working_3-way'!Y186+4*PI())/3)</f>
        <v>0.55826335378484204</v>
      </c>
      <c r="AL186" s="11">
        <f>'OddsRatio_working_3-way'!Z186+'OddsRatio_working_3-way'!AF186</f>
        <v>1.0515778828613345</v>
      </c>
      <c r="AM186" s="11">
        <f>'OddsRatio_working_3-way'!AA186+'OddsRatio_working_3-way'!AG186</f>
        <v>-0.88230310265695644</v>
      </c>
      <c r="AN186" s="11">
        <f>'OddsRatio_working_3-way'!AB186+'OddsRatio_working_3-way'!AH186</f>
        <v>-0.16927478020437822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1.0515778828613345</v>
      </c>
      <c r="AS186" s="11">
        <f>IF(('OddsRatio_working_3-way'!X186=0),IF(Q186&gt;0,-Q186^(1/3),(-Q186)^(1/3)),'OddsRatio_working_3-way'!AM186-'OddsRatio_working_3-way'!R186/3)</f>
        <v>-0.88230310265695644</v>
      </c>
      <c r="AT186" s="11">
        <f>IF(('OddsRatio_working_3-way'!X186=0),IF(Q186&gt;0,-Q186^(1/3),(-Q186)^(1/3)),'OddsRatio_working_3-way'!AN186-'OddsRatio_working_3-way'!R186/3)</f>
        <v>-0.16927478020437822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1.79</v>
      </c>
      <c r="B187" s="4">
        <f>IF('True_Odds_Calculator_3-way'!B188="","",'True_Odds_Calculator_3-way'!B188)</f>
        <v>3.76</v>
      </c>
      <c r="C187" s="4">
        <f>IF('True_Odds_Calculator_3-way'!C188="","",'True_Odds_Calculator_3-way'!C188)</f>
        <v>5.05</v>
      </c>
      <c r="D187" s="9">
        <f t="shared" si="39"/>
        <v>0.54929947017863401</v>
      </c>
      <c r="E187" s="9">
        <f t="shared" si="40"/>
        <v>0.25862789360779331</v>
      </c>
      <c r="F187" s="9">
        <f t="shared" si="41"/>
        <v>0.19207263621357268</v>
      </c>
      <c r="G187" s="9">
        <f t="shared" si="42"/>
        <v>1.0386083197720004</v>
      </c>
      <c r="H187" s="9">
        <f t="shared" si="43"/>
        <v>1.8205005726198802</v>
      </c>
      <c r="I187" s="9">
        <f t="shared" si="44"/>
        <v>3.8665589625707204</v>
      </c>
      <c r="J187" s="9">
        <f t="shared" si="45"/>
        <v>5.2063636950766012</v>
      </c>
      <c r="K187" s="11">
        <f t="shared" si="46"/>
        <v>0.55865921787709494</v>
      </c>
      <c r="L187" s="11">
        <f t="shared" si="47"/>
        <v>0.26595744680851063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-0.25981184235147625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0.2236049113053466</v>
      </c>
      <c r="Q187" s="11">
        <f>2*'OddsRatio_working_3-way'!K187*'OddsRatio_working_3-way'!L187*'OddsRatio_working_3-way'!M187</f>
        <v>5.8843397711933317E-2</v>
      </c>
      <c r="R187" s="11">
        <f t="shared" si="49"/>
        <v>0</v>
      </c>
      <c r="S187" s="11">
        <f t="shared" si="50"/>
        <v>-0.86064172164581887</v>
      </c>
      <c r="T187" s="11">
        <f t="shared" si="51"/>
        <v>-0.22648466359100497</v>
      </c>
      <c r="U187" s="11">
        <f>'OddsRatio_working_3-way'!S187-'OddsRatio_working_3-way'!R187^2/3</f>
        <v>-0.86064172164581887</v>
      </c>
      <c r="V187" s="11">
        <f>'OddsRatio_working_3-way'!S187*'OddsRatio_working_3-way'!R187/3-2*'OddsRatio_working_3-way'!R187^3/27-'OddsRatio_working_3-way'!T187</f>
        <v>0.22648466359100497</v>
      </c>
      <c r="W187" s="11">
        <f>'OddsRatio_working_3-way'!V187^2+4*'OddsRatio_working_3-way'!U187^3/27</f>
        <v>-4.3146314152620199E-2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0.1536567741710001</v>
      </c>
      <c r="Y187" s="11">
        <f>IF('OddsRatio_working_3-way'!W187&gt;=0,IF('OddsRatio_working_3-way'!V187+SQRT('OddsRatio_working_3-way'!W187)&gt;0,0,PI()),ACOS('OddsRatio_working_3-way'!V187/(2*'OddsRatio_working_3-way'!X187)))</f>
        <v>0.74220145157956641</v>
      </c>
      <c r="Z187" s="11">
        <f>'OddsRatio_working_3-way'!X187^(1/3)*COS('OddsRatio_working_3-way'!Y187/3)</f>
        <v>0.51930415988600021</v>
      </c>
      <c r="AA187" s="11">
        <f>'OddsRatio_working_3-way'!X187^(1/3)*COS(('OddsRatio_working_3-way'!Y187+2*PI())/3)</f>
        <v>-0.37324267178614712</v>
      </c>
      <c r="AB187" s="11">
        <f>'OddsRatio_working_3-way'!X187^(1/3)*COS(('OddsRatio_working_3-way'!Y187+4*PI())/3)</f>
        <v>-0.146061488099853</v>
      </c>
      <c r="AC187" s="11">
        <f>'OddsRatio_working_3-way'!X187^(1/3)*SIN('OddsRatio_working_3-way'!Y187/3)</f>
        <v>0.13116311755609969</v>
      </c>
      <c r="AD187" s="11">
        <f>'OddsRatio_working_3-way'!X187^(1/3)*SIN(('OddsRatio_working_3-way'!Y187+2*PI())/3)</f>
        <v>0.38414903597416217</v>
      </c>
      <c r="AE187" s="11">
        <f>'OddsRatio_working_3-way'!X187^(1/3)*SIN(('OddsRatio_working_3-way'!Y187+4*PI())/3)</f>
        <v>-0.51531215353026183</v>
      </c>
      <c r="AF187" s="11">
        <f>-'OddsRatio_working_3-way'!U187/(3*'OddsRatio_working_3-way'!X187^(1/3))*COS(('OddsRatio_working_3-way'!Y187)/3)</f>
        <v>0.51930415988600009</v>
      </c>
      <c r="AG187" s="11">
        <f>-'OddsRatio_working_3-way'!U187/(3*'OddsRatio_working_3-way'!X187^(1/3))*COS(('OddsRatio_working_3-way'!Y187+2*PI())/3)</f>
        <v>-0.37324267178614701</v>
      </c>
      <c r="AH187" s="11">
        <f>-'OddsRatio_working_3-way'!U187/(3*'OddsRatio_working_3-way'!X187^(1/3))*COS(('OddsRatio_working_3-way'!Y187+4*PI())/3)</f>
        <v>-0.14606148809985298</v>
      </c>
      <c r="AI187" s="11">
        <f>'OddsRatio_working_3-way'!U187/(3*'OddsRatio_working_3-way'!X187^(1/3))*SIN(('OddsRatio_working_3-way'!Y187)/3)</f>
        <v>-0.13116311755609966</v>
      </c>
      <c r="AJ187" s="11">
        <f>'OddsRatio_working_3-way'!U187/(3*'OddsRatio_working_3-way'!X187^(1/3))*SIN(('OddsRatio_working_3-way'!Y187+2*PI())/3)</f>
        <v>-0.38414903597416211</v>
      </c>
      <c r="AK187" s="11">
        <f>'OddsRatio_working_3-way'!U187/(3*'OddsRatio_working_3-way'!X187^(1/3))*SIN(('OddsRatio_working_3-way'!Y187+4*PI())/3)</f>
        <v>0.51531215353026172</v>
      </c>
      <c r="AL187" s="11">
        <f>'OddsRatio_working_3-way'!Z187+'OddsRatio_working_3-way'!AF187</f>
        <v>1.0386083197720004</v>
      </c>
      <c r="AM187" s="11">
        <f>'OddsRatio_working_3-way'!AA187+'OddsRatio_working_3-way'!AG187</f>
        <v>-0.74648534357229412</v>
      </c>
      <c r="AN187" s="11">
        <f>'OddsRatio_working_3-way'!AB187+'OddsRatio_working_3-way'!AH187</f>
        <v>-0.29212297619970595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1.0386083197720004</v>
      </c>
      <c r="AS187" s="11">
        <f>IF(('OddsRatio_working_3-way'!X187=0),IF(Q187&gt;0,-Q187^(1/3),(-Q187)^(1/3)),'OddsRatio_working_3-way'!AM187-'OddsRatio_working_3-way'!R187/3)</f>
        <v>-0.74648534357229412</v>
      </c>
      <c r="AT187" s="11">
        <f>IF(('OddsRatio_working_3-way'!X187=0),IF(Q187&gt;0,-Q187^(1/3),(-Q187)^(1/3)),'OddsRatio_working_3-way'!AN187-'OddsRatio_working_3-way'!R187/3)</f>
        <v>-0.29212297619970595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3.07</v>
      </c>
      <c r="D188" s="9">
        <f t="shared" si="39"/>
        <v>0.3889518179057056</v>
      </c>
      <c r="E188" s="9">
        <f t="shared" si="40"/>
        <v>0.29252318424625307</v>
      </c>
      <c r="F188" s="9">
        <f t="shared" si="41"/>
        <v>0.31852499784804167</v>
      </c>
      <c r="G188" s="9">
        <f t="shared" si="42"/>
        <v>1.0335608793946598</v>
      </c>
      <c r="H188" s="9">
        <f t="shared" si="43"/>
        <v>2.5710125366798828</v>
      </c>
      <c r="I188" s="9">
        <f t="shared" si="44"/>
        <v>3.418532457783503</v>
      </c>
      <c r="J188" s="9">
        <f t="shared" si="45"/>
        <v>3.1394710203469454</v>
      </c>
      <c r="K188" s="11">
        <f t="shared" si="46"/>
        <v>0.3968253968253968</v>
      </c>
      <c r="L188" s="11">
        <f t="shared" si="47"/>
        <v>0.29940119760479045</v>
      </c>
      <c r="M188" s="11">
        <f t="shared" si="48"/>
        <v>0.32573289902280134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-0.28493408715375224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0.22949292976014773</v>
      </c>
      <c r="Q188" s="11">
        <f>2*'OddsRatio_working_3-way'!K188*'OddsRatio_working_3-way'!L188*'OddsRatio_working_3-way'!M188</f>
        <v>7.7400650846592853E-2</v>
      </c>
      <c r="R188" s="11">
        <f t="shared" si="49"/>
        <v>0</v>
      </c>
      <c r="S188" s="11">
        <f t="shared" si="50"/>
        <v>-0.80542462312103746</v>
      </c>
      <c r="T188" s="11">
        <f t="shared" si="51"/>
        <v>-0.27164405501552708</v>
      </c>
      <c r="U188" s="11">
        <f>'OddsRatio_working_3-way'!S188-'OddsRatio_working_3-way'!R188^2/3</f>
        <v>-0.80542462312103746</v>
      </c>
      <c r="V188" s="11">
        <f>'OddsRatio_working_3-way'!S188*'OddsRatio_working_3-way'!R188/3-2*'OddsRatio_working_3-way'!R188^3/27-'OddsRatio_working_3-way'!T188</f>
        <v>0.27164405501552708</v>
      </c>
      <c r="W188" s="11">
        <f>'OddsRatio_working_3-way'!V188^2+4*'OddsRatio_working_3-way'!U188^3/27</f>
        <v>-3.6148495534875508E-3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0.13910907786586599</v>
      </c>
      <c r="Y188" s="11">
        <f>IF('OddsRatio_working_3-way'!W188&gt;=0,IF('OddsRatio_working_3-way'!V188+SQRT('OddsRatio_working_3-way'!W188)&gt;0,0,PI()),ACOS('OddsRatio_working_3-way'!V188/(2*'OddsRatio_working_3-way'!X188)))</f>
        <v>0.21782079693485801</v>
      </c>
      <c r="Z188" s="11">
        <f>'OddsRatio_working_3-way'!X188^(1/3)*COS('OddsRatio_working_3-way'!Y188/3)</f>
        <v>0.51678043969733001</v>
      </c>
      <c r="AA188" s="11">
        <f>'OddsRatio_working_3-way'!X188^(1/3)*COS(('OddsRatio_working_3-way'!Y188+2*PI())/3)</f>
        <v>-0.29094231102473433</v>
      </c>
      <c r="AB188" s="11">
        <f>'OddsRatio_working_3-way'!X188^(1/3)*COS(('OddsRatio_working_3-way'!Y188+4*PI())/3)</f>
        <v>-0.22583812867259573</v>
      </c>
      <c r="AC188" s="11">
        <f>'OddsRatio_working_3-way'!X188^(1/3)*SIN('OddsRatio_working_3-way'!Y188/3)</f>
        <v>3.7587917206377879E-2</v>
      </c>
      <c r="AD188" s="11">
        <f>'OddsRatio_working_3-way'!X188^(1/3)*SIN(('OddsRatio_working_3-way'!Y188+2*PI())/3)</f>
        <v>0.42875103035359102</v>
      </c>
      <c r="AE188" s="11">
        <f>'OddsRatio_working_3-way'!X188^(1/3)*SIN(('OddsRatio_working_3-way'!Y188+4*PI())/3)</f>
        <v>-0.4663389475599688</v>
      </c>
      <c r="AF188" s="11">
        <f>-'OddsRatio_working_3-way'!U188/(3*'OddsRatio_working_3-way'!X188^(1/3))*COS(('OddsRatio_working_3-way'!Y188)/3)</f>
        <v>0.5167804396973299</v>
      </c>
      <c r="AG188" s="11">
        <f>-'OddsRatio_working_3-way'!U188/(3*'OddsRatio_working_3-way'!X188^(1/3))*COS(('OddsRatio_working_3-way'!Y188+2*PI())/3)</f>
        <v>-0.29094231102473428</v>
      </c>
      <c r="AH188" s="11">
        <f>-'OddsRatio_working_3-way'!U188/(3*'OddsRatio_working_3-way'!X188^(1/3))*COS(('OddsRatio_working_3-way'!Y188+4*PI())/3)</f>
        <v>-0.22583812867259567</v>
      </c>
      <c r="AI188" s="11">
        <f>'OddsRatio_working_3-way'!U188/(3*'OddsRatio_working_3-way'!X188^(1/3))*SIN(('OddsRatio_working_3-way'!Y188)/3)</f>
        <v>-3.7587917206377872E-2</v>
      </c>
      <c r="AJ188" s="11">
        <f>'OddsRatio_working_3-way'!U188/(3*'OddsRatio_working_3-way'!X188^(1/3))*SIN(('OddsRatio_working_3-way'!Y188+2*PI())/3)</f>
        <v>-0.42875103035359097</v>
      </c>
      <c r="AK188" s="11">
        <f>'OddsRatio_working_3-way'!U188/(3*'OddsRatio_working_3-way'!X188^(1/3))*SIN(('OddsRatio_working_3-way'!Y188+4*PI())/3)</f>
        <v>0.46633894755996869</v>
      </c>
      <c r="AL188" s="11">
        <f>'OddsRatio_working_3-way'!Z188+'OddsRatio_working_3-way'!AF188</f>
        <v>1.0335608793946598</v>
      </c>
      <c r="AM188" s="11">
        <f>'OddsRatio_working_3-way'!AA188+'OddsRatio_working_3-way'!AG188</f>
        <v>-0.58188462204946867</v>
      </c>
      <c r="AN188" s="11">
        <f>'OddsRatio_working_3-way'!AB188+'OddsRatio_working_3-way'!AH188</f>
        <v>-0.4516762573451914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1.0335608793946598</v>
      </c>
      <c r="AS188" s="11">
        <f>IF(('OddsRatio_working_3-way'!X188=0),IF(Q188&gt;0,-Q188^(1/3),(-Q188)^(1/3)),'OddsRatio_working_3-way'!AM188-'OddsRatio_working_3-way'!R188/3)</f>
        <v>-0.58188462204946867</v>
      </c>
      <c r="AT188" s="11">
        <f>IF(('OddsRatio_working_3-way'!X188=0),IF(Q188&gt;0,-Q188^(1/3),(-Q188)^(1/3)),'OddsRatio_working_3-way'!AN188-'OddsRatio_working_3-way'!R188/3)</f>
        <v>-0.4516762573451914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4.7</v>
      </c>
      <c r="B189" s="4">
        <f>IF('True_Odds_Calculator_3-way'!B190="","",'True_Odds_Calculator_3-way'!B190)</f>
        <v>4.04</v>
      </c>
      <c r="C189" s="4">
        <f>IF('True_Odds_Calculator_3-way'!C190="","",'True_Odds_Calculator_3-way'!C190)</f>
        <v>1.78</v>
      </c>
      <c r="D189" s="9">
        <f t="shared" si="39"/>
        <v>0.20663403384106471</v>
      </c>
      <c r="E189" s="9">
        <f t="shared" si="40"/>
        <v>0.24069736471197653</v>
      </c>
      <c r="F189" s="9">
        <f t="shared" si="41"/>
        <v>0.55266860144695884</v>
      </c>
      <c r="G189" s="9">
        <f t="shared" si="42"/>
        <v>1.0376956308268945</v>
      </c>
      <c r="H189" s="9">
        <f t="shared" si="43"/>
        <v>4.8394738340595103</v>
      </c>
      <c r="I189" s="9">
        <f t="shared" si="44"/>
        <v>4.1545947177137599</v>
      </c>
      <c r="J189" s="9">
        <f t="shared" si="45"/>
        <v>1.8094025920449777</v>
      </c>
      <c r="K189" s="11">
        <f t="shared" si="46"/>
        <v>0.21276595744680851</v>
      </c>
      <c r="L189" s="11">
        <f t="shared" si="47"/>
        <v>0.24752475247524752</v>
      </c>
      <c r="M189" s="11">
        <f t="shared" si="48"/>
        <v>0.5617977528089888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-0.25957967539522309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0.22249415952831239</v>
      </c>
      <c r="Q189" s="11">
        <f>2*'OddsRatio_working_3-way'!K189*'OddsRatio_working_3-way'!L189*'OddsRatio_working_3-way'!M189</f>
        <v>5.9173978597955423E-2</v>
      </c>
      <c r="R189" s="11">
        <f t="shared" si="49"/>
        <v>0</v>
      </c>
      <c r="S189" s="11">
        <f t="shared" si="50"/>
        <v>-0.85713243607980427</v>
      </c>
      <c r="T189" s="11">
        <f t="shared" si="51"/>
        <v>-0.22796075427654369</v>
      </c>
      <c r="U189" s="11">
        <f>'OddsRatio_working_3-way'!S189-'OddsRatio_working_3-way'!R189^2/3</f>
        <v>-0.85713243607980427</v>
      </c>
      <c r="V189" s="11">
        <f>'OddsRatio_working_3-way'!S189*'OddsRatio_working_3-way'!R189/3-2*'OddsRatio_working_3-way'!R189^3/27-'OddsRatio_working_3-way'!T189</f>
        <v>0.22796075427654369</v>
      </c>
      <c r="W189" s="11">
        <f>'OddsRatio_working_3-way'!V189^2+4*'OddsRatio_working_3-way'!U189^3/27</f>
        <v>-4.13249523963405E-2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0.15271792452645436</v>
      </c>
      <c r="Y189" s="11">
        <f>IF('OddsRatio_working_3-way'!W189&gt;=0,IF('OddsRatio_working_3-way'!V189+SQRT('OddsRatio_working_3-way'!W189)&gt;0,0,PI()),ACOS('OddsRatio_working_3-way'!V189/(2*'OddsRatio_working_3-way'!X189)))</f>
        <v>0.72824175355449372</v>
      </c>
      <c r="Z189" s="11">
        <f>'OddsRatio_working_3-way'!X189^(1/3)*COS('OddsRatio_working_3-way'!Y189/3)</f>
        <v>0.51884781541344738</v>
      </c>
      <c r="AA189" s="11">
        <f>'OddsRatio_working_3-way'!X189^(1/3)*COS(('OddsRatio_working_3-way'!Y189+2*PI())/3)</f>
        <v>-0.37069302898693823</v>
      </c>
      <c r="AB189" s="11">
        <f>'OddsRatio_working_3-way'!X189^(1/3)*COS(('OddsRatio_working_3-way'!Y189+4*PI())/3)</f>
        <v>-0.14815478642650926</v>
      </c>
      <c r="AC189" s="11">
        <f>'OddsRatio_working_3-way'!X189^(1/3)*SIN('OddsRatio_working_3-way'!Y189/3)</f>
        <v>0.12848251424724988</v>
      </c>
      <c r="AD189" s="11">
        <f>'OddsRatio_working_3-way'!X189^(1/3)*SIN(('OddsRatio_working_3-way'!Y189+2*PI())/3)</f>
        <v>0.38509413172247958</v>
      </c>
      <c r="AE189" s="11">
        <f>'OddsRatio_working_3-way'!X189^(1/3)*SIN(('OddsRatio_working_3-way'!Y189+4*PI())/3)</f>
        <v>-0.51357664596972963</v>
      </c>
      <c r="AF189" s="11">
        <f>-'OddsRatio_working_3-way'!U189/(3*'OddsRatio_working_3-way'!X189^(1/3))*COS(('OddsRatio_working_3-way'!Y189)/3)</f>
        <v>0.51884781541344727</v>
      </c>
      <c r="AG189" s="11">
        <f>-'OddsRatio_working_3-way'!U189/(3*'OddsRatio_working_3-way'!X189^(1/3))*COS(('OddsRatio_working_3-way'!Y189+2*PI())/3)</f>
        <v>-0.37069302898693812</v>
      </c>
      <c r="AH189" s="11">
        <f>-'OddsRatio_working_3-way'!U189/(3*'OddsRatio_working_3-way'!X189^(1/3))*COS(('OddsRatio_working_3-way'!Y189+4*PI())/3)</f>
        <v>-0.1481547864265092</v>
      </c>
      <c r="AI189" s="11">
        <f>'OddsRatio_working_3-way'!U189/(3*'OddsRatio_working_3-way'!X189^(1/3))*SIN(('OddsRatio_working_3-way'!Y189)/3)</f>
        <v>-0.12848251424724985</v>
      </c>
      <c r="AJ189" s="11">
        <f>'OddsRatio_working_3-way'!U189/(3*'OddsRatio_working_3-way'!X189^(1/3))*SIN(('OddsRatio_working_3-way'!Y189+2*PI())/3)</f>
        <v>-0.38509413172247953</v>
      </c>
      <c r="AK189" s="11">
        <f>'OddsRatio_working_3-way'!U189/(3*'OddsRatio_working_3-way'!X189^(1/3))*SIN(('OddsRatio_working_3-way'!Y189+4*PI())/3)</f>
        <v>0.51357664596972952</v>
      </c>
      <c r="AL189" s="11">
        <f>'OddsRatio_working_3-way'!Z189+'OddsRatio_working_3-way'!AF189</f>
        <v>1.0376956308268945</v>
      </c>
      <c r="AM189" s="11">
        <f>'OddsRatio_working_3-way'!AA189+'OddsRatio_working_3-way'!AG189</f>
        <v>-0.74138605797387636</v>
      </c>
      <c r="AN189" s="11">
        <f>'OddsRatio_working_3-way'!AB189+'OddsRatio_working_3-way'!AH189</f>
        <v>-0.29630957285301845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1.0376956308268945</v>
      </c>
      <c r="AS189" s="11">
        <f>IF(('OddsRatio_working_3-way'!X189=0),IF(Q189&gt;0,-Q189^(1/3),(-Q189)^(1/3)),'OddsRatio_working_3-way'!AM189-'OddsRatio_working_3-way'!R189/3)</f>
        <v>-0.74138605797387636</v>
      </c>
      <c r="AT189" s="11">
        <f>IF(('OddsRatio_working_3-way'!X189=0),IF(Q189&gt;0,-Q189^(1/3),(-Q189)^(1/3)),'OddsRatio_working_3-way'!AN189-'OddsRatio_working_3-way'!R189/3)</f>
        <v>-0.29630957285301845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2.4700000000000002</v>
      </c>
      <c r="B190" s="4">
        <f>IF('True_Odds_Calculator_3-way'!B191="","",'True_Odds_Calculator_3-way'!B191)</f>
        <v>3.09</v>
      </c>
      <c r="C190" s="4">
        <f>IF('True_Odds_Calculator_3-way'!C191="","",'True_Odds_Calculator_3-way'!C191)</f>
        <v>3.06</v>
      </c>
      <c r="D190" s="9">
        <f t="shared" si="39"/>
        <v>0.38518388236692142</v>
      </c>
      <c r="E190" s="9">
        <f t="shared" si="40"/>
        <v>0.30586894522814057</v>
      </c>
      <c r="F190" s="9">
        <f t="shared" si="41"/>
        <v>0.30894717240493808</v>
      </c>
      <c r="G190" s="9">
        <f t="shared" si="42"/>
        <v>1.0858249164611675</v>
      </c>
      <c r="H190" s="9">
        <f t="shared" si="43"/>
        <v>2.5961626271979168</v>
      </c>
      <c r="I190" s="9">
        <f t="shared" si="44"/>
        <v>3.2693740754038405</v>
      </c>
      <c r="J190" s="9">
        <f t="shared" si="45"/>
        <v>3.2367993279100049</v>
      </c>
      <c r="K190" s="11">
        <f t="shared" si="46"/>
        <v>0.40485829959514169</v>
      </c>
      <c r="L190" s="11">
        <f t="shared" si="47"/>
        <v>0.3236245954692557</v>
      </c>
      <c r="M190" s="11">
        <f t="shared" si="48"/>
        <v>0.32679738562091504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-0.27099044746103584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0.24063536642814651</v>
      </c>
      <c r="Q190" s="11">
        <f>2*'OddsRatio_working_3-way'!K190*'OddsRatio_working_3-way'!L190*'OddsRatio_working_3-way'!M190</f>
        <v>8.5635361718201602E-2</v>
      </c>
      <c r="R190" s="11">
        <f t="shared" si="49"/>
        <v>0</v>
      </c>
      <c r="S190" s="11">
        <f t="shared" si="50"/>
        <v>-0.88798468242223216</v>
      </c>
      <c r="T190" s="11">
        <f t="shared" si="51"/>
        <v>-0.31600878378015379</v>
      </c>
      <c r="U190" s="11">
        <f>'OddsRatio_working_3-way'!S190-'OddsRatio_working_3-way'!R190^2/3</f>
        <v>-0.88798468242223216</v>
      </c>
      <c r="V190" s="11">
        <f>'OddsRatio_working_3-way'!S190*'OddsRatio_working_3-way'!R190/3-2*'OddsRatio_working_3-way'!R190^3/27-'OddsRatio_working_3-way'!T190</f>
        <v>0.31600878378015379</v>
      </c>
      <c r="W190" s="11">
        <f>'OddsRatio_working_3-way'!V190^2+4*'OddsRatio_working_3-way'!U190^3/27</f>
        <v>-3.8704244068125809E-3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0.16103724400975117</v>
      </c>
      <c r="Y190" s="11">
        <f>IF('OddsRatio_working_3-way'!W190&gt;=0,IF('OddsRatio_working_3-way'!V190+SQRT('OddsRatio_working_3-way'!W190)&gt;0,0,PI()),ACOS('OddsRatio_working_3-way'!V190/(2*'OddsRatio_working_3-way'!X190)))</f>
        <v>0.19438440237032095</v>
      </c>
      <c r="Z190" s="11">
        <f>'OddsRatio_working_3-way'!X190^(1/3)*COS('OddsRatio_working_3-way'!Y190/3)</f>
        <v>0.54291245823058387</v>
      </c>
      <c r="AA190" s="11">
        <f>'OddsRatio_working_3-way'!X190^(1/3)*COS(('OddsRatio_working_3-way'!Y190+2*PI())/3)</f>
        <v>-0.30196389420255343</v>
      </c>
      <c r="AB190" s="11">
        <f>'OddsRatio_working_3-way'!X190^(1/3)*COS(('OddsRatio_working_3-way'!Y190+4*PI())/3)</f>
        <v>-0.24094856402803047</v>
      </c>
      <c r="AC190" s="11">
        <f>'OddsRatio_working_3-way'!X190^(1/3)*SIN('OddsRatio_working_3-way'!Y190/3)</f>
        <v>3.5227217300954849E-2</v>
      </c>
      <c r="AD190" s="11">
        <f>'OddsRatio_working_3-way'!X190^(1/3)*SIN(('OddsRatio_working_3-way'!Y190+2*PI())/3)</f>
        <v>0.45256237220826612</v>
      </c>
      <c r="AE190" s="11">
        <f>'OddsRatio_working_3-way'!X190^(1/3)*SIN(('OddsRatio_working_3-way'!Y190+4*PI())/3)</f>
        <v>-0.48778958950922086</v>
      </c>
      <c r="AF190" s="11">
        <f>-'OddsRatio_working_3-way'!U190/(3*'OddsRatio_working_3-way'!X190^(1/3))*COS(('OddsRatio_working_3-way'!Y190)/3)</f>
        <v>0.54291245823058376</v>
      </c>
      <c r="AG190" s="11">
        <f>-'OddsRatio_working_3-way'!U190/(3*'OddsRatio_working_3-way'!X190^(1/3))*COS(('OddsRatio_working_3-way'!Y190+2*PI())/3)</f>
        <v>-0.30196389420255337</v>
      </c>
      <c r="AH190" s="11">
        <f>-'OddsRatio_working_3-way'!U190/(3*'OddsRatio_working_3-way'!X190^(1/3))*COS(('OddsRatio_working_3-way'!Y190+4*PI())/3)</f>
        <v>-0.24094856402803042</v>
      </c>
      <c r="AI190" s="11">
        <f>'OddsRatio_working_3-way'!U190/(3*'OddsRatio_working_3-way'!X190^(1/3))*SIN(('OddsRatio_working_3-way'!Y190)/3)</f>
        <v>-3.5227217300954843E-2</v>
      </c>
      <c r="AJ190" s="11">
        <f>'OddsRatio_working_3-way'!U190/(3*'OddsRatio_working_3-way'!X190^(1/3))*SIN(('OddsRatio_working_3-way'!Y190+2*PI())/3)</f>
        <v>-0.45256237220826606</v>
      </c>
      <c r="AK190" s="11">
        <f>'OddsRatio_working_3-way'!U190/(3*'OddsRatio_working_3-way'!X190^(1/3))*SIN(('OddsRatio_working_3-way'!Y190+4*PI())/3)</f>
        <v>0.4877895895092208</v>
      </c>
      <c r="AL190" s="11">
        <f>'OddsRatio_working_3-way'!Z190+'OddsRatio_working_3-way'!AF190</f>
        <v>1.0858249164611675</v>
      </c>
      <c r="AM190" s="11">
        <f>'OddsRatio_working_3-way'!AA190+'OddsRatio_working_3-way'!AG190</f>
        <v>-0.60392778840510686</v>
      </c>
      <c r="AN190" s="11">
        <f>'OddsRatio_working_3-way'!AB190+'OddsRatio_working_3-way'!AH190</f>
        <v>-0.48189712805606089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1.0858249164611675</v>
      </c>
      <c r="AS190" s="11">
        <f>IF(('OddsRatio_working_3-way'!X190=0),IF(Q190&gt;0,-Q190^(1/3),(-Q190)^(1/3)),'OddsRatio_working_3-way'!AM190-'OddsRatio_working_3-way'!R190/3)</f>
        <v>-0.60392778840510686</v>
      </c>
      <c r="AT190" s="11">
        <f>IF(('OddsRatio_working_3-way'!X190=0),IF(Q190&gt;0,-Q190^(1/3),(-Q190)^(1/3)),'OddsRatio_working_3-way'!AN190-'OddsRatio_working_3-way'!R190/3)</f>
        <v>-0.48189712805606089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3.74</v>
      </c>
      <c r="C191" s="4">
        <f>IF('True_Odds_Calculator_3-way'!C192="","",'True_Odds_Calculator_3-way'!C192)</f>
        <v>1.61</v>
      </c>
      <c r="D191" s="9">
        <f t="shared" si="39"/>
        <v>0.156777006938632</v>
      </c>
      <c r="E191" s="9">
        <f t="shared" si="40"/>
        <v>0.24722822652346021</v>
      </c>
      <c r="F191" s="9">
        <f t="shared" si="41"/>
        <v>0.59599476653790762</v>
      </c>
      <c r="G191" s="9">
        <f t="shared" si="42"/>
        <v>1.1112575119753851</v>
      </c>
      <c r="H191" s="9">
        <f t="shared" si="43"/>
        <v>6.3784863579608642</v>
      </c>
      <c r="I191" s="9">
        <f t="shared" si="44"/>
        <v>4.044845582812556</v>
      </c>
      <c r="J191" s="9">
        <f t="shared" si="45"/>
        <v>1.6778670823049855</v>
      </c>
      <c r="K191" s="11">
        <f t="shared" si="46"/>
        <v>0.17123287671232876</v>
      </c>
      <c r="L191" s="11">
        <f t="shared" si="47"/>
        <v>0.26737967914438499</v>
      </c>
      <c r="M191" s="11">
        <f t="shared" si="48"/>
        <v>0.6211180124223602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-0.23004639616418332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0.2329021922267201</v>
      </c>
      <c r="Q191" s="11">
        <f>2*'OddsRatio_working_3-way'!K191*'OddsRatio_working_3-way'!L191*'OddsRatio_working_3-way'!M191</f>
        <v>5.6874772216537257E-2</v>
      </c>
      <c r="R191" s="11">
        <f t="shared" si="49"/>
        <v>0</v>
      </c>
      <c r="S191" s="11">
        <f t="shared" si="50"/>
        <v>-1.0124140004371058</v>
      </c>
      <c r="T191" s="11">
        <f t="shared" si="51"/>
        <v>-0.24723174613848733</v>
      </c>
      <c r="U191" s="11">
        <f>'OddsRatio_working_3-way'!S191-'OddsRatio_working_3-way'!R191^2/3</f>
        <v>-1.0124140004371058</v>
      </c>
      <c r="V191" s="11">
        <f>'OddsRatio_working_3-way'!S191*'OddsRatio_working_3-way'!R191/3-2*'OddsRatio_working_3-way'!R191^3/27-'OddsRatio_working_3-way'!T191</f>
        <v>0.24723174613848733</v>
      </c>
      <c r="W191" s="11">
        <f>'OddsRatio_working_3-way'!V191^2+4*'OddsRatio_working_3-way'!U191^3/27</f>
        <v>-9.2610720978542865E-2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0.19604480181659262</v>
      </c>
      <c r="Y191" s="11">
        <f>IF('OddsRatio_working_3-way'!W191&gt;=0,IF('OddsRatio_working_3-way'!V191+SQRT('OddsRatio_working_3-way'!W191)&gt;0,0,PI()),ACOS('OddsRatio_working_3-way'!V191/(2*'OddsRatio_working_3-way'!X191)))</f>
        <v>0.88853585325627238</v>
      </c>
      <c r="Z191" s="11">
        <f>'OddsRatio_working_3-way'!X191^(1/3)*COS('OddsRatio_working_3-way'!Y191/3)</f>
        <v>0.55562875598769257</v>
      </c>
      <c r="AA191" s="11">
        <f>'OddsRatio_working_3-way'!X191^(1/3)*COS(('OddsRatio_working_3-way'!Y191+2*PI())/3)</f>
        <v>-0.42465107044145378</v>
      </c>
      <c r="AB191" s="11">
        <f>'OddsRatio_working_3-way'!X191^(1/3)*COS(('OddsRatio_working_3-way'!Y191+4*PI())/3)</f>
        <v>-0.13097768554623904</v>
      </c>
      <c r="AC191" s="11">
        <f>'OddsRatio_working_3-way'!X191^(1/3)*SIN('OddsRatio_working_3-way'!Y191/3)</f>
        <v>0.16955240782308106</v>
      </c>
      <c r="AD191" s="11">
        <f>'OddsRatio_working_3-way'!X191^(1/3)*SIN(('OddsRatio_working_3-way'!Y191+2*PI())/3)</f>
        <v>0.39641241384694642</v>
      </c>
      <c r="AE191" s="11">
        <f>'OddsRatio_working_3-way'!X191^(1/3)*SIN(('OddsRatio_working_3-way'!Y191+4*PI())/3)</f>
        <v>-0.56596482167002726</v>
      </c>
      <c r="AF191" s="11">
        <f>-'OddsRatio_working_3-way'!U191/(3*'OddsRatio_working_3-way'!X191^(1/3))*COS(('OddsRatio_working_3-way'!Y191)/3)</f>
        <v>0.55562875598769257</v>
      </c>
      <c r="AG191" s="11">
        <f>-'OddsRatio_working_3-way'!U191/(3*'OddsRatio_working_3-way'!X191^(1/3))*COS(('OddsRatio_working_3-way'!Y191+2*PI())/3)</f>
        <v>-0.42465107044145378</v>
      </c>
      <c r="AH191" s="11">
        <f>-'OddsRatio_working_3-way'!U191/(3*'OddsRatio_working_3-way'!X191^(1/3))*COS(('OddsRatio_working_3-way'!Y191+4*PI())/3)</f>
        <v>-0.13097768554623904</v>
      </c>
      <c r="AI191" s="11">
        <f>'OddsRatio_working_3-way'!U191/(3*'OddsRatio_working_3-way'!X191^(1/3))*SIN(('OddsRatio_working_3-way'!Y191)/3)</f>
        <v>-0.16955240782308106</v>
      </c>
      <c r="AJ191" s="11">
        <f>'OddsRatio_working_3-way'!U191/(3*'OddsRatio_working_3-way'!X191^(1/3))*SIN(('OddsRatio_working_3-way'!Y191+2*PI())/3)</f>
        <v>-0.39641241384694642</v>
      </c>
      <c r="AK191" s="11">
        <f>'OddsRatio_working_3-way'!U191/(3*'OddsRatio_working_3-way'!X191^(1/3))*SIN(('OddsRatio_working_3-way'!Y191+4*PI())/3)</f>
        <v>0.56596482167002726</v>
      </c>
      <c r="AL191" s="11">
        <f>'OddsRatio_working_3-way'!Z191+'OddsRatio_working_3-way'!AF191</f>
        <v>1.1112575119753851</v>
      </c>
      <c r="AM191" s="11">
        <f>'OddsRatio_working_3-way'!AA191+'OddsRatio_working_3-way'!AG191</f>
        <v>-0.84930214088290756</v>
      </c>
      <c r="AN191" s="11">
        <f>'OddsRatio_working_3-way'!AB191+'OddsRatio_working_3-way'!AH191</f>
        <v>-0.26195537109247807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1.1112575119753851</v>
      </c>
      <c r="AS191" s="11">
        <f>IF(('OddsRatio_working_3-way'!X191=0),IF(Q191&gt;0,-Q191^(1/3),(-Q191)^(1/3)),'OddsRatio_working_3-way'!AM191-'OddsRatio_working_3-way'!R191/3)</f>
        <v>-0.84930214088290756</v>
      </c>
      <c r="AT191" s="11">
        <f>IF(('OddsRatio_working_3-way'!X191=0),IF(Q191&gt;0,-Q191^(1/3),(-Q191)^(1/3)),'OddsRatio_working_3-way'!AN191-'OddsRatio_working_3-way'!R191/3)</f>
        <v>-0.26195537109247807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5.54</v>
      </c>
      <c r="B192" s="4">
        <f>IF('True_Odds_Calculator_3-way'!B193="","",'True_Odds_Calculator_3-way'!B193)</f>
        <v>3.4</v>
      </c>
      <c r="C192" s="4">
        <f>IF('True_Odds_Calculator_3-way'!C193="","",'True_Odds_Calculator_3-way'!C193)</f>
        <v>1.71</v>
      </c>
      <c r="D192" s="9">
        <f t="shared" si="39"/>
        <v>0.16611102654767898</v>
      </c>
      <c r="E192" s="9">
        <f t="shared" si="40"/>
        <v>0.27368905535612925</v>
      </c>
      <c r="F192" s="9">
        <f t="shared" si="41"/>
        <v>0.56019991809619196</v>
      </c>
      <c r="G192" s="9">
        <f t="shared" si="42"/>
        <v>1.1057422806859862</v>
      </c>
      <c r="H192" s="9">
        <f t="shared" si="43"/>
        <v>6.0200699543143763</v>
      </c>
      <c r="I192" s="9">
        <f t="shared" si="44"/>
        <v>3.653781473646367</v>
      </c>
      <c r="J192" s="9">
        <f t="shared" si="45"/>
        <v>1.7850770192870502</v>
      </c>
      <c r="K192" s="11">
        <f t="shared" si="46"/>
        <v>0.18050541516245489</v>
      </c>
      <c r="L192" s="11">
        <f t="shared" si="47"/>
        <v>0.29411764705882354</v>
      </c>
      <c r="M192" s="11">
        <f t="shared" si="48"/>
        <v>0.58479532163742687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-0.24018210742400714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0.23750712521375639</v>
      </c>
      <c r="Q192" s="11">
        <f>2*'OddsRatio_working_3-way'!K192*'OddsRatio_working_3-way'!L192*'OddsRatio_working_3-way'!M192</f>
        <v>6.2093366068955921E-2</v>
      </c>
      <c r="R192" s="11">
        <f t="shared" si="49"/>
        <v>0</v>
      </c>
      <c r="S192" s="11">
        <f t="shared" si="50"/>
        <v>-0.98886269156790907</v>
      </c>
      <c r="T192" s="11">
        <f t="shared" si="51"/>
        <v>-0.25852619387396319</v>
      </c>
      <c r="U192" s="11">
        <f>'OddsRatio_working_3-way'!S192-'OddsRatio_working_3-way'!R192^2/3</f>
        <v>-0.98886269156790907</v>
      </c>
      <c r="V192" s="11">
        <f>'OddsRatio_working_3-way'!S192*'OddsRatio_working_3-way'!R192/3-2*'OddsRatio_working_3-way'!R192^3/27-'OddsRatio_working_3-way'!T192</f>
        <v>0.25852619387396319</v>
      </c>
      <c r="W192" s="11">
        <f>'OddsRatio_working_3-way'!V192^2+4*'OddsRatio_working_3-way'!U192^3/27</f>
        <v>-7.641736443709285E-2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0.18924399419535806</v>
      </c>
      <c r="Y192" s="11">
        <f>IF('OddsRatio_working_3-way'!W192&gt;=0,IF('OddsRatio_working_3-way'!V192+SQRT('OddsRatio_working_3-way'!W192)&gt;0,0,PI()),ACOS('OddsRatio_working_3-way'!V192/(2*'OddsRatio_working_3-way'!X192)))</f>
        <v>0.8188659426285928</v>
      </c>
      <c r="Z192" s="11">
        <f>'OddsRatio_working_3-way'!X192^(1/3)*COS('OddsRatio_working_3-way'!Y192/3)</f>
        <v>0.55287114034299312</v>
      </c>
      <c r="AA192" s="11">
        <f>'OddsRatio_working_3-way'!X192^(1/3)*COS(('OddsRatio_working_3-way'!Y192+2*PI())/3)</f>
        <v>-0.41047213057147119</v>
      </c>
      <c r="AB192" s="11">
        <f>'OddsRatio_working_3-way'!X192^(1/3)*COS(('OddsRatio_working_3-way'!Y192+4*PI())/3)</f>
        <v>-0.14239900977152212</v>
      </c>
      <c r="AC192" s="11">
        <f>'OddsRatio_working_3-way'!X192^(1/3)*SIN('OddsRatio_working_3-way'!Y192/3)</f>
        <v>0.1547720884563539</v>
      </c>
      <c r="AD192" s="11">
        <f>'OddsRatio_working_3-way'!X192^(1/3)*SIN(('OddsRatio_working_3-way'!Y192+2*PI())/3)</f>
        <v>0.4014144083281268</v>
      </c>
      <c r="AE192" s="11">
        <f>'OddsRatio_working_3-way'!X192^(1/3)*SIN(('OddsRatio_working_3-way'!Y192+4*PI())/3)</f>
        <v>-0.55618649678448051</v>
      </c>
      <c r="AF192" s="11">
        <f>-'OddsRatio_working_3-way'!U192/(3*'OddsRatio_working_3-way'!X192^(1/3))*COS(('OddsRatio_working_3-way'!Y192)/3)</f>
        <v>0.55287114034299312</v>
      </c>
      <c r="AG192" s="11">
        <f>-'OddsRatio_working_3-way'!U192/(3*'OddsRatio_working_3-way'!X192^(1/3))*COS(('OddsRatio_working_3-way'!Y192+2*PI())/3)</f>
        <v>-0.41047213057147119</v>
      </c>
      <c r="AH192" s="11">
        <f>-'OddsRatio_working_3-way'!U192/(3*'OddsRatio_working_3-way'!X192^(1/3))*COS(('OddsRatio_working_3-way'!Y192+4*PI())/3)</f>
        <v>-0.14239900977152212</v>
      </c>
      <c r="AI192" s="11">
        <f>'OddsRatio_working_3-way'!U192/(3*'OddsRatio_working_3-way'!X192^(1/3))*SIN(('OddsRatio_working_3-way'!Y192)/3)</f>
        <v>-0.1547720884563539</v>
      </c>
      <c r="AJ192" s="11">
        <f>'OddsRatio_working_3-way'!U192/(3*'OddsRatio_working_3-way'!X192^(1/3))*SIN(('OddsRatio_working_3-way'!Y192+2*PI())/3)</f>
        <v>-0.4014144083281268</v>
      </c>
      <c r="AK192" s="11">
        <f>'OddsRatio_working_3-way'!U192/(3*'OddsRatio_working_3-way'!X192^(1/3))*SIN(('OddsRatio_working_3-way'!Y192+4*PI())/3)</f>
        <v>0.55618649678448051</v>
      </c>
      <c r="AL192" s="11">
        <f>'OddsRatio_working_3-way'!Z192+'OddsRatio_working_3-way'!AF192</f>
        <v>1.1057422806859862</v>
      </c>
      <c r="AM192" s="11">
        <f>'OddsRatio_working_3-way'!AA192+'OddsRatio_working_3-way'!AG192</f>
        <v>-0.82094426114294239</v>
      </c>
      <c r="AN192" s="11">
        <f>'OddsRatio_working_3-way'!AB192+'OddsRatio_working_3-way'!AH192</f>
        <v>-0.28479801954304423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1.1057422806859862</v>
      </c>
      <c r="AS192" s="11">
        <f>IF(('OddsRatio_working_3-way'!X192=0),IF(Q192&gt;0,-Q192^(1/3),(-Q192)^(1/3)),'OddsRatio_working_3-way'!AM192-'OddsRatio_working_3-way'!R192/3)</f>
        <v>-0.82094426114294239</v>
      </c>
      <c r="AT192" s="11">
        <f>IF(('OddsRatio_working_3-way'!X192=0),IF(Q192&gt;0,-Q192^(1/3),(-Q192)^(1/3)),'OddsRatio_working_3-way'!AN192-'OddsRatio_working_3-way'!R192/3)</f>
        <v>-0.28479801954304423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2.56</v>
      </c>
      <c r="B193" s="4">
        <f>IF('True_Odds_Calculator_3-way'!B194="","",'True_Odds_Calculator_3-way'!B194)</f>
        <v>2.93</v>
      </c>
      <c r="C193" s="4">
        <f>IF('True_Odds_Calculator_3-way'!C194="","",'True_Odds_Calculator_3-way'!C194)</f>
        <v>3.11</v>
      </c>
      <c r="D193" s="9">
        <f t="shared" si="39"/>
        <v>0.37188036635193272</v>
      </c>
      <c r="E193" s="9">
        <f t="shared" si="40"/>
        <v>0.32366212411746226</v>
      </c>
      <c r="F193" s="9">
        <f t="shared" si="41"/>
        <v>0.30445750953060485</v>
      </c>
      <c r="G193" s="9">
        <f t="shared" si="42"/>
        <v>1.0827159141254583</v>
      </c>
      <c r="H193" s="9">
        <f t="shared" si="43"/>
        <v>2.6890368260357147</v>
      </c>
      <c r="I193" s="9">
        <f t="shared" si="44"/>
        <v>3.0896417142621351</v>
      </c>
      <c r="J193" s="9">
        <f t="shared" si="45"/>
        <v>3.2845305788047163</v>
      </c>
      <c r="K193" s="11">
        <f t="shared" si="46"/>
        <v>0.390625</v>
      </c>
      <c r="L193" s="11">
        <f t="shared" si="47"/>
        <v>0.34129692832764502</v>
      </c>
      <c r="M193" s="11">
        <f t="shared" si="48"/>
        <v>0.32154340836012862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-0.27233056555425073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0.24006013849412336</v>
      </c>
      <c r="Q193" s="11">
        <f>2*'OddsRatio_working_3-way'!K193*'OddsRatio_working_3-way'!L193*'OddsRatio_working_3-way'!M193</f>
        <v>8.5735763747901192E-2</v>
      </c>
      <c r="R193" s="11">
        <f t="shared" si="49"/>
        <v>0</v>
      </c>
      <c r="S193" s="11">
        <f t="shared" si="50"/>
        <v>-0.88150273549188218</v>
      </c>
      <c r="T193" s="11">
        <f t="shared" si="51"/>
        <v>-0.31482240553281504</v>
      </c>
      <c r="U193" s="11">
        <f>'OddsRatio_working_3-way'!S193-'OddsRatio_working_3-way'!R193^2/3</f>
        <v>-0.88150273549188218</v>
      </c>
      <c r="V193" s="11">
        <f>'OddsRatio_working_3-way'!S193*'OddsRatio_working_3-way'!R193/3-2*'OddsRatio_working_3-way'!R193^3/27-'OddsRatio_working_3-way'!T193</f>
        <v>0.31482240553281504</v>
      </c>
      <c r="W193" s="11">
        <f>'OddsRatio_working_3-way'!V193^2+4*'OddsRatio_working_3-way'!U193^3/27</f>
        <v>-2.3637596668413113E-3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0.15927720073217444</v>
      </c>
      <c r="Y193" s="11">
        <f>IF('OddsRatio_working_3-way'!W193&gt;=0,IF('OddsRatio_working_3-way'!V193+SQRT('OddsRatio_working_3-way'!W193)&gt;0,0,PI()),ACOS('OddsRatio_working_3-way'!V193/(2*'OddsRatio_working_3-way'!X193)))</f>
        <v>0.15322113747064492</v>
      </c>
      <c r="Z193" s="11">
        <f>'OddsRatio_working_3-way'!X193^(1/3)*COS('OddsRatio_working_3-way'!Y193/3)</f>
        <v>0.54135795706272916</v>
      </c>
      <c r="AA193" s="11">
        <f>'OddsRatio_working_3-way'!X193^(1/3)*COS(('OddsRatio_working_3-way'!Y193+2*PI())/3)</f>
        <v>-0.29464469605915394</v>
      </c>
      <c r="AB193" s="11">
        <f>'OddsRatio_working_3-way'!X193^(1/3)*COS(('OddsRatio_working_3-way'!Y193+4*PI())/3)</f>
        <v>-0.24671326100357532</v>
      </c>
      <c r="AC193" s="11">
        <f>'OddsRatio_working_3-way'!X193^(1/3)*SIN('OddsRatio_working_3-way'!Y193/3)</f>
        <v>2.7673226931983569E-2</v>
      </c>
      <c r="AD193" s="11">
        <f>'OddsRatio_working_3-way'!X193^(1/3)*SIN(('OddsRatio_working_3-way'!Y193+2*PI())/3)</f>
        <v>0.45499312989117713</v>
      </c>
      <c r="AE193" s="11">
        <f>'OddsRatio_working_3-way'!X193^(1/3)*SIN(('OddsRatio_working_3-way'!Y193+4*PI())/3)</f>
        <v>-0.48266635682316045</v>
      </c>
      <c r="AF193" s="11">
        <f>-'OddsRatio_working_3-way'!U193/(3*'OddsRatio_working_3-way'!X193^(1/3))*COS(('OddsRatio_working_3-way'!Y193)/3)</f>
        <v>0.54135795706272904</v>
      </c>
      <c r="AG193" s="11">
        <f>-'OddsRatio_working_3-way'!U193/(3*'OddsRatio_working_3-way'!X193^(1/3))*COS(('OddsRatio_working_3-way'!Y193+2*PI())/3)</f>
        <v>-0.29464469605915389</v>
      </c>
      <c r="AH193" s="11">
        <f>-'OddsRatio_working_3-way'!U193/(3*'OddsRatio_working_3-way'!X193^(1/3))*COS(('OddsRatio_working_3-way'!Y193+4*PI())/3)</f>
        <v>-0.2467132610035753</v>
      </c>
      <c r="AI193" s="11">
        <f>'OddsRatio_working_3-way'!U193/(3*'OddsRatio_working_3-way'!X193^(1/3))*SIN(('OddsRatio_working_3-way'!Y193)/3)</f>
        <v>-2.7673226931983562E-2</v>
      </c>
      <c r="AJ193" s="11">
        <f>'OddsRatio_working_3-way'!U193/(3*'OddsRatio_working_3-way'!X193^(1/3))*SIN(('OddsRatio_working_3-way'!Y193+2*PI())/3)</f>
        <v>-0.45499312989117702</v>
      </c>
      <c r="AK193" s="11">
        <f>'OddsRatio_working_3-way'!U193/(3*'OddsRatio_working_3-way'!X193^(1/3))*SIN(('OddsRatio_working_3-way'!Y193+4*PI())/3)</f>
        <v>0.48266635682316039</v>
      </c>
      <c r="AL193" s="11">
        <f>'OddsRatio_working_3-way'!Z193+'OddsRatio_working_3-way'!AF193</f>
        <v>1.0827159141254583</v>
      </c>
      <c r="AM193" s="11">
        <f>'OddsRatio_working_3-way'!AA193+'OddsRatio_working_3-way'!AG193</f>
        <v>-0.58928939211830778</v>
      </c>
      <c r="AN193" s="11">
        <f>'OddsRatio_working_3-way'!AB193+'OddsRatio_working_3-way'!AH193</f>
        <v>-0.49342652200715065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1.0827159141254583</v>
      </c>
      <c r="AS193" s="11">
        <f>IF(('OddsRatio_working_3-way'!X193=0),IF(Q193&gt;0,-Q193^(1/3),(-Q193)^(1/3)),'OddsRatio_working_3-way'!AM193-'OddsRatio_working_3-way'!R193/3)</f>
        <v>-0.58928939211830778</v>
      </c>
      <c r="AT193" s="11">
        <f>IF(('OddsRatio_working_3-way'!X193=0),IF(Q193&gt;0,-Q193^(1/3),(-Q193)^(1/3)),'OddsRatio_working_3-way'!AN193-'OddsRatio_working_3-way'!R193/3)</f>
        <v>-0.49342652200715065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1.41</v>
      </c>
      <c r="B194" s="4">
        <f>IF('True_Odds_Calculator_3-way'!B195="","",'True_Odds_Calculator_3-way'!B195)</f>
        <v>4.51</v>
      </c>
      <c r="C194" s="4">
        <f>IF('True_Odds_Calculator_3-way'!C195="","",'True_Odds_Calculator_3-way'!C195)</f>
        <v>7.45</v>
      </c>
      <c r="D194" s="9">
        <f t="shared" si="39"/>
        <v>0.6809646367380926</v>
      </c>
      <c r="E194" s="9">
        <f t="shared" si="40"/>
        <v>0.19956653324720161</v>
      </c>
      <c r="F194" s="9">
        <f t="shared" si="41"/>
        <v>0.11946883001470567</v>
      </c>
      <c r="G194" s="9">
        <f t="shared" si="42"/>
        <v>1.1426952155305465</v>
      </c>
      <c r="H194" s="9">
        <f t="shared" si="43"/>
        <v>1.4685050383675244</v>
      </c>
      <c r="I194" s="9">
        <f t="shared" si="44"/>
        <v>5.0108602065122172</v>
      </c>
      <c r="J194" s="9">
        <f t="shared" si="45"/>
        <v>8.3703841401720265</v>
      </c>
      <c r="K194" s="11">
        <f t="shared" si="46"/>
        <v>0.70921985815602839</v>
      </c>
      <c r="L194" s="11">
        <f t="shared" si="47"/>
        <v>0.22172949002217296</v>
      </c>
      <c r="M194" s="11">
        <f t="shared" si="48"/>
        <v>0.13422818791946309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-0.19592901743408664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0.21889045756865472</v>
      </c>
      <c r="Q194" s="11">
        <f>2*'OddsRatio_working_3-way'!K194*'OddsRatio_working_3-way'!L194*'OddsRatio_working_3-way'!M194</f>
        <v>4.2216095963096383E-2</v>
      </c>
      <c r="R194" s="11">
        <f t="shared" si="49"/>
        <v>0</v>
      </c>
      <c r="S194" s="11">
        <f t="shared" si="50"/>
        <v>-1.1171926467823616</v>
      </c>
      <c r="T194" s="11">
        <f t="shared" si="51"/>
        <v>-0.21546627710363775</v>
      </c>
      <c r="U194" s="11">
        <f>'OddsRatio_working_3-way'!S194-'OddsRatio_working_3-way'!R194^2/3</f>
        <v>-1.1171926467823616</v>
      </c>
      <c r="V194" s="11">
        <f>'OddsRatio_working_3-way'!S194*'OddsRatio_working_3-way'!R194/3-2*'OddsRatio_working_3-way'!R194^3/27-'OddsRatio_working_3-way'!T194</f>
        <v>0.21546627710363775</v>
      </c>
      <c r="W194" s="11">
        <f>'OddsRatio_working_3-way'!V194^2+4*'OddsRatio_working_3-way'!U194^3/27</f>
        <v>-0.16015055412529083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0.22725331168884669</v>
      </c>
      <c r="Y194" s="11">
        <f>IF('OddsRatio_working_3-way'!W194&gt;=0,IF('OddsRatio_working_3-way'!V194+SQRT('OddsRatio_working_3-way'!W194)&gt;0,0,PI()),ACOS('OddsRatio_working_3-way'!V194/(2*'OddsRatio_working_3-way'!X194)))</f>
        <v>1.0768930218812722</v>
      </c>
      <c r="Z194" s="11">
        <f>'OddsRatio_working_3-way'!X194^(1/3)*COS('OddsRatio_working_3-way'!Y194/3)</f>
        <v>0.57134760776527338</v>
      </c>
      <c r="AA194" s="11">
        <f>'OddsRatio_working_3-way'!X194^(1/3)*COS(('OddsRatio_working_3-way'!Y194+2*PI())/3)</f>
        <v>-0.47133369460021979</v>
      </c>
      <c r="AB194" s="11">
        <f>'OddsRatio_working_3-way'!X194^(1/3)*COS(('OddsRatio_working_3-way'!Y194+4*PI())/3)</f>
        <v>-0.10001391316505354</v>
      </c>
      <c r="AC194" s="11">
        <f>'OddsRatio_working_3-way'!X194^(1/3)*SIN('OddsRatio_working_3-way'!Y194/3)</f>
        <v>0.21438157576702624</v>
      </c>
      <c r="AD194" s="11">
        <f>'OddsRatio_working_3-way'!X194^(1/3)*SIN(('OddsRatio_working_3-way'!Y194+2*PI())/3)</f>
        <v>0.38761075483268093</v>
      </c>
      <c r="AE194" s="11">
        <f>'OddsRatio_working_3-way'!X194^(1/3)*SIN(('OddsRatio_working_3-way'!Y194+4*PI())/3)</f>
        <v>-0.60199233059970703</v>
      </c>
      <c r="AF194" s="11">
        <f>-'OddsRatio_working_3-way'!U194/(3*'OddsRatio_working_3-way'!X194^(1/3))*COS(('OddsRatio_working_3-way'!Y194)/3)</f>
        <v>0.57134760776527327</v>
      </c>
      <c r="AG194" s="11">
        <f>-'OddsRatio_working_3-way'!U194/(3*'OddsRatio_working_3-way'!X194^(1/3))*COS(('OddsRatio_working_3-way'!Y194+2*PI())/3)</f>
        <v>-0.47133369460021968</v>
      </c>
      <c r="AH194" s="11">
        <f>-'OddsRatio_working_3-way'!U194/(3*'OddsRatio_working_3-way'!X194^(1/3))*COS(('OddsRatio_working_3-way'!Y194+4*PI())/3)</f>
        <v>-0.10001391316505351</v>
      </c>
      <c r="AI194" s="11">
        <f>'OddsRatio_working_3-way'!U194/(3*'OddsRatio_working_3-way'!X194^(1/3))*SIN(('OddsRatio_working_3-way'!Y194)/3)</f>
        <v>-0.21438157576702621</v>
      </c>
      <c r="AJ194" s="11">
        <f>'OddsRatio_working_3-way'!U194/(3*'OddsRatio_working_3-way'!X194^(1/3))*SIN(('OddsRatio_working_3-way'!Y194+2*PI())/3)</f>
        <v>-0.38761075483268081</v>
      </c>
      <c r="AK194" s="11">
        <f>'OddsRatio_working_3-way'!U194/(3*'OddsRatio_working_3-way'!X194^(1/3))*SIN(('OddsRatio_working_3-way'!Y194+4*PI())/3)</f>
        <v>0.60199233059970692</v>
      </c>
      <c r="AL194" s="11">
        <f>'OddsRatio_working_3-way'!Z194+'OddsRatio_working_3-way'!AF194</f>
        <v>1.1426952155305465</v>
      </c>
      <c r="AM194" s="11">
        <f>'OddsRatio_working_3-way'!AA194+'OddsRatio_working_3-way'!AG194</f>
        <v>-0.94266738920043947</v>
      </c>
      <c r="AN194" s="11">
        <f>'OddsRatio_working_3-way'!AB194+'OddsRatio_working_3-way'!AH194</f>
        <v>-0.20002782633010704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1.1426952155305465</v>
      </c>
      <c r="AS194" s="11">
        <f>IF(('OddsRatio_working_3-way'!X194=0),IF(Q194&gt;0,-Q194^(1/3),(-Q194)^(1/3)),'OddsRatio_working_3-way'!AM194-'OddsRatio_working_3-way'!R194/3)</f>
        <v>-0.94266738920043947</v>
      </c>
      <c r="AT194" s="11">
        <f>IF(('OddsRatio_working_3-way'!X194=0),IF(Q194&gt;0,-Q194^(1/3),(-Q194)^(1/3)),'OddsRatio_working_3-way'!AN194-'OddsRatio_working_3-way'!R194/3)</f>
        <v>-0.20002782633010704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3.27</v>
      </c>
      <c r="B195" s="4">
        <f>IF('True_Odds_Calculator_3-way'!B196="","",'True_Odds_Calculator_3-way'!B196)</f>
        <v>3.64</v>
      </c>
      <c r="C195" s="4">
        <f>IF('True_Odds_Calculator_3-way'!C196="","",'True_Odds_Calculator_3-way'!C196)</f>
        <v>2.27</v>
      </c>
      <c r="D195" s="9">
        <f t="shared" si="39"/>
        <v>0.29902343082468791</v>
      </c>
      <c r="E195" s="9">
        <f t="shared" si="40"/>
        <v>0.26836149495983735</v>
      </c>
      <c r="F195" s="9">
        <f t="shared" si="41"/>
        <v>0.43261507421547502</v>
      </c>
      <c r="G195" s="9">
        <f t="shared" si="42"/>
        <v>1.0326958321840238</v>
      </c>
      <c r="H195" s="9">
        <f t="shared" si="43"/>
        <v>3.3442195390577338</v>
      </c>
      <c r="I195" s="9">
        <f t="shared" si="44"/>
        <v>3.726316996965823</v>
      </c>
      <c r="J195" s="9">
        <f t="shared" si="45"/>
        <v>2.31152370687371</v>
      </c>
      <c r="K195" s="11">
        <f t="shared" si="46"/>
        <v>0.3058103975535168</v>
      </c>
      <c r="L195" s="11">
        <f t="shared" si="47"/>
        <v>0.27472527472527469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-0.28168162113116257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0.22872491853617827</v>
      </c>
      <c r="Q195" s="11">
        <f>2*'OddsRatio_working_3-way'!K195*'OddsRatio_working_3-way'!L195*'OddsRatio_working_3-way'!M195</f>
        <v>7.4021009235009136E-2</v>
      </c>
      <c r="R195" s="11">
        <f t="shared" si="49"/>
        <v>0</v>
      </c>
      <c r="S195" s="11">
        <f t="shared" si="50"/>
        <v>-0.81199801967084861</v>
      </c>
      <c r="T195" s="11">
        <f t="shared" si="51"/>
        <v>-0.26278253063781504</v>
      </c>
      <c r="U195" s="11">
        <f>'OddsRatio_working_3-way'!S195-'OddsRatio_working_3-way'!R195^2/3</f>
        <v>-0.81199801967084861</v>
      </c>
      <c r="V195" s="11">
        <f>'OddsRatio_working_3-way'!S195*'OddsRatio_working_3-way'!R195/3-2*'OddsRatio_working_3-way'!R195^3/27-'OddsRatio_working_3-way'!T195</f>
        <v>0.26278253063781504</v>
      </c>
      <c r="W195" s="11">
        <f>'OddsRatio_working_3-way'!V195^2+4*'OddsRatio_working_3-way'!U195^3/27</f>
        <v>-1.0261402459011179E-2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0.14081553613453432</v>
      </c>
      <c r="Y195" s="11">
        <f>IF('OddsRatio_working_3-way'!W195&gt;=0,IF('OddsRatio_working_3-way'!V195+SQRT('OddsRatio_working_3-way'!W195)&gt;0,0,PI()),ACOS('OddsRatio_working_3-way'!V195/(2*'OddsRatio_working_3-way'!X195)))</f>
        <v>0.36793069049539273</v>
      </c>
      <c r="Z195" s="11">
        <f>'OddsRatio_working_3-way'!X195^(1/3)*COS('OddsRatio_working_3-way'!Y195/3)</f>
        <v>0.51634791609201192</v>
      </c>
      <c r="AA195" s="11">
        <f>'OddsRatio_working_3-way'!X195^(1/3)*COS(('OddsRatio_working_3-way'!Y195+2*PI())/3)</f>
        <v>-0.31329316593481343</v>
      </c>
      <c r="AB195" s="11">
        <f>'OddsRatio_working_3-way'!X195^(1/3)*COS(('OddsRatio_working_3-way'!Y195+4*PI())/3)</f>
        <v>-0.20305475015719879</v>
      </c>
      <c r="AC195" s="11">
        <f>'OddsRatio_working_3-way'!X195^(1/3)*SIN('OddsRatio_working_3-way'!Y195/3)</f>
        <v>6.3646179024243923E-2</v>
      </c>
      <c r="AD195" s="11">
        <f>'OddsRatio_working_3-way'!X195^(1/3)*SIN(('OddsRatio_working_3-way'!Y195+2*PI())/3)</f>
        <v>0.41534732301471611</v>
      </c>
      <c r="AE195" s="11">
        <f>'OddsRatio_working_3-way'!X195^(1/3)*SIN(('OddsRatio_working_3-way'!Y195+4*PI())/3)</f>
        <v>-0.47899350203895985</v>
      </c>
      <c r="AF195" s="11">
        <f>-'OddsRatio_working_3-way'!U195/(3*'OddsRatio_working_3-way'!X195^(1/3))*COS(('OddsRatio_working_3-way'!Y195)/3)</f>
        <v>0.51634791609201203</v>
      </c>
      <c r="AG195" s="11">
        <f>-'OddsRatio_working_3-way'!U195/(3*'OddsRatio_working_3-way'!X195^(1/3))*COS(('OddsRatio_working_3-way'!Y195+2*PI())/3)</f>
        <v>-0.31329316593481349</v>
      </c>
      <c r="AH195" s="11">
        <f>-'OddsRatio_working_3-way'!U195/(3*'OddsRatio_working_3-way'!X195^(1/3))*COS(('OddsRatio_working_3-way'!Y195+4*PI())/3)</f>
        <v>-0.20305475015719882</v>
      </c>
      <c r="AI195" s="11">
        <f>'OddsRatio_working_3-way'!U195/(3*'OddsRatio_working_3-way'!X195^(1/3))*SIN(('OddsRatio_working_3-way'!Y195)/3)</f>
        <v>-6.3646179024243937E-2</v>
      </c>
      <c r="AJ195" s="11">
        <f>'OddsRatio_working_3-way'!U195/(3*'OddsRatio_working_3-way'!X195^(1/3))*SIN(('OddsRatio_working_3-way'!Y195+2*PI())/3)</f>
        <v>-0.41534732301471622</v>
      </c>
      <c r="AK195" s="11">
        <f>'OddsRatio_working_3-way'!U195/(3*'OddsRatio_working_3-way'!X195^(1/3))*SIN(('OddsRatio_working_3-way'!Y195+4*PI())/3)</f>
        <v>0.47899350203895996</v>
      </c>
      <c r="AL195" s="11">
        <f>'OddsRatio_working_3-way'!Z195+'OddsRatio_working_3-way'!AF195</f>
        <v>1.0326958321840238</v>
      </c>
      <c r="AM195" s="11">
        <f>'OddsRatio_working_3-way'!AA195+'OddsRatio_working_3-way'!AG195</f>
        <v>-0.62658633186962698</v>
      </c>
      <c r="AN195" s="11">
        <f>'OddsRatio_working_3-way'!AB195+'OddsRatio_working_3-way'!AH195</f>
        <v>-0.40610950031439763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1.0326958321840238</v>
      </c>
      <c r="AS195" s="11">
        <f>IF(('OddsRatio_working_3-way'!X195=0),IF(Q195&gt;0,-Q195^(1/3),(-Q195)^(1/3)),'OddsRatio_working_3-way'!AM195-'OddsRatio_working_3-way'!R195/3)</f>
        <v>-0.62658633186962698</v>
      </c>
      <c r="AT195" s="11">
        <f>IF(('OddsRatio_working_3-way'!X195=0),IF(Q195&gt;0,-Q195^(1/3),(-Q195)^(1/3)),'OddsRatio_working_3-way'!AN195-'OddsRatio_working_3-way'!R195/3)</f>
        <v>-0.40610950031439763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2.2200000000000002</v>
      </c>
      <c r="B196" s="4">
        <f>IF('True_Odds_Calculator_3-way'!B197="","",'True_Odds_Calculator_3-way'!B197)</f>
        <v>3.37</v>
      </c>
      <c r="C196" s="4">
        <f>IF('True_Odds_Calculator_3-way'!C197="","",'True_Odds_Calculator_3-way'!C197)</f>
        <v>3.62</v>
      </c>
      <c r="D196" s="9">
        <f t="shared" ref="D196:D259" si="52">(K196/(AR196+K196-(AR196*K196)))</f>
        <v>0.44157917876963232</v>
      </c>
      <c r="E196" s="9">
        <f t="shared" ref="E196:E259" si="53">(L196/(AR196+L196-(AR196*L196)))</f>
        <v>0.28929827244763046</v>
      </c>
      <c r="F196" s="9">
        <f t="shared" ref="F196:F259" si="54">(M196/(AR196+M196-(AR196*M196)))</f>
        <v>0.26912254878273723</v>
      </c>
      <c r="G196" s="9">
        <f t="shared" ref="G196:G259" si="55">AR196</f>
        <v>1.0365569905048548</v>
      </c>
      <c r="H196" s="9">
        <f t="shared" ref="H196:H259" si="56">IF(A196="","",1/D196)</f>
        <v>2.264599528415923</v>
      </c>
      <c r="I196" s="9">
        <f t="shared" ref="I196:I259" si="57">IF(B196="","",1/E196)</f>
        <v>3.4566400674965063</v>
      </c>
      <c r="J196" s="9">
        <f t="shared" ref="J196:J259" si="58">IF(C196="","",1/F196)</f>
        <v>3.7157793151227194</v>
      </c>
      <c r="K196" s="11">
        <f t="shared" ref="K196:K259" si="59">1/A196</f>
        <v>0.4504504504504504</v>
      </c>
      <c r="L196" s="11">
        <f t="shared" ref="L196:L259" si="60">1/B196</f>
        <v>0.29673590504451036</v>
      </c>
      <c r="M196" s="11">
        <f t="shared" ref="M196:M259" si="61">1/C196</f>
        <v>0.27624309392265195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-0.27971645924987898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0.22929794066079456</v>
      </c>
      <c r="Q196" s="11">
        <f>2*'OddsRatio_working_3-way'!K196*'OddsRatio_working_3-way'!L196*'OddsRatio_working_3-way'!M196</f>
        <v>7.3847968006697115E-2</v>
      </c>
      <c r="R196" s="11">
        <f t="shared" ref="R196:R259" si="62">O196/N196</f>
        <v>0</v>
      </c>
      <c r="S196" s="11">
        <f t="shared" ref="S196:S259" si="63">P196/N196</f>
        <v>-0.81975133417499735</v>
      </c>
      <c r="T196" s="11">
        <f t="shared" ref="T196:T259" si="64">Q196/N196</f>
        <v>-0.26401009152173827</v>
      </c>
      <c r="U196" s="11">
        <f>'OddsRatio_working_3-way'!S196-'OddsRatio_working_3-way'!R196^2/3</f>
        <v>-0.81975133417499735</v>
      </c>
      <c r="V196" s="11">
        <f>'OddsRatio_working_3-way'!S196*'OddsRatio_working_3-way'!R196/3-2*'OddsRatio_working_3-way'!R196^3/27-'OddsRatio_working_3-way'!T196</f>
        <v>0.26401009152173827</v>
      </c>
      <c r="W196" s="11">
        <f>'OddsRatio_working_3-way'!V196^2+4*'OddsRatio_working_3-way'!U196^3/27</f>
        <v>-1.1908529855538488E-2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0.14283719603175421</v>
      </c>
      <c r="Y196" s="11">
        <f>IF('OddsRatio_working_3-way'!W196&gt;=0,IF('OddsRatio_working_3-way'!V196+SQRT('OddsRatio_working_3-way'!W196)&gt;0,0,PI()),ACOS('OddsRatio_working_3-way'!V196/(2*'OddsRatio_working_3-way'!X196)))</f>
        <v>0.39195412335395341</v>
      </c>
      <c r="Z196" s="11">
        <f>'OddsRatio_working_3-way'!X196^(1/3)*COS('OddsRatio_working_3-way'!Y196/3)</f>
        <v>0.51827849525242742</v>
      </c>
      <c r="AA196" s="11">
        <f>'OddsRatio_working_3-way'!X196^(1/3)*COS(('OddsRatio_working_3-way'!Y196+2*PI())/3)</f>
        <v>-0.31811707874019235</v>
      </c>
      <c r="AB196" s="11">
        <f>'OddsRatio_working_3-way'!X196^(1/3)*COS(('OddsRatio_working_3-way'!Y196+4*PI())/3)</f>
        <v>-0.20016141651223496</v>
      </c>
      <c r="AC196" s="11">
        <f>'OddsRatio_working_3-way'!X196^(1/3)*SIN('OddsRatio_working_3-way'!Y196/3)</f>
        <v>6.8101733339751849E-2</v>
      </c>
      <c r="AD196" s="11">
        <f>'OddsRatio_working_3-way'!X196^(1/3)*SIN(('OddsRatio_working_3-way'!Y196+2*PI())/3)</f>
        <v>0.41479147645389886</v>
      </c>
      <c r="AE196" s="11">
        <f>'OddsRatio_working_3-way'!X196^(1/3)*SIN(('OddsRatio_working_3-way'!Y196+4*PI())/3)</f>
        <v>-0.48289320979365064</v>
      </c>
      <c r="AF196" s="11">
        <f>-'OddsRatio_working_3-way'!U196/(3*'OddsRatio_working_3-way'!X196^(1/3))*COS(('OddsRatio_working_3-way'!Y196)/3)</f>
        <v>0.51827849525242742</v>
      </c>
      <c r="AG196" s="11">
        <f>-'OddsRatio_working_3-way'!U196/(3*'OddsRatio_working_3-way'!X196^(1/3))*COS(('OddsRatio_working_3-way'!Y196+2*PI())/3)</f>
        <v>-0.31811707874019235</v>
      </c>
      <c r="AH196" s="11">
        <f>-'OddsRatio_working_3-way'!U196/(3*'OddsRatio_working_3-way'!X196^(1/3))*COS(('OddsRatio_working_3-way'!Y196+4*PI())/3)</f>
        <v>-0.20016141651223496</v>
      </c>
      <c r="AI196" s="11">
        <f>'OddsRatio_working_3-way'!U196/(3*'OddsRatio_working_3-way'!X196^(1/3))*SIN(('OddsRatio_working_3-way'!Y196)/3)</f>
        <v>-6.8101733339751849E-2</v>
      </c>
      <c r="AJ196" s="11">
        <f>'OddsRatio_working_3-way'!U196/(3*'OddsRatio_working_3-way'!X196^(1/3))*SIN(('OddsRatio_working_3-way'!Y196+2*PI())/3)</f>
        <v>-0.41479147645389886</v>
      </c>
      <c r="AK196" s="11">
        <f>'OddsRatio_working_3-way'!U196/(3*'OddsRatio_working_3-way'!X196^(1/3))*SIN(('OddsRatio_working_3-way'!Y196+4*PI())/3)</f>
        <v>0.48289320979365064</v>
      </c>
      <c r="AL196" s="11">
        <f>'OddsRatio_working_3-way'!Z196+'OddsRatio_working_3-way'!AF196</f>
        <v>1.0365569905048548</v>
      </c>
      <c r="AM196" s="11">
        <f>'OddsRatio_working_3-way'!AA196+'OddsRatio_working_3-way'!AG196</f>
        <v>-0.6362341574803847</v>
      </c>
      <c r="AN196" s="11">
        <f>'OddsRatio_working_3-way'!AB196+'OddsRatio_working_3-way'!AH196</f>
        <v>-0.40032283302446992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1.0365569905048548</v>
      </c>
      <c r="AS196" s="11">
        <f>IF(('OddsRatio_working_3-way'!X196=0),IF(Q196&gt;0,-Q196^(1/3),(-Q196)^(1/3)),'OddsRatio_working_3-way'!AM196-'OddsRatio_working_3-way'!R196/3)</f>
        <v>-0.6362341574803847</v>
      </c>
      <c r="AT196" s="11">
        <f>IF(('OddsRatio_working_3-way'!X196=0),IF(Q196&gt;0,-Q196^(1/3),(-Q196)^(1/3)),'OddsRatio_working_3-way'!AN196-'OddsRatio_working_3-way'!R196/3)</f>
        <v>-0.40032283302446992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1.67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5.09</v>
      </c>
      <c r="D197" s="9">
        <f t="shared" si="52"/>
        <v>0.58819353508215677</v>
      </c>
      <c r="E197" s="9">
        <f t="shared" si="53"/>
        <v>0.22219242567960379</v>
      </c>
      <c r="F197" s="9">
        <f t="shared" si="54"/>
        <v>0.18961403923823938</v>
      </c>
      <c r="G197" s="9">
        <f t="shared" si="55"/>
        <v>1.0449562569858932</v>
      </c>
      <c r="H197" s="9">
        <f t="shared" si="56"/>
        <v>1.7001206921805483</v>
      </c>
      <c r="I197" s="9">
        <f t="shared" si="57"/>
        <v>4.5006034609027417</v>
      </c>
      <c r="J197" s="9">
        <f t="shared" si="58"/>
        <v>5.2738710910723032</v>
      </c>
      <c r="K197" s="11">
        <f t="shared" si="59"/>
        <v>0.5988023952095809</v>
      </c>
      <c r="L197" s="11">
        <f t="shared" si="60"/>
        <v>0.22988505747126439</v>
      </c>
      <c r="M197" s="11">
        <f t="shared" si="61"/>
        <v>0.19646365422396858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-0.2482672349224726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0.21932964908202707</v>
      </c>
      <c r="Q197" s="11">
        <f>2*'OddsRatio_working_3-way'!K197*'OddsRatio_working_3-way'!L197*'OddsRatio_working_3-way'!M197</f>
        <v>5.4088692745259445E-2</v>
      </c>
      <c r="R197" s="11">
        <f t="shared" si="62"/>
        <v>0</v>
      </c>
      <c r="S197" s="11">
        <f t="shared" si="63"/>
        <v>-0.88344178461776479</v>
      </c>
      <c r="T197" s="11">
        <f t="shared" si="64"/>
        <v>-0.21786480508452893</v>
      </c>
      <c r="U197" s="11">
        <f>'OddsRatio_working_3-way'!S197-'OddsRatio_working_3-way'!R197^2/3</f>
        <v>-0.88344178461776479</v>
      </c>
      <c r="V197" s="11">
        <f>'OddsRatio_working_3-way'!S197*'OddsRatio_working_3-way'!R197/3-2*'OddsRatio_working_3-way'!R197^3/27-'OddsRatio_working_3-way'!T197</f>
        <v>0.21786480508452893</v>
      </c>
      <c r="W197" s="11">
        <f>'OddsRatio_working_3-way'!V197^2+4*'OddsRatio_working_3-way'!U197^3/27</f>
        <v>-5.4682966397589954E-2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0.15980303477414762</v>
      </c>
      <c r="Y197" s="11">
        <f>IF('OddsRatio_working_3-way'!W197&gt;=0,IF('OddsRatio_working_3-way'!V197+SQRT('OddsRatio_working_3-way'!W197)&gt;0,0,PI()),ACOS('OddsRatio_working_3-way'!V197/(2*'OddsRatio_working_3-way'!X197)))</f>
        <v>0.82075818176115067</v>
      </c>
      <c r="Z197" s="11">
        <f>'OddsRatio_working_3-way'!X197^(1/3)*COS('OddsRatio_working_3-way'!Y197/3)</f>
        <v>0.52247812849294661</v>
      </c>
      <c r="AA197" s="11">
        <f>'OddsRatio_working_3-way'!X197^(1/3)*COS(('OddsRatio_working_3-way'!Y197+2*PI())/3)</f>
        <v>-0.38821504657904743</v>
      </c>
      <c r="AB197" s="11">
        <f>'OddsRatio_working_3-way'!X197^(1/3)*COS(('OddsRatio_working_3-way'!Y197+4*PI())/3)</f>
        <v>-0.13426308191389952</v>
      </c>
      <c r="AC197" s="11">
        <f>'OddsRatio_working_3-way'!X197^(1/3)*SIN('OddsRatio_working_3-way'!Y197/3)</f>
        <v>0.1466192351606577</v>
      </c>
      <c r="AD197" s="11">
        <f>'OddsRatio_working_3-way'!X197^(1/3)*SIN(('OddsRatio_working_3-way'!Y197+2*PI())/3)</f>
        <v>0.37916971461631305</v>
      </c>
      <c r="AE197" s="11">
        <f>'OddsRatio_working_3-way'!X197^(1/3)*SIN(('OddsRatio_working_3-way'!Y197+4*PI())/3)</f>
        <v>-0.52578894977697066</v>
      </c>
      <c r="AF197" s="11">
        <f>-'OddsRatio_working_3-way'!U197/(3*'OddsRatio_working_3-way'!X197^(1/3))*COS(('OddsRatio_working_3-way'!Y197)/3)</f>
        <v>0.52247812849294661</v>
      </c>
      <c r="AG197" s="11">
        <f>-'OddsRatio_working_3-way'!U197/(3*'OddsRatio_working_3-way'!X197^(1/3))*COS(('OddsRatio_working_3-way'!Y197+2*PI())/3)</f>
        <v>-0.38821504657904743</v>
      </c>
      <c r="AH197" s="11">
        <f>-'OddsRatio_working_3-way'!U197/(3*'OddsRatio_working_3-way'!X197^(1/3))*COS(('OddsRatio_working_3-way'!Y197+4*PI())/3)</f>
        <v>-0.13426308191389952</v>
      </c>
      <c r="AI197" s="11">
        <f>'OddsRatio_working_3-way'!U197/(3*'OddsRatio_working_3-way'!X197^(1/3))*SIN(('OddsRatio_working_3-way'!Y197)/3)</f>
        <v>-0.1466192351606577</v>
      </c>
      <c r="AJ197" s="11">
        <f>'OddsRatio_working_3-way'!U197/(3*'OddsRatio_working_3-way'!X197^(1/3))*SIN(('OddsRatio_working_3-way'!Y197+2*PI())/3)</f>
        <v>-0.37916971461631305</v>
      </c>
      <c r="AK197" s="11">
        <f>'OddsRatio_working_3-way'!U197/(3*'OddsRatio_working_3-way'!X197^(1/3))*SIN(('OddsRatio_working_3-way'!Y197+4*PI())/3)</f>
        <v>0.52578894977697066</v>
      </c>
      <c r="AL197" s="11">
        <f>'OddsRatio_working_3-way'!Z197+'OddsRatio_working_3-way'!AF197</f>
        <v>1.0449562569858932</v>
      </c>
      <c r="AM197" s="11">
        <f>'OddsRatio_working_3-way'!AA197+'OddsRatio_working_3-way'!AG197</f>
        <v>-0.77643009315809486</v>
      </c>
      <c r="AN197" s="11">
        <f>'OddsRatio_working_3-way'!AB197+'OddsRatio_working_3-way'!AH197</f>
        <v>-0.26852616382779904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1.0449562569858932</v>
      </c>
      <c r="AS197" s="11">
        <f>IF(('OddsRatio_working_3-way'!X197=0),IF(Q197&gt;0,-Q197^(1/3),(-Q197)^(1/3)),'OddsRatio_working_3-way'!AM197-'OddsRatio_working_3-way'!R197/3)</f>
        <v>-0.77643009315809486</v>
      </c>
      <c r="AT197" s="11">
        <f>IF(('OddsRatio_working_3-way'!X197=0),IF(Q197&gt;0,-Q197^(1/3),(-Q197)^(1/3)),'OddsRatio_working_3-way'!AN197-'OddsRatio_working_3-way'!R197/3)</f>
        <v>-0.26852616382779904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4.0599999999999996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2.0299999999999998</v>
      </c>
      <c r="D198" s="9">
        <f t="shared" si="52"/>
        <v>0.23987572819883599</v>
      </c>
      <c r="E198" s="9">
        <f t="shared" si="53"/>
        <v>0.27624489044745976</v>
      </c>
      <c r="F198" s="9">
        <f t="shared" si="54"/>
        <v>0.48387938135370423</v>
      </c>
      <c r="G198" s="9">
        <f t="shared" si="55"/>
        <v>1.0355638173017443</v>
      </c>
      <c r="H198" s="9">
        <f t="shared" si="56"/>
        <v>4.168825280943337</v>
      </c>
      <c r="I198" s="9">
        <f t="shared" si="57"/>
        <v>3.6199764577734133</v>
      </c>
      <c r="J198" s="9">
        <f t="shared" si="58"/>
        <v>2.0666307318207964</v>
      </c>
      <c r="K198" s="11">
        <f t="shared" si="59"/>
        <v>0.24630541871921185</v>
      </c>
      <c r="L198" s="11">
        <f t="shared" si="60"/>
        <v>0.28328611898016998</v>
      </c>
      <c r="M198" s="11">
        <f t="shared" si="61"/>
        <v>0.49261083743842371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-0.27408318694924649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0.22754181218286368</v>
      </c>
      <c r="Q198" s="11">
        <f>2*'OddsRatio_working_3-way'!K198*'OddsRatio_working_3-way'!L198*'OddsRatio_working_3-way'!M198</f>
        <v>6.8743749904188425E-2</v>
      </c>
      <c r="R198" s="11">
        <f t="shared" si="62"/>
        <v>0</v>
      </c>
      <c r="S198" s="11">
        <f t="shared" si="63"/>
        <v>-0.83019252189664172</v>
      </c>
      <c r="T198" s="11">
        <f t="shared" si="64"/>
        <v>-0.25081345072406097</v>
      </c>
      <c r="U198" s="11">
        <f>'OddsRatio_working_3-way'!S198-'OddsRatio_working_3-way'!R198^2/3</f>
        <v>-0.83019252189664172</v>
      </c>
      <c r="V198" s="11">
        <f>'OddsRatio_working_3-way'!S198*'OddsRatio_working_3-way'!R198/3-2*'OddsRatio_working_3-way'!R198^3/27-'OddsRatio_working_3-way'!T198</f>
        <v>0.25081345072406097</v>
      </c>
      <c r="W198" s="11">
        <f>'OddsRatio_working_3-way'!V198^2+4*'OddsRatio_working_3-way'!U198^3/27</f>
        <v>-2.1860757721367585E-2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0.14557484740287258</v>
      </c>
      <c r="Y198" s="11">
        <f>IF('OddsRatio_working_3-way'!W198&gt;=0,IF('OddsRatio_working_3-way'!V198+SQRT('OddsRatio_working_3-way'!W198)&gt;0,0,PI()),ACOS('OddsRatio_working_3-way'!V198/(2*'OddsRatio_working_3-way'!X198)))</f>
        <v>0.53266109461336453</v>
      </c>
      <c r="Z198" s="11">
        <f>'OddsRatio_working_3-way'!X198^(1/3)*COS('OddsRatio_working_3-way'!Y198/3)</f>
        <v>0.51778190865087215</v>
      </c>
      <c r="AA198" s="11">
        <f>'OddsRatio_working_3-way'!X198^(1/3)*COS(('OddsRatio_working_3-way'!Y198+2*PI())/3)</f>
        <v>-0.33935555386806282</v>
      </c>
      <c r="AB198" s="11">
        <f>'OddsRatio_working_3-way'!X198^(1/3)*COS(('OddsRatio_working_3-way'!Y198+4*PI())/3)</f>
        <v>-0.17842635478280913</v>
      </c>
      <c r="AC198" s="11">
        <f>'OddsRatio_working_3-way'!X198^(1/3)*SIN('OddsRatio_working_3-way'!Y198/3)</f>
        <v>9.291251641234205E-2</v>
      </c>
      <c r="AD198" s="11">
        <f>'OddsRatio_working_3-way'!X198^(1/3)*SIN(('OddsRatio_working_3-way'!Y198+2*PI())/3)</f>
        <v>0.40195602830547805</v>
      </c>
      <c r="AE198" s="11">
        <f>'OddsRatio_working_3-way'!X198^(1/3)*SIN(('OddsRatio_working_3-way'!Y198+4*PI())/3)</f>
        <v>-0.49486854471781999</v>
      </c>
      <c r="AF198" s="11">
        <f>-'OddsRatio_working_3-way'!U198/(3*'OddsRatio_working_3-way'!X198^(1/3))*COS(('OddsRatio_working_3-way'!Y198)/3)</f>
        <v>0.51778190865087215</v>
      </c>
      <c r="AG198" s="11">
        <f>-'OddsRatio_working_3-way'!U198/(3*'OddsRatio_working_3-way'!X198^(1/3))*COS(('OddsRatio_working_3-way'!Y198+2*PI())/3)</f>
        <v>-0.33935555386806282</v>
      </c>
      <c r="AH198" s="11">
        <f>-'OddsRatio_working_3-way'!U198/(3*'OddsRatio_working_3-way'!X198^(1/3))*COS(('OddsRatio_working_3-way'!Y198+4*PI())/3)</f>
        <v>-0.17842635478280913</v>
      </c>
      <c r="AI198" s="11">
        <f>'OddsRatio_working_3-way'!U198/(3*'OddsRatio_working_3-way'!X198^(1/3))*SIN(('OddsRatio_working_3-way'!Y198)/3)</f>
        <v>-9.291251641234205E-2</v>
      </c>
      <c r="AJ198" s="11">
        <f>'OddsRatio_working_3-way'!U198/(3*'OddsRatio_working_3-way'!X198^(1/3))*SIN(('OddsRatio_working_3-way'!Y198+2*PI())/3)</f>
        <v>-0.40195602830547805</v>
      </c>
      <c r="AK198" s="11">
        <f>'OddsRatio_working_3-way'!U198/(3*'OddsRatio_working_3-way'!X198^(1/3))*SIN(('OddsRatio_working_3-way'!Y198+4*PI())/3)</f>
        <v>0.49486854471781999</v>
      </c>
      <c r="AL198" s="11">
        <f>'OddsRatio_working_3-way'!Z198+'OddsRatio_working_3-way'!AF198</f>
        <v>1.0355638173017443</v>
      </c>
      <c r="AM198" s="11">
        <f>'OddsRatio_working_3-way'!AA198+'OddsRatio_working_3-way'!AG198</f>
        <v>-0.67871110773612564</v>
      </c>
      <c r="AN198" s="11">
        <f>'OddsRatio_working_3-way'!AB198+'OddsRatio_working_3-way'!AH198</f>
        <v>-0.35685270956561826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1.0355638173017443</v>
      </c>
      <c r="AS198" s="11">
        <f>IF(('OddsRatio_working_3-way'!X198=0),IF(Q198&gt;0,-Q198^(1/3),(-Q198)^(1/3)),'OddsRatio_working_3-way'!AM198-'OddsRatio_working_3-way'!R198/3)</f>
        <v>-0.67871110773612564</v>
      </c>
      <c r="AT198" s="11">
        <f>IF(('OddsRatio_working_3-way'!X198=0),IF(Q198&gt;0,-Q198^(1/3),(-Q198)^(1/3)),'OddsRatio_working_3-way'!AN198-'OddsRatio_working_3-way'!R198/3)</f>
        <v>-0.35685270956561826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1.45</v>
      </c>
      <c r="B199" s="4">
        <f>IF('True_Odds_Calculator_3-way'!B200="","",'True_Odds_Calculator_3-way'!B200)</f>
        <v>5.42</v>
      </c>
      <c r="C199" s="4">
        <f>IF('True_Odds_Calculator_3-way'!C200="","",'True_Odds_Calculator_3-way'!C200)</f>
        <v>6.69</v>
      </c>
      <c r="D199" s="9">
        <f t="shared" si="52"/>
        <v>0.67922007875344836</v>
      </c>
      <c r="E199" s="9">
        <f t="shared" si="53"/>
        <v>0.1773424391352883</v>
      </c>
      <c r="F199" s="9">
        <f t="shared" si="54"/>
        <v>0.1434374821112635</v>
      </c>
      <c r="G199" s="9">
        <f t="shared" si="55"/>
        <v>1.0495041176418736</v>
      </c>
      <c r="H199" s="9">
        <f t="shared" si="56"/>
        <v>1.4722768529388428</v>
      </c>
      <c r="I199" s="9">
        <f t="shared" si="57"/>
        <v>5.6388081999770803</v>
      </c>
      <c r="J199" s="9">
        <f t="shared" si="58"/>
        <v>6.9716784293822629</v>
      </c>
      <c r="K199" s="11">
        <f t="shared" si="59"/>
        <v>0.68965517241379315</v>
      </c>
      <c r="L199" s="11">
        <f t="shared" si="60"/>
        <v>0.18450184501845018</v>
      </c>
      <c r="M199" s="11">
        <f t="shared" si="61"/>
        <v>0.14947683109118085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-0.21525519569406304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0.20084938749495734</v>
      </c>
      <c r="Q199" s="11">
        <f>2*'OddsRatio_working_3-way'!K199*'OddsRatio_working_3-way'!L199*'OddsRatio_working_3-way'!M199</f>
        <v>3.8039656722529798E-2</v>
      </c>
      <c r="R199" s="11">
        <f t="shared" si="62"/>
        <v>0</v>
      </c>
      <c r="S199" s="11">
        <f t="shared" si="63"/>
        <v>-0.93307567720883111</v>
      </c>
      <c r="T199" s="11">
        <f t="shared" si="64"/>
        <v>-0.17671887825924831</v>
      </c>
      <c r="U199" s="11">
        <f>'OddsRatio_working_3-way'!S199-'OddsRatio_working_3-way'!R199^2/3</f>
        <v>-0.93307567720883111</v>
      </c>
      <c r="V199" s="11">
        <f>'OddsRatio_working_3-way'!S199*'OddsRatio_working_3-way'!R199/3-2*'OddsRatio_working_3-way'!R199^3/27-'OddsRatio_working_3-way'!T199</f>
        <v>0.17671887825924831</v>
      </c>
      <c r="W199" s="11">
        <f>'OddsRatio_working_3-way'!V199^2+4*'OddsRatio_working_3-way'!U199^3/27</f>
        <v>-8.9120642742931147E-2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0.17345763508428952</v>
      </c>
      <c r="Y199" s="11">
        <f>IF('OddsRatio_working_3-way'!W199&gt;=0,IF('OddsRatio_working_3-way'!V199+SQRT('OddsRatio_working_3-way'!W199)&gt;0,0,PI()),ACOS('OddsRatio_working_3-way'!V199/(2*'OddsRatio_working_3-way'!X199)))</f>
        <v>1.0363081226454089</v>
      </c>
      <c r="Z199" s="11">
        <f>'OddsRatio_working_3-way'!X199^(1/3)*COS('OddsRatio_working_3-way'!Y199/3)</f>
        <v>0.52475205882093678</v>
      </c>
      <c r="AA199" s="11">
        <f>'OddsRatio_working_3-way'!X199^(1/3)*COS(('OddsRatio_working_3-way'!Y199+2*PI())/3)</f>
        <v>-0.42591616783097608</v>
      </c>
      <c r="AB199" s="11">
        <f>'OddsRatio_working_3-way'!X199^(1/3)*COS(('OddsRatio_working_3-way'!Y199+4*PI())/3)</f>
        <v>-9.8835890989960914E-2</v>
      </c>
      <c r="AC199" s="11">
        <f>'OddsRatio_working_3-way'!X199^(1/3)*SIN('OddsRatio_working_3-way'!Y199/3)</f>
        <v>0.18883988588077749</v>
      </c>
      <c r="AD199" s="11">
        <f>'OddsRatio_working_3-way'!X199^(1/3)*SIN(('OddsRatio_working_3-way'!Y199+2*PI())/3)</f>
        <v>0.36002867068672861</v>
      </c>
      <c r="AE199" s="11">
        <f>'OddsRatio_working_3-way'!X199^(1/3)*SIN(('OddsRatio_working_3-way'!Y199+4*PI())/3)</f>
        <v>-0.54886855656750599</v>
      </c>
      <c r="AF199" s="11">
        <f>-'OddsRatio_working_3-way'!U199/(3*'OddsRatio_working_3-way'!X199^(1/3))*COS(('OddsRatio_working_3-way'!Y199)/3)</f>
        <v>0.52475205882093678</v>
      </c>
      <c r="AG199" s="11">
        <f>-'OddsRatio_working_3-way'!U199/(3*'OddsRatio_working_3-way'!X199^(1/3))*COS(('OddsRatio_working_3-way'!Y199+2*PI())/3)</f>
        <v>-0.42591616783097608</v>
      </c>
      <c r="AH199" s="11">
        <f>-'OddsRatio_working_3-way'!U199/(3*'OddsRatio_working_3-way'!X199^(1/3))*COS(('OddsRatio_working_3-way'!Y199+4*PI())/3)</f>
        <v>-9.8835890989960914E-2</v>
      </c>
      <c r="AI199" s="11">
        <f>'OddsRatio_working_3-way'!U199/(3*'OddsRatio_working_3-way'!X199^(1/3))*SIN(('OddsRatio_working_3-way'!Y199)/3)</f>
        <v>-0.18883988588077749</v>
      </c>
      <c r="AJ199" s="11">
        <f>'OddsRatio_working_3-way'!U199/(3*'OddsRatio_working_3-way'!X199^(1/3))*SIN(('OddsRatio_working_3-way'!Y199+2*PI())/3)</f>
        <v>-0.36002867068672861</v>
      </c>
      <c r="AK199" s="11">
        <f>'OddsRatio_working_3-way'!U199/(3*'OddsRatio_working_3-way'!X199^(1/3))*SIN(('OddsRatio_working_3-way'!Y199+4*PI())/3)</f>
        <v>0.54886855656750599</v>
      </c>
      <c r="AL199" s="11">
        <f>'OddsRatio_working_3-way'!Z199+'OddsRatio_working_3-way'!AF199</f>
        <v>1.0495041176418736</v>
      </c>
      <c r="AM199" s="11">
        <f>'OddsRatio_working_3-way'!AA199+'OddsRatio_working_3-way'!AG199</f>
        <v>-0.85183233566195216</v>
      </c>
      <c r="AN199" s="11">
        <f>'OddsRatio_working_3-way'!AB199+'OddsRatio_working_3-way'!AH199</f>
        <v>-0.19767178197992183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1.0495041176418736</v>
      </c>
      <c r="AS199" s="11">
        <f>IF(('OddsRatio_working_3-way'!X199=0),IF(Q199&gt;0,-Q199^(1/3),(-Q199)^(1/3)),'OddsRatio_working_3-way'!AM199-'OddsRatio_working_3-way'!R199/3)</f>
        <v>-0.85183233566195216</v>
      </c>
      <c r="AT199" s="11">
        <f>IF(('OddsRatio_working_3-way'!X199=0),IF(Q199&gt;0,-Q199^(1/3),(-Q199)^(1/3)),'OddsRatio_working_3-way'!AN199-'OddsRatio_working_3-way'!R199/3)</f>
        <v>-0.19767178197992183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2.19</v>
      </c>
      <c r="B200" s="4">
        <f>IF('True_Odds_Calculator_3-way'!B201="","",'True_Odds_Calculator_3-way'!B201)</f>
        <v>3.72</v>
      </c>
      <c r="C200" s="4">
        <f>IF('True_Odds_Calculator_3-way'!C201="","",'True_Odds_Calculator_3-way'!C201)</f>
        <v>3.36</v>
      </c>
      <c r="D200" s="9">
        <f t="shared" si="52"/>
        <v>0.44783642187589806</v>
      </c>
      <c r="E200" s="9">
        <f t="shared" si="53"/>
        <v>0.26190419259380149</v>
      </c>
      <c r="F200" s="9">
        <f t="shared" si="54"/>
        <v>0.29025938553030034</v>
      </c>
      <c r="G200" s="9">
        <f t="shared" si="55"/>
        <v>1.0360993080539536</v>
      </c>
      <c r="H200" s="9">
        <f t="shared" si="56"/>
        <v>2.2329581765842046</v>
      </c>
      <c r="I200" s="9">
        <f t="shared" si="57"/>
        <v>3.8181901179067537</v>
      </c>
      <c r="J200" s="9">
        <f t="shared" si="58"/>
        <v>3.4451943670073311</v>
      </c>
      <c r="K200" s="11">
        <f t="shared" si="59"/>
        <v>0.45662100456621008</v>
      </c>
      <c r="L200" s="11">
        <f t="shared" si="60"/>
        <v>0.26881720430107525</v>
      </c>
      <c r="M200" s="11">
        <f t="shared" si="61"/>
        <v>0.29761904761904762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-0.27906253580137808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0.22905575545876031</v>
      </c>
      <c r="Q200" s="11">
        <f>2*'OddsRatio_working_3-way'!K200*'OddsRatio_working_3-way'!L200*'OddsRatio_working_3-way'!M200</f>
        <v>7.3064036828950657E-2</v>
      </c>
      <c r="R200" s="11">
        <f t="shared" si="62"/>
        <v>0</v>
      </c>
      <c r="S200" s="11">
        <f t="shared" si="63"/>
        <v>-0.8208043935420628</v>
      </c>
      <c r="T200" s="11">
        <f t="shared" si="64"/>
        <v>-0.26181958326700566</v>
      </c>
      <c r="U200" s="11">
        <f>'OddsRatio_working_3-way'!S200-'OddsRatio_working_3-way'!R200^2/3</f>
        <v>-0.8208043935420628</v>
      </c>
      <c r="V200" s="11">
        <f>'OddsRatio_working_3-way'!S200*'OddsRatio_working_3-way'!R200/3-2*'OddsRatio_working_3-way'!R200^3/27-'OddsRatio_working_3-way'!T200</f>
        <v>0.26181958326700566</v>
      </c>
      <c r="W200" s="11">
        <f>'OddsRatio_working_3-way'!V200^2+4*'OddsRatio_working_3-way'!U200^3/27</f>
        <v>-1.3375278397743121E-2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0.1431125191762164</v>
      </c>
      <c r="Y200" s="11">
        <f>IF('OddsRatio_working_3-way'!W200&gt;=0,IF('OddsRatio_working_3-way'!V200+SQRT('OddsRatio_working_3-way'!W200)&gt;0,0,PI()),ACOS('OddsRatio_working_3-way'!V200/(2*'OddsRatio_working_3-way'!X200)))</f>
        <v>0.41594887233663425</v>
      </c>
      <c r="Z200" s="11">
        <f>'OddsRatio_working_3-way'!X200^(1/3)*COS('OddsRatio_working_3-way'!Y200/3)</f>
        <v>0.51804965402697678</v>
      </c>
      <c r="AA200" s="11">
        <f>'OddsRatio_working_3-way'!X200^(1/3)*COS(('OddsRatio_working_3-way'!Y200+2*PI())/3)</f>
        <v>-0.32163085992895901</v>
      </c>
      <c r="AB200" s="11">
        <f>'OddsRatio_working_3-way'!X200^(1/3)*COS(('OddsRatio_working_3-way'!Y200+4*PI())/3)</f>
        <v>-0.19641879409801782</v>
      </c>
      <c r="AC200" s="11">
        <f>'OddsRatio_working_3-way'!X200^(1/3)*SIN('OddsRatio_working_3-way'!Y200/3)</f>
        <v>7.2291219913283078E-2</v>
      </c>
      <c r="AD200" s="11">
        <f>'OddsRatio_working_3-way'!X200^(1/3)*SIN(('OddsRatio_working_3-way'!Y200+2*PI())/3)</f>
        <v>0.41249855085245973</v>
      </c>
      <c r="AE200" s="11">
        <f>'OddsRatio_working_3-way'!X200^(1/3)*SIN(('OddsRatio_working_3-way'!Y200+4*PI())/3)</f>
        <v>-0.48478977076574276</v>
      </c>
      <c r="AF200" s="11">
        <f>-'OddsRatio_working_3-way'!U200/(3*'OddsRatio_working_3-way'!X200^(1/3))*COS(('OddsRatio_working_3-way'!Y200)/3)</f>
        <v>0.51804965402697678</v>
      </c>
      <c r="AG200" s="11">
        <f>-'OddsRatio_working_3-way'!U200/(3*'OddsRatio_working_3-way'!X200^(1/3))*COS(('OddsRatio_working_3-way'!Y200+2*PI())/3)</f>
        <v>-0.32163085992895901</v>
      </c>
      <c r="AH200" s="11">
        <f>-'OddsRatio_working_3-way'!U200/(3*'OddsRatio_working_3-way'!X200^(1/3))*COS(('OddsRatio_working_3-way'!Y200+4*PI())/3)</f>
        <v>-0.19641879409801782</v>
      </c>
      <c r="AI200" s="11">
        <f>'OddsRatio_working_3-way'!U200/(3*'OddsRatio_working_3-way'!X200^(1/3))*SIN(('OddsRatio_working_3-way'!Y200)/3)</f>
        <v>-7.2291219913283078E-2</v>
      </c>
      <c r="AJ200" s="11">
        <f>'OddsRatio_working_3-way'!U200/(3*'OddsRatio_working_3-way'!X200^(1/3))*SIN(('OddsRatio_working_3-way'!Y200+2*PI())/3)</f>
        <v>-0.41249855085245973</v>
      </c>
      <c r="AK200" s="11">
        <f>'OddsRatio_working_3-way'!U200/(3*'OddsRatio_working_3-way'!X200^(1/3))*SIN(('OddsRatio_working_3-way'!Y200+4*PI())/3)</f>
        <v>0.48478977076574276</v>
      </c>
      <c r="AL200" s="11">
        <f>'OddsRatio_working_3-way'!Z200+'OddsRatio_working_3-way'!AF200</f>
        <v>1.0360993080539536</v>
      </c>
      <c r="AM200" s="11">
        <f>'OddsRatio_working_3-way'!AA200+'OddsRatio_working_3-way'!AG200</f>
        <v>-0.64326171985791802</v>
      </c>
      <c r="AN200" s="11">
        <f>'OddsRatio_working_3-way'!AB200+'OddsRatio_working_3-way'!AH200</f>
        <v>-0.39283758819603565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1.0360993080539536</v>
      </c>
      <c r="AS200" s="11">
        <f>IF(('OddsRatio_working_3-way'!X200=0),IF(Q200&gt;0,-Q200^(1/3),(-Q200)^(1/3)),'OddsRatio_working_3-way'!AM200-'OddsRatio_working_3-way'!R200/3)</f>
        <v>-0.64326171985791802</v>
      </c>
      <c r="AT200" s="11">
        <f>IF(('OddsRatio_working_3-way'!X200=0),IF(Q200&gt;0,-Q200^(1/3),(-Q200)^(1/3)),'OddsRatio_working_3-way'!AN200-'OddsRatio_working_3-way'!R200/3)</f>
        <v>-0.39283758819603565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1.72</v>
      </c>
      <c r="B201" s="4">
        <f>IF('True_Odds_Calculator_3-way'!B202="","",'True_Odds_Calculator_3-way'!B202)</f>
        <v>3.77</v>
      </c>
      <c r="C201" s="4">
        <f>IF('True_Odds_Calculator_3-way'!C202="","",'True_Odds_Calculator_3-way'!C202)</f>
        <v>5.38</v>
      </c>
      <c r="D201" s="9">
        <f t="shared" si="52"/>
        <v>0.56781819322096294</v>
      </c>
      <c r="E201" s="9">
        <f t="shared" si="53"/>
        <v>0.25456790026818993</v>
      </c>
      <c r="F201" s="9">
        <f t="shared" si="54"/>
        <v>0.17761390651084707</v>
      </c>
      <c r="G201" s="9">
        <f t="shared" si="55"/>
        <v>1.0571209527655001</v>
      </c>
      <c r="H201" s="9">
        <f t="shared" si="56"/>
        <v>1.7611270859911601</v>
      </c>
      <c r="I201" s="9">
        <f t="shared" si="57"/>
        <v>3.9282250391604348</v>
      </c>
      <c r="J201" s="9">
        <f t="shared" si="58"/>
        <v>5.6301897731128889</v>
      </c>
      <c r="K201" s="11">
        <f t="shared" si="59"/>
        <v>0.58139534883720934</v>
      </c>
      <c r="L201" s="11">
        <f t="shared" si="60"/>
        <v>0.26525198938992045</v>
      </c>
      <c r="M201" s="11">
        <f t="shared" si="61"/>
        <v>0.18587360594795541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-0.25039998770856176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0.22559146240367794</v>
      </c>
      <c r="Q201" s="11">
        <f>2*'OddsRatio_working_3-way'!K201*'OddsRatio_working_3-way'!L201*'OddsRatio_working_3-way'!M201</f>
        <v>5.7329469479968982E-2</v>
      </c>
      <c r="R201" s="11">
        <f t="shared" si="62"/>
        <v>0</v>
      </c>
      <c r="S201" s="11">
        <f t="shared" si="63"/>
        <v>-0.90092441484558605</v>
      </c>
      <c r="T201" s="11">
        <f t="shared" si="64"/>
        <v>-0.22895156666978045</v>
      </c>
      <c r="U201" s="11">
        <f>'OddsRatio_working_3-way'!S201-'OddsRatio_working_3-way'!R201^2/3</f>
        <v>-0.90092441484558605</v>
      </c>
      <c r="V201" s="11">
        <f>'OddsRatio_working_3-way'!S201*'OddsRatio_working_3-way'!R201/3-2*'OddsRatio_working_3-way'!R201^3/27-'OddsRatio_working_3-way'!T201</f>
        <v>0.22895156666978045</v>
      </c>
      <c r="W201" s="11">
        <f>'OddsRatio_working_3-way'!V201^2+4*'OddsRatio_working_3-way'!U201^3/27</f>
        <v>-5.5914311398016683E-2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0.16456999367940955</v>
      </c>
      <c r="Y201" s="11">
        <f>IF('OddsRatio_working_3-way'!W201&gt;=0,IF('OddsRatio_working_3-way'!V201+SQRT('OddsRatio_working_3-way'!W201)&gt;0,0,PI()),ACOS('OddsRatio_working_3-way'!V201/(2*'OddsRatio_working_3-way'!X201)))</f>
        <v>0.80153403193842421</v>
      </c>
      <c r="Z201" s="11">
        <f>'OddsRatio_working_3-way'!X201^(1/3)*COS('OddsRatio_working_3-way'!Y201/3)</f>
        <v>0.52856047638274994</v>
      </c>
      <c r="AA201" s="11">
        <f>'OddsRatio_working_3-way'!X201^(1/3)*COS(('OddsRatio_working_3-way'!Y201+2*PI())/3)</f>
        <v>-0.3895757720939319</v>
      </c>
      <c r="AB201" s="11">
        <f>'OddsRatio_working_3-way'!X201^(1/3)*COS(('OddsRatio_working_3-way'!Y201+4*PI())/3)</f>
        <v>-0.13898470428881837</v>
      </c>
      <c r="AC201" s="11">
        <f>'OddsRatio_working_3-way'!X201^(1/3)*SIN('OddsRatio_working_3-way'!Y201/3)</f>
        <v>0.14467882045379826</v>
      </c>
      <c r="AD201" s="11">
        <f>'OddsRatio_working_3-way'!X201^(1/3)*SIN(('OddsRatio_working_3-way'!Y201+2*PI())/3)</f>
        <v>0.38540738975696714</v>
      </c>
      <c r="AE201" s="11">
        <f>'OddsRatio_working_3-way'!X201^(1/3)*SIN(('OddsRatio_working_3-way'!Y201+4*PI())/3)</f>
        <v>-0.53008621021076541</v>
      </c>
      <c r="AF201" s="11">
        <f>-'OddsRatio_working_3-way'!U201/(3*'OddsRatio_working_3-way'!X201^(1/3))*COS(('OddsRatio_working_3-way'!Y201)/3)</f>
        <v>0.52856047638275006</v>
      </c>
      <c r="AG201" s="11">
        <f>-'OddsRatio_working_3-way'!U201/(3*'OddsRatio_working_3-way'!X201^(1/3))*COS(('OddsRatio_working_3-way'!Y201+2*PI())/3)</f>
        <v>-0.38957577209393202</v>
      </c>
      <c r="AH201" s="11">
        <f>-'OddsRatio_working_3-way'!U201/(3*'OddsRatio_working_3-way'!X201^(1/3))*COS(('OddsRatio_working_3-way'!Y201+4*PI())/3)</f>
        <v>-0.1389847042888184</v>
      </c>
      <c r="AI201" s="11">
        <f>'OddsRatio_working_3-way'!U201/(3*'OddsRatio_working_3-way'!X201^(1/3))*SIN(('OddsRatio_working_3-way'!Y201)/3)</f>
        <v>-0.14467882045379829</v>
      </c>
      <c r="AJ201" s="11">
        <f>'OddsRatio_working_3-way'!U201/(3*'OddsRatio_working_3-way'!X201^(1/3))*SIN(('OddsRatio_working_3-way'!Y201+2*PI())/3)</f>
        <v>-0.38540738975696726</v>
      </c>
      <c r="AK201" s="11">
        <f>'OddsRatio_working_3-way'!U201/(3*'OddsRatio_working_3-way'!X201^(1/3))*SIN(('OddsRatio_working_3-way'!Y201+4*PI())/3)</f>
        <v>0.53008621021076552</v>
      </c>
      <c r="AL201" s="11">
        <f>'OddsRatio_working_3-way'!Z201+'OddsRatio_working_3-way'!AF201</f>
        <v>1.0571209527655001</v>
      </c>
      <c r="AM201" s="11">
        <f>'OddsRatio_working_3-way'!AA201+'OddsRatio_working_3-way'!AG201</f>
        <v>-0.77915154418786392</v>
      </c>
      <c r="AN201" s="11">
        <f>'OddsRatio_working_3-way'!AB201+'OddsRatio_working_3-way'!AH201</f>
        <v>-0.27796940857763675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1.0571209527655001</v>
      </c>
      <c r="AS201" s="11">
        <f>IF(('OddsRatio_working_3-way'!X201=0),IF(Q201&gt;0,-Q201^(1/3),(-Q201)^(1/3)),'OddsRatio_working_3-way'!AM201-'OddsRatio_working_3-way'!R201/3)</f>
        <v>-0.77915154418786392</v>
      </c>
      <c r="AT201" s="11">
        <f>IF(('OddsRatio_working_3-way'!X201=0),IF(Q201&gt;0,-Q201^(1/3),(-Q201)^(1/3)),'OddsRatio_working_3-way'!AN201-'OddsRatio_working_3-way'!R201/3)</f>
        <v>-0.27796940857763675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2.34</v>
      </c>
      <c r="B202" s="4">
        <f>IF('True_Odds_Calculator_3-way'!B203="","",'True_Odds_Calculator_3-way'!B203)</f>
        <v>2.93</v>
      </c>
      <c r="C202" s="4">
        <f>IF('True_Odds_Calculator_3-way'!C203="","",'True_Odds_Calculator_3-way'!C203)</f>
        <v>3.86</v>
      </c>
      <c r="D202" s="9">
        <f t="shared" si="52"/>
        <v>0.4170635925838953</v>
      </c>
      <c r="E202" s="9">
        <f t="shared" si="53"/>
        <v>0.33188101101167533</v>
      </c>
      <c r="F202" s="9">
        <f t="shared" si="54"/>
        <v>0.25105539640442925</v>
      </c>
      <c r="G202" s="9">
        <f t="shared" si="55"/>
        <v>1.0430715541923075</v>
      </c>
      <c r="H202" s="9">
        <f t="shared" si="56"/>
        <v>2.3977158826176921</v>
      </c>
      <c r="I202" s="9">
        <f t="shared" si="57"/>
        <v>3.0131280995911536</v>
      </c>
      <c r="J202" s="9">
        <f t="shared" si="58"/>
        <v>3.9831846449899988</v>
      </c>
      <c r="K202" s="11">
        <f t="shared" si="59"/>
        <v>0.42735042735042739</v>
      </c>
      <c r="L202" s="11">
        <f t="shared" si="60"/>
        <v>0.34129692832764502</v>
      </c>
      <c r="M202" s="11">
        <f t="shared" si="61"/>
        <v>0.2590673575129534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-0.27948426241941593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0.23162727189323595</v>
      </c>
      <c r="Q202" s="11">
        <f>2*'OddsRatio_working_3-way'!K202*'OddsRatio_working_3-way'!L202*'OddsRatio_working_3-way'!M202</f>
        <v>7.5571703717205854E-2</v>
      </c>
      <c r="R202" s="11">
        <f t="shared" si="62"/>
        <v>0</v>
      </c>
      <c r="S202" s="11">
        <f t="shared" si="63"/>
        <v>-0.8287667788093126</v>
      </c>
      <c r="T202" s="11">
        <f t="shared" si="64"/>
        <v>-0.27039699145491436</v>
      </c>
      <c r="U202" s="11">
        <f>'OddsRatio_working_3-way'!S202-'OddsRatio_working_3-way'!R202^2/3</f>
        <v>-0.8287667788093126</v>
      </c>
      <c r="V202" s="11">
        <f>'OddsRatio_working_3-way'!S202*'OddsRatio_working_3-way'!R202/3-2*'OddsRatio_working_3-way'!R202^3/27-'OddsRatio_working_3-way'!T202</f>
        <v>0.27039699145491436</v>
      </c>
      <c r="W202" s="11">
        <f>'OddsRatio_working_3-way'!V202^2+4*'OddsRatio_working_3-way'!U202^3/27</f>
        <v>-1.1217628014738218E-2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0.14520000086312607</v>
      </c>
      <c r="Y202" s="11">
        <f>IF('OddsRatio_working_3-way'!W202&gt;=0,IF('OddsRatio_working_3-way'!V202+SQRT('OddsRatio_working_3-way'!W202)&gt;0,0,PI()),ACOS('OddsRatio_working_3-way'!V202/(2*'OddsRatio_working_3-way'!X202)))</f>
        <v>0.37332695149695327</v>
      </c>
      <c r="Z202" s="11">
        <f>'OddsRatio_working_3-way'!X202^(1/3)*COS('OddsRatio_working_3-way'!Y202/3)</f>
        <v>0.52153577709615373</v>
      </c>
      <c r="AA202" s="11">
        <f>'OddsRatio_working_3-way'!X202^(1/3)*COS(('OddsRatio_working_3-way'!Y202+2*PI())/3)</f>
        <v>-0.31726584965165505</v>
      </c>
      <c r="AB202" s="11">
        <f>'OddsRatio_working_3-way'!X202^(1/3)*COS(('OddsRatio_working_3-way'!Y202+4*PI())/3)</f>
        <v>-0.20426992744449873</v>
      </c>
      <c r="AC202" s="11">
        <f>'OddsRatio_working_3-way'!X202^(1/3)*SIN('OddsRatio_working_3-way'!Y202/3)</f>
        <v>6.5238226103631849E-2</v>
      </c>
      <c r="AD202" s="11">
        <f>'OddsRatio_working_3-way'!X202^(1/3)*SIN(('OddsRatio_working_3-way'!Y202+2*PI())/3)</f>
        <v>0.41904411889591159</v>
      </c>
      <c r="AE202" s="11">
        <f>'OddsRatio_working_3-way'!X202^(1/3)*SIN(('OddsRatio_working_3-way'!Y202+4*PI())/3)</f>
        <v>-0.48428234499954337</v>
      </c>
      <c r="AF202" s="11">
        <f>-'OddsRatio_working_3-way'!U202/(3*'OddsRatio_working_3-way'!X202^(1/3))*COS(('OddsRatio_working_3-way'!Y202)/3)</f>
        <v>0.52153577709615373</v>
      </c>
      <c r="AG202" s="11">
        <f>-'OddsRatio_working_3-way'!U202/(3*'OddsRatio_working_3-way'!X202^(1/3))*COS(('OddsRatio_working_3-way'!Y202+2*PI())/3)</f>
        <v>-0.31726584965165505</v>
      </c>
      <c r="AH202" s="11">
        <f>-'OddsRatio_working_3-way'!U202/(3*'OddsRatio_working_3-way'!X202^(1/3))*COS(('OddsRatio_working_3-way'!Y202+4*PI())/3)</f>
        <v>-0.20426992744449873</v>
      </c>
      <c r="AI202" s="11">
        <f>'OddsRatio_working_3-way'!U202/(3*'OddsRatio_working_3-way'!X202^(1/3))*SIN(('OddsRatio_working_3-way'!Y202)/3)</f>
        <v>-6.5238226103631849E-2</v>
      </c>
      <c r="AJ202" s="11">
        <f>'OddsRatio_working_3-way'!U202/(3*'OddsRatio_working_3-way'!X202^(1/3))*SIN(('OddsRatio_working_3-way'!Y202+2*PI())/3)</f>
        <v>-0.41904411889591159</v>
      </c>
      <c r="AK202" s="11">
        <f>'OddsRatio_working_3-way'!U202/(3*'OddsRatio_working_3-way'!X202^(1/3))*SIN(('OddsRatio_working_3-way'!Y202+4*PI())/3)</f>
        <v>0.48428234499954337</v>
      </c>
      <c r="AL202" s="11">
        <f>'OddsRatio_working_3-way'!Z202+'OddsRatio_working_3-way'!AF202</f>
        <v>1.0430715541923075</v>
      </c>
      <c r="AM202" s="11">
        <f>'OddsRatio_working_3-way'!AA202+'OddsRatio_working_3-way'!AG202</f>
        <v>-0.6345316993033101</v>
      </c>
      <c r="AN202" s="11">
        <f>'OddsRatio_working_3-way'!AB202+'OddsRatio_working_3-way'!AH202</f>
        <v>-0.40853985488899747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1.0430715541923075</v>
      </c>
      <c r="AS202" s="11">
        <f>IF(('OddsRatio_working_3-way'!X202=0),IF(Q202&gt;0,-Q202^(1/3),(-Q202)^(1/3)),'OddsRatio_working_3-way'!AM202-'OddsRatio_working_3-way'!R202/3)</f>
        <v>-0.6345316993033101</v>
      </c>
      <c r="AT202" s="11">
        <f>IF(('OddsRatio_working_3-way'!X202=0),IF(Q202&gt;0,-Q202^(1/3),(-Q202)^(1/3)),'OddsRatio_working_3-way'!AN202-'OddsRatio_working_3-way'!R202/3)</f>
        <v>-0.40853985488899747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2.06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4</v>
      </c>
      <c r="D203" s="9">
        <f t="shared" si="52"/>
        <v>0.47257721439557426</v>
      </c>
      <c r="E203" s="9">
        <f t="shared" si="53"/>
        <v>0.2869601328646631</v>
      </c>
      <c r="F203" s="9">
        <f t="shared" si="54"/>
        <v>0.24046265273976256</v>
      </c>
      <c r="G203" s="9">
        <f t="shared" si="55"/>
        <v>1.0528833183397182</v>
      </c>
      <c r="H203" s="9">
        <f t="shared" si="56"/>
        <v>2.1160563174401013</v>
      </c>
      <c r="I203" s="9">
        <f t="shared" si="57"/>
        <v>3.4848046312817349</v>
      </c>
      <c r="J203" s="9">
        <f t="shared" si="58"/>
        <v>4.158649955019154</v>
      </c>
      <c r="K203" s="11">
        <f t="shared" si="59"/>
        <v>0.4854368932038835</v>
      </c>
      <c r="L203" s="11">
        <f t="shared" si="60"/>
        <v>0.29761904761904762</v>
      </c>
      <c r="M203" s="11">
        <f t="shared" si="61"/>
        <v>0.25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-0.27106449375866848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0.2318828016643551</v>
      </c>
      <c r="Q203" s="11">
        <f>2*'OddsRatio_working_3-way'!K203*'OddsRatio_working_3-way'!L203*'OddsRatio_working_3-way'!M203</f>
        <v>7.2237632917244568E-2</v>
      </c>
      <c r="R203" s="11">
        <f t="shared" si="62"/>
        <v>0</v>
      </c>
      <c r="S203" s="11">
        <f t="shared" si="63"/>
        <v>-0.85545251039334846</v>
      </c>
      <c r="T203" s="11">
        <f t="shared" si="64"/>
        <v>-0.26649610915680633</v>
      </c>
      <c r="U203" s="11">
        <f>'OddsRatio_working_3-way'!S203-'OddsRatio_working_3-way'!R203^2/3</f>
        <v>-0.85545251039334846</v>
      </c>
      <c r="V203" s="11">
        <f>'OddsRatio_working_3-way'!S203*'OddsRatio_working_3-way'!R203/3-2*'OddsRatio_working_3-way'!R203^3/27-'OddsRatio_working_3-way'!T203</f>
        <v>0.26649610915680633</v>
      </c>
      <c r="W203" s="11">
        <f>'OddsRatio_working_3-way'!V203^2+4*'OddsRatio_working_3-way'!U203^3/27</f>
        <v>-2.172342225575899E-2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0.15226916829374507</v>
      </c>
      <c r="Y203" s="11">
        <f>IF('OddsRatio_working_3-way'!W203&gt;=0,IF('OddsRatio_working_3-way'!V203+SQRT('OddsRatio_working_3-way'!W203)&gt;0,0,PI()),ACOS('OddsRatio_working_3-way'!V203/(2*'OddsRatio_working_3-way'!X203)))</f>
        <v>0.50519047829133634</v>
      </c>
      <c r="Z203" s="11">
        <f>'OddsRatio_working_3-way'!X203^(1/3)*COS('OddsRatio_working_3-way'!Y203/3)</f>
        <v>0.52644165916985908</v>
      </c>
      <c r="AA203" s="11">
        <f>'OddsRatio_working_3-way'!X203^(1/3)*COS(('OddsRatio_working_3-way'!Y203+2*PI())/3)</f>
        <v>-0.34072897248747613</v>
      </c>
      <c r="AB203" s="11">
        <f>'OddsRatio_working_3-way'!X203^(1/3)*COS(('OddsRatio_working_3-way'!Y203+4*PI())/3)</f>
        <v>-0.18571268668238303</v>
      </c>
      <c r="AC203" s="11">
        <f>'OddsRatio_working_3-way'!X203^(1/3)*SIN('OddsRatio_working_3-way'!Y203/3)</f>
        <v>8.9498694338346715E-2</v>
      </c>
      <c r="AD203" s="11">
        <f>'OddsRatio_working_3-way'!X203^(1/3)*SIN(('OddsRatio_working_3-way'!Y203+2*PI())/3)</f>
        <v>0.41116250328235376</v>
      </c>
      <c r="AE203" s="11">
        <f>'OddsRatio_working_3-way'!X203^(1/3)*SIN(('OddsRatio_working_3-way'!Y203+4*PI())/3)</f>
        <v>-0.50066119762070027</v>
      </c>
      <c r="AF203" s="11">
        <f>-'OddsRatio_working_3-way'!U203/(3*'OddsRatio_working_3-way'!X203^(1/3))*COS(('OddsRatio_working_3-way'!Y203)/3)</f>
        <v>0.52644165916985908</v>
      </c>
      <c r="AG203" s="11">
        <f>-'OddsRatio_working_3-way'!U203/(3*'OddsRatio_working_3-way'!X203^(1/3))*COS(('OddsRatio_working_3-way'!Y203+2*PI())/3)</f>
        <v>-0.34072897248747613</v>
      </c>
      <c r="AH203" s="11">
        <f>-'OddsRatio_working_3-way'!U203/(3*'OddsRatio_working_3-way'!X203^(1/3))*COS(('OddsRatio_working_3-way'!Y203+4*PI())/3)</f>
        <v>-0.18571268668238303</v>
      </c>
      <c r="AI203" s="11">
        <f>'OddsRatio_working_3-way'!U203/(3*'OddsRatio_working_3-way'!X203^(1/3))*SIN(('OddsRatio_working_3-way'!Y203)/3)</f>
        <v>-8.9498694338346715E-2</v>
      </c>
      <c r="AJ203" s="11">
        <f>'OddsRatio_working_3-way'!U203/(3*'OddsRatio_working_3-way'!X203^(1/3))*SIN(('OddsRatio_working_3-way'!Y203+2*PI())/3)</f>
        <v>-0.41116250328235376</v>
      </c>
      <c r="AK203" s="11">
        <f>'OddsRatio_working_3-way'!U203/(3*'OddsRatio_working_3-way'!X203^(1/3))*SIN(('OddsRatio_working_3-way'!Y203+4*PI())/3)</f>
        <v>0.50066119762070027</v>
      </c>
      <c r="AL203" s="11">
        <f>'OddsRatio_working_3-way'!Z203+'OddsRatio_working_3-way'!AF203</f>
        <v>1.0528833183397182</v>
      </c>
      <c r="AM203" s="11">
        <f>'OddsRatio_working_3-way'!AA203+'OddsRatio_working_3-way'!AG203</f>
        <v>-0.68145794497495227</v>
      </c>
      <c r="AN203" s="11">
        <f>'OddsRatio_working_3-way'!AB203+'OddsRatio_working_3-way'!AH203</f>
        <v>-0.37142537336476605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1.0528833183397182</v>
      </c>
      <c r="AS203" s="11">
        <f>IF(('OddsRatio_working_3-way'!X203=0),IF(Q203&gt;0,-Q203^(1/3),(-Q203)^(1/3)),'OddsRatio_working_3-way'!AM203-'OddsRatio_working_3-way'!R203/3)</f>
        <v>-0.68145794497495227</v>
      </c>
      <c r="AT203" s="11">
        <f>IF(('OddsRatio_working_3-way'!X203=0),IF(Q203&gt;0,-Q203^(1/3),(-Q203)^(1/3)),'OddsRatio_working_3-way'!AN203-'OddsRatio_working_3-way'!R203/3)</f>
        <v>-0.37142537336476605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1.18</v>
      </c>
      <c r="B204" s="4">
        <f>IF('True_Odds_Calculator_3-way'!B205="","",'True_Odds_Calculator_3-way'!B205)</f>
        <v>7.95</v>
      </c>
      <c r="C204" s="4">
        <f>IF('True_Odds_Calculator_3-way'!C205="","",'True_Odds_Calculator_3-way'!C205)</f>
        <v>15.1</v>
      </c>
      <c r="D204" s="9">
        <f t="shared" si="52"/>
        <v>0.82955806048574621</v>
      </c>
      <c r="E204" s="9">
        <f t="shared" si="53"/>
        <v>0.11194343969842857</v>
      </c>
      <c r="F204" s="9">
        <f t="shared" si="54"/>
        <v>5.8498499815825188E-2</v>
      </c>
      <c r="G204" s="9">
        <f t="shared" si="55"/>
        <v>1.1414507423550571</v>
      </c>
      <c r="H204" s="9">
        <f t="shared" si="56"/>
        <v>1.2054611336239103</v>
      </c>
      <c r="I204" s="9">
        <f t="shared" si="57"/>
        <v>8.9330826593676456</v>
      </c>
      <c r="J204" s="9">
        <f t="shared" si="58"/>
        <v>17.094455467206306</v>
      </c>
      <c r="K204" s="11">
        <f t="shared" si="59"/>
        <v>0.84745762711864414</v>
      </c>
      <c r="L204" s="11">
        <f t="shared" si="60"/>
        <v>0.12578616352201258</v>
      </c>
      <c r="M204" s="11">
        <f t="shared" si="61"/>
        <v>6.6225165562913912E-2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-0.12452321904709462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0.14987317609003969</v>
      </c>
      <c r="Q204" s="11">
        <f>2*'OddsRatio_working_3-way'!K204*'OddsRatio_working_3-way'!L204*'OddsRatio_working_3-way'!M204</f>
        <v>1.4118999160625503E-2</v>
      </c>
      <c r="R204" s="11">
        <f t="shared" si="62"/>
        <v>0</v>
      </c>
      <c r="S204" s="11">
        <f t="shared" si="63"/>
        <v>-1.2035761461752585</v>
      </c>
      <c r="T204" s="11">
        <f t="shared" si="64"/>
        <v>-0.11338446972918122</v>
      </c>
      <c r="U204" s="11">
        <f>'OddsRatio_working_3-way'!S204-'OddsRatio_working_3-way'!R204^2/3</f>
        <v>-1.2035761461752585</v>
      </c>
      <c r="V204" s="11">
        <f>'OddsRatio_working_3-way'!S204*'OddsRatio_working_3-way'!R204/3-2*'OddsRatio_working_3-way'!R204^3/27-'OddsRatio_working_3-way'!T204</f>
        <v>0.11338446972918122</v>
      </c>
      <c r="W204" s="11">
        <f>'OddsRatio_working_3-way'!V204^2+4*'OddsRatio_working_3-way'!U204^3/27</f>
        <v>-0.24543952305669053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0.25411393164900375</v>
      </c>
      <c r="Y204" s="11">
        <f>IF('OddsRatio_working_3-way'!W204&gt;=0,IF('OddsRatio_working_3-way'!V204+SQRT('OddsRatio_working_3-way'!W204)&gt;0,0,PI()),ACOS('OddsRatio_working_3-way'!V204/(2*'OddsRatio_working_3-way'!X204)))</f>
        <v>1.3458052081535945</v>
      </c>
      <c r="Z204" s="11">
        <f>'OddsRatio_working_3-way'!X204^(1/3)*COS('OddsRatio_working_3-way'!Y204/3)</f>
        <v>0.57072537117752853</v>
      </c>
      <c r="AA204" s="11">
        <f>'OddsRatio_working_3-way'!X204^(1/3)*COS(('OddsRatio_working_3-way'!Y204+2*PI())/3)</f>
        <v>-0.52326697215064777</v>
      </c>
      <c r="AB204" s="11">
        <f>'OddsRatio_working_3-way'!X204^(1/3)*COS(('OddsRatio_working_3-way'!Y204+4*PI())/3)</f>
        <v>-4.7458399026880718E-2</v>
      </c>
      <c r="AC204" s="11">
        <f>'OddsRatio_working_3-way'!X204^(1/3)*SIN('OddsRatio_working_3-way'!Y204/3)</f>
        <v>0.27470820777573868</v>
      </c>
      <c r="AD204" s="11">
        <f>'OddsRatio_working_3-way'!X204^(1/3)*SIN(('OddsRatio_working_3-way'!Y204+2*PI())/3)</f>
        <v>0.35690856613617361</v>
      </c>
      <c r="AE204" s="11">
        <f>'OddsRatio_working_3-way'!X204^(1/3)*SIN(('OddsRatio_working_3-way'!Y204+4*PI())/3)</f>
        <v>-0.63161677391191218</v>
      </c>
      <c r="AF204" s="11">
        <f>-'OddsRatio_working_3-way'!U204/(3*'OddsRatio_working_3-way'!X204^(1/3))*COS(('OddsRatio_working_3-way'!Y204)/3)</f>
        <v>0.57072537117752853</v>
      </c>
      <c r="AG204" s="11">
        <f>-'OddsRatio_working_3-way'!U204/(3*'OddsRatio_working_3-way'!X204^(1/3))*COS(('OddsRatio_working_3-way'!Y204+2*PI())/3)</f>
        <v>-0.52326697215064777</v>
      </c>
      <c r="AH204" s="11">
        <f>-'OddsRatio_working_3-way'!U204/(3*'OddsRatio_working_3-way'!X204^(1/3))*COS(('OddsRatio_working_3-way'!Y204+4*PI())/3)</f>
        <v>-4.7458399026880711E-2</v>
      </c>
      <c r="AI204" s="11">
        <f>'OddsRatio_working_3-way'!U204/(3*'OddsRatio_working_3-way'!X204^(1/3))*SIN(('OddsRatio_working_3-way'!Y204)/3)</f>
        <v>-0.27470820777573862</v>
      </c>
      <c r="AJ204" s="11">
        <f>'OddsRatio_working_3-way'!U204/(3*'OddsRatio_working_3-way'!X204^(1/3))*SIN(('OddsRatio_working_3-way'!Y204+2*PI())/3)</f>
        <v>-0.35690856613617356</v>
      </c>
      <c r="AK204" s="11">
        <f>'OddsRatio_working_3-way'!U204/(3*'OddsRatio_working_3-way'!X204^(1/3))*SIN(('OddsRatio_working_3-way'!Y204+4*PI())/3)</f>
        <v>0.63161677391191207</v>
      </c>
      <c r="AL204" s="11">
        <f>'OddsRatio_working_3-way'!Z204+'OddsRatio_working_3-way'!AF204</f>
        <v>1.1414507423550571</v>
      </c>
      <c r="AM204" s="11">
        <f>'OddsRatio_working_3-way'!AA204+'OddsRatio_working_3-way'!AG204</f>
        <v>-1.0465339443012955</v>
      </c>
      <c r="AN204" s="11">
        <f>'OddsRatio_working_3-way'!AB204+'OddsRatio_working_3-way'!AH204</f>
        <v>-9.4916798053761436E-2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1.1414507423550571</v>
      </c>
      <c r="AS204" s="11">
        <f>IF(('OddsRatio_working_3-way'!X204=0),IF(Q204&gt;0,-Q204^(1/3),(-Q204)^(1/3)),'OddsRatio_working_3-way'!AM204-'OddsRatio_working_3-way'!R204/3)</f>
        <v>-1.0465339443012955</v>
      </c>
      <c r="AT204" s="11">
        <f>IF(('OddsRatio_working_3-way'!X204=0),IF(Q204&gt;0,-Q204^(1/3),(-Q204)^(1/3)),'OddsRatio_working_3-way'!AN204-'OddsRatio_working_3-way'!R204/3)</f>
        <v>-9.4916798053761436E-2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4.05</v>
      </c>
      <c r="B205" s="4">
        <f>IF('True_Odds_Calculator_3-way'!B206="","",'True_Odds_Calculator_3-way'!B206)</f>
        <v>4.1399999999999997</v>
      </c>
      <c r="C205" s="4">
        <f>IF('True_Odds_Calculator_3-way'!C206="","",'True_Odds_Calculator_3-way'!C206)</f>
        <v>1.85</v>
      </c>
      <c r="D205" s="9">
        <f t="shared" si="52"/>
        <v>0.23822882600005474</v>
      </c>
      <c r="E205" s="9">
        <f t="shared" si="53"/>
        <v>0.23299152742815679</v>
      </c>
      <c r="F205" s="9">
        <f t="shared" si="54"/>
        <v>0.52877964657178878</v>
      </c>
      <c r="G205" s="9">
        <f t="shared" si="55"/>
        <v>1.0484081412367048</v>
      </c>
      <c r="H205" s="9">
        <f t="shared" si="56"/>
        <v>4.1976448307719494</v>
      </c>
      <c r="I205" s="9">
        <f t="shared" si="57"/>
        <v>4.292001563483252</v>
      </c>
      <c r="J205" s="9">
        <f t="shared" si="58"/>
        <v>1.8911469200511992</v>
      </c>
      <c r="K205" s="11">
        <f t="shared" si="59"/>
        <v>0.24691358024691359</v>
      </c>
      <c r="L205" s="11">
        <f t="shared" si="60"/>
        <v>0.24154589371980678</v>
      </c>
      <c r="M205" s="11">
        <f t="shared" si="61"/>
        <v>0.54054054054054046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-0.26243473747499524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0.22695803694193384</v>
      </c>
      <c r="Q205" s="11">
        <f>2*'OddsRatio_working_3-way'!K205*'OddsRatio_working_3-way'!L205*'OddsRatio_working_3-way'!M205</f>
        <v>6.4476715040322125E-2</v>
      </c>
      <c r="R205" s="11">
        <f t="shared" si="62"/>
        <v>0</v>
      </c>
      <c r="S205" s="11">
        <f t="shared" si="63"/>
        <v>-0.86481705556818056</v>
      </c>
      <c r="T205" s="11">
        <f t="shared" si="64"/>
        <v>-0.2456866635136877</v>
      </c>
      <c r="U205" s="11">
        <f>'OddsRatio_working_3-way'!S205-'OddsRatio_working_3-way'!R205^2/3</f>
        <v>-0.86481705556818056</v>
      </c>
      <c r="V205" s="11">
        <f>'OddsRatio_working_3-way'!S205*'OddsRatio_working_3-way'!R205/3-2*'OddsRatio_working_3-way'!R205^3/27-'OddsRatio_working_3-way'!T205</f>
        <v>0.2456866635136877</v>
      </c>
      <c r="W205" s="11">
        <f>'OddsRatio_working_3-way'!V205^2+4*'OddsRatio_working_3-way'!U205^3/27</f>
        <v>-3.5460887231151816E-2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0.15477630944337042</v>
      </c>
      <c r="Y205" s="11">
        <f>IF('OddsRatio_working_3-way'!W205&gt;=0,IF('OddsRatio_working_3-way'!V205+SQRT('OddsRatio_working_3-way'!W205)&gt;0,0,PI()),ACOS('OddsRatio_working_3-way'!V205/(2*'OddsRatio_working_3-way'!X205)))</f>
        <v>0.65395668765628234</v>
      </c>
      <c r="Z205" s="11">
        <f>'OddsRatio_working_3-way'!X205^(1/3)*COS('OddsRatio_working_3-way'!Y205/3)</f>
        <v>0.5242040706183525</v>
      </c>
      <c r="AA205" s="11">
        <f>'OddsRatio_working_3-way'!X205^(1/3)*COS(('OddsRatio_working_3-way'!Y205+2*PI())/3)</f>
        <v>-0.36265964642045473</v>
      </c>
      <c r="AB205" s="11">
        <f>'OddsRatio_working_3-way'!X205^(1/3)*COS(('OddsRatio_working_3-way'!Y205+4*PI())/3)</f>
        <v>-0.16154442419789791</v>
      </c>
      <c r="AC205" s="11">
        <f>'OddsRatio_working_3-way'!X205^(1/3)*SIN('OddsRatio_working_3-way'!Y205/3)</f>
        <v>0.11611392768832465</v>
      </c>
      <c r="AD205" s="11">
        <f>'OddsRatio_working_3-way'!X205^(1/3)*SIN(('OddsRatio_working_3-way'!Y205+2*PI())/3)</f>
        <v>0.39591707807854282</v>
      </c>
      <c r="AE205" s="11">
        <f>'OddsRatio_working_3-way'!X205^(1/3)*SIN(('OddsRatio_working_3-way'!Y205+4*PI())/3)</f>
        <v>-0.51203100576686744</v>
      </c>
      <c r="AF205" s="11">
        <f>-'OddsRatio_working_3-way'!U205/(3*'OddsRatio_working_3-way'!X205^(1/3))*COS(('OddsRatio_working_3-way'!Y205)/3)</f>
        <v>0.52420407061835239</v>
      </c>
      <c r="AG205" s="11">
        <f>-'OddsRatio_working_3-way'!U205/(3*'OddsRatio_working_3-way'!X205^(1/3))*COS(('OddsRatio_working_3-way'!Y205+2*PI())/3)</f>
        <v>-0.36265964642045467</v>
      </c>
      <c r="AH205" s="11">
        <f>-'OddsRatio_working_3-way'!U205/(3*'OddsRatio_working_3-way'!X205^(1/3))*COS(('OddsRatio_working_3-way'!Y205+4*PI())/3)</f>
        <v>-0.16154442419789788</v>
      </c>
      <c r="AI205" s="11">
        <f>'OddsRatio_working_3-way'!U205/(3*'OddsRatio_working_3-way'!X205^(1/3))*SIN(('OddsRatio_working_3-way'!Y205)/3)</f>
        <v>-0.11611392768832463</v>
      </c>
      <c r="AJ205" s="11">
        <f>'OddsRatio_working_3-way'!U205/(3*'OddsRatio_working_3-way'!X205^(1/3))*SIN(('OddsRatio_working_3-way'!Y205+2*PI())/3)</f>
        <v>-0.39591707807854276</v>
      </c>
      <c r="AK205" s="11">
        <f>'OddsRatio_working_3-way'!U205/(3*'OddsRatio_working_3-way'!X205^(1/3))*SIN(('OddsRatio_working_3-way'!Y205+4*PI())/3)</f>
        <v>0.51203100576686733</v>
      </c>
      <c r="AL205" s="11">
        <f>'OddsRatio_working_3-way'!Z205+'OddsRatio_working_3-way'!AF205</f>
        <v>1.0484081412367048</v>
      </c>
      <c r="AM205" s="11">
        <f>'OddsRatio_working_3-way'!AA205+'OddsRatio_working_3-way'!AG205</f>
        <v>-0.72531929284090935</v>
      </c>
      <c r="AN205" s="11">
        <f>'OddsRatio_working_3-way'!AB205+'OddsRatio_working_3-way'!AH205</f>
        <v>-0.32308884839579577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1.0484081412367048</v>
      </c>
      <c r="AS205" s="11">
        <f>IF(('OddsRatio_working_3-way'!X205=0),IF(Q205&gt;0,-Q205^(1/3),(-Q205)^(1/3)),'OddsRatio_working_3-way'!AM205-'OddsRatio_working_3-way'!R205/3)</f>
        <v>-0.72531929284090935</v>
      </c>
      <c r="AT205" s="11">
        <f>IF(('OddsRatio_working_3-way'!X205=0),IF(Q205&gt;0,-Q205^(1/3),(-Q205)^(1/3)),'OddsRatio_working_3-way'!AN205-'OddsRatio_working_3-way'!R205/3)</f>
        <v>-0.32308884839579577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3.46</v>
      </c>
      <c r="B206" s="4">
        <f>IF('True_Odds_Calculator_3-way'!B207="","",'True_Odds_Calculator_3-way'!B207)</f>
        <v>4.1399999999999997</v>
      </c>
      <c r="C206" s="4">
        <f>IF('True_Odds_Calculator_3-way'!C207="","",'True_Odds_Calculator_3-way'!C207)</f>
        <v>2.0099999999999998</v>
      </c>
      <c r="D206" s="9">
        <f t="shared" si="52"/>
        <v>0.28001155497790237</v>
      </c>
      <c r="E206" s="9">
        <f t="shared" si="53"/>
        <v>0.23353344867366774</v>
      </c>
      <c r="F206" s="9">
        <f t="shared" si="54"/>
        <v>0.48645499634842998</v>
      </c>
      <c r="G206" s="9">
        <f t="shared" si="55"/>
        <v>1.0452362571497336</v>
      </c>
      <c r="H206" s="9">
        <f t="shared" si="56"/>
        <v>3.5712811925883448</v>
      </c>
      <c r="I206" s="9">
        <f t="shared" si="57"/>
        <v>4.2820418474501629</v>
      </c>
      <c r="J206" s="9">
        <f t="shared" si="58"/>
        <v>2.0556886197212298</v>
      </c>
      <c r="K206" s="11">
        <f t="shared" si="59"/>
        <v>0.28901734104046245</v>
      </c>
      <c r="L206" s="11">
        <f t="shared" si="60"/>
        <v>0.24154589371980678</v>
      </c>
      <c r="M206" s="11">
        <f t="shared" si="61"/>
        <v>0.49751243781094534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-0.27096527082273136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0.2295773096206716</v>
      </c>
      <c r="Q206" s="11">
        <f>2*'OddsRatio_working_3-way'!K206*'OddsRatio_working_3-way'!L206*'OddsRatio_working_3-way'!M206</f>
        <v>6.946363377327433E-2</v>
      </c>
      <c r="R206" s="11">
        <f t="shared" si="62"/>
        <v>0</v>
      </c>
      <c r="S206" s="11">
        <f t="shared" si="63"/>
        <v>-0.84725732166194745</v>
      </c>
      <c r="T206" s="11">
        <f t="shared" si="64"/>
        <v>-0.25635622440603562</v>
      </c>
      <c r="U206" s="11">
        <f>'OddsRatio_working_3-way'!S206-'OddsRatio_working_3-way'!R206^2/3</f>
        <v>-0.84725732166194745</v>
      </c>
      <c r="V206" s="11">
        <f>'OddsRatio_working_3-way'!S206*'OddsRatio_working_3-way'!R206/3-2*'OddsRatio_working_3-way'!R206^3/27-'OddsRatio_working_3-way'!T206</f>
        <v>0.25635622440603562</v>
      </c>
      <c r="W206" s="11">
        <f>'OddsRatio_working_3-way'!V206^2+4*'OddsRatio_working_3-way'!U206^3/27</f>
        <v>-2.4385101896645694E-2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0.15008632156892526</v>
      </c>
      <c r="Y206" s="11">
        <f>IF('OddsRatio_working_3-way'!W206&gt;=0,IF('OddsRatio_working_3-way'!V206+SQRT('OddsRatio_working_3-way'!W206)&gt;0,0,PI()),ACOS('OddsRatio_working_3-way'!V206/(2*'OddsRatio_working_3-way'!X206)))</f>
        <v>0.54711432921529024</v>
      </c>
      <c r="Z206" s="11">
        <f>'OddsRatio_working_3-way'!X206^(1/3)*COS('OddsRatio_working_3-way'!Y206/3)</f>
        <v>0.52261812857486678</v>
      </c>
      <c r="AA206" s="11">
        <f>'OddsRatio_working_3-way'!X206^(1/3)*COS(('OddsRatio_working_3-way'!Y206+2*PI())/3)</f>
        <v>-0.34477791583796619</v>
      </c>
      <c r="AB206" s="11">
        <f>'OddsRatio_working_3-way'!X206^(1/3)*COS(('OddsRatio_working_3-way'!Y206+4*PI())/3)</f>
        <v>-0.17784021273690045</v>
      </c>
      <c r="AC206" s="11">
        <f>'OddsRatio_working_3-way'!X206^(1/3)*SIN('OddsRatio_working_3-way'!Y206/3)</f>
        <v>9.6381527823298091E-2</v>
      </c>
      <c r="AD206" s="11">
        <f>'OddsRatio_working_3-way'!X206^(1/3)*SIN(('OddsRatio_working_3-way'!Y206+2*PI())/3)</f>
        <v>0.40440981191246761</v>
      </c>
      <c r="AE206" s="11">
        <f>'OddsRatio_working_3-way'!X206^(1/3)*SIN(('OddsRatio_working_3-way'!Y206+4*PI())/3)</f>
        <v>-0.50079133973576573</v>
      </c>
      <c r="AF206" s="11">
        <f>-'OddsRatio_working_3-way'!U206/(3*'OddsRatio_working_3-way'!X206^(1/3))*COS(('OddsRatio_working_3-way'!Y206)/3)</f>
        <v>0.52261812857486678</v>
      </c>
      <c r="AG206" s="11">
        <f>-'OddsRatio_working_3-way'!U206/(3*'OddsRatio_working_3-way'!X206^(1/3))*COS(('OddsRatio_working_3-way'!Y206+2*PI())/3)</f>
        <v>-0.34477791583796619</v>
      </c>
      <c r="AH206" s="11">
        <f>-'OddsRatio_working_3-way'!U206/(3*'OddsRatio_working_3-way'!X206^(1/3))*COS(('OddsRatio_working_3-way'!Y206+4*PI())/3)</f>
        <v>-0.17784021273690045</v>
      </c>
      <c r="AI206" s="11">
        <f>'OddsRatio_working_3-way'!U206/(3*'OddsRatio_working_3-way'!X206^(1/3))*SIN(('OddsRatio_working_3-way'!Y206)/3)</f>
        <v>-9.6381527823298091E-2</v>
      </c>
      <c r="AJ206" s="11">
        <f>'OddsRatio_working_3-way'!U206/(3*'OddsRatio_working_3-way'!X206^(1/3))*SIN(('OddsRatio_working_3-way'!Y206+2*PI())/3)</f>
        <v>-0.40440981191246761</v>
      </c>
      <c r="AK206" s="11">
        <f>'OddsRatio_working_3-way'!U206/(3*'OddsRatio_working_3-way'!X206^(1/3))*SIN(('OddsRatio_working_3-way'!Y206+4*PI())/3)</f>
        <v>0.50079133973576573</v>
      </c>
      <c r="AL206" s="11">
        <f>'OddsRatio_working_3-way'!Z206+'OddsRatio_working_3-way'!AF206</f>
        <v>1.0452362571497336</v>
      </c>
      <c r="AM206" s="11">
        <f>'OddsRatio_working_3-way'!AA206+'OddsRatio_working_3-way'!AG206</f>
        <v>-0.68955583167593237</v>
      </c>
      <c r="AN206" s="11">
        <f>'OddsRatio_working_3-way'!AB206+'OddsRatio_working_3-way'!AH206</f>
        <v>-0.35568042547380091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1.0452362571497336</v>
      </c>
      <c r="AS206" s="11">
        <f>IF(('OddsRatio_working_3-way'!X206=0),IF(Q206&gt;0,-Q206^(1/3),(-Q206)^(1/3)),'OddsRatio_working_3-way'!AM206-'OddsRatio_working_3-way'!R206/3)</f>
        <v>-0.68955583167593237</v>
      </c>
      <c r="AT206" s="11">
        <f>IF(('OddsRatio_working_3-way'!X206=0),IF(Q206&gt;0,-Q206^(1/3),(-Q206)^(1/3)),'OddsRatio_working_3-way'!AN206-'OddsRatio_working_3-way'!R206/3)</f>
        <v>-0.35568042547380091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1.21</v>
      </c>
      <c r="B207" s="4">
        <f>IF('True_Odds_Calculator_3-way'!B208="","",'True_Odds_Calculator_3-way'!B208)</f>
        <v>7.28</v>
      </c>
      <c r="C207" s="4">
        <f>IF('True_Odds_Calculator_3-way'!C208="","",'True_Odds_Calculator_3-way'!C208)</f>
        <v>14.42</v>
      </c>
      <c r="D207" s="9">
        <f t="shared" si="52"/>
        <v>0.81128287050843251</v>
      </c>
      <c r="E207" s="9">
        <f t="shared" si="53"/>
        <v>0.12568629428231626</v>
      </c>
      <c r="F207" s="9">
        <f t="shared" si="54"/>
        <v>6.3030835209251332E-2</v>
      </c>
      <c r="G207" s="9">
        <f t="shared" si="55"/>
        <v>1.1076937899794514</v>
      </c>
      <c r="H207" s="9">
        <f t="shared" si="56"/>
        <v>1.2326156958956844</v>
      </c>
      <c r="I207" s="9">
        <f t="shared" si="57"/>
        <v>7.9563170010709552</v>
      </c>
      <c r="J207" s="9">
        <f t="shared" si="58"/>
        <v>15.865250661524239</v>
      </c>
      <c r="K207" s="11">
        <f t="shared" si="59"/>
        <v>0.82644628099173556</v>
      </c>
      <c r="L207" s="11">
        <f t="shared" si="60"/>
        <v>0.13736263736263735</v>
      </c>
      <c r="M207" s="11">
        <f t="shared" si="61"/>
        <v>6.9348127600554782E-2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-0.13933154224416344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0.15674339530095424</v>
      </c>
      <c r="Q207" s="11">
        <f>2*'OddsRatio_working_3-way'!K207*'OddsRatio_working_3-way'!L207*'OddsRatio_working_3-way'!M207</f>
        <v>1.5745192898137039E-2</v>
      </c>
      <c r="R207" s="11">
        <f t="shared" si="62"/>
        <v>0</v>
      </c>
      <c r="S207" s="11">
        <f t="shared" si="63"/>
        <v>-1.1249670589756224</v>
      </c>
      <c r="T207" s="11">
        <f t="shared" si="64"/>
        <v>-0.11300522942999722</v>
      </c>
      <c r="U207" s="11">
        <f>'OddsRatio_working_3-way'!S207-'OddsRatio_working_3-way'!R207^2/3</f>
        <v>-1.1249670589756224</v>
      </c>
      <c r="V207" s="11">
        <f>'OddsRatio_working_3-way'!S207*'OddsRatio_working_3-way'!R207/3-2*'OddsRatio_working_3-way'!R207^3/27-'OddsRatio_working_3-way'!T207</f>
        <v>0.11300522942999722</v>
      </c>
      <c r="W207" s="11">
        <f>'OddsRatio_working_3-way'!V207^2+4*'OddsRatio_working_3-way'!U207^3/27</f>
        <v>-0.19814878933781155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0.22962957737208955</v>
      </c>
      <c r="Y207" s="11">
        <f>IF('OddsRatio_working_3-way'!W207&gt;=0,IF('OddsRatio_working_3-way'!V207+SQRT('OddsRatio_working_3-way'!W207)&gt;0,0,PI()),ACOS('OddsRatio_working_3-way'!V207/(2*'OddsRatio_working_3-way'!X207)))</f>
        <v>1.3221833375526717</v>
      </c>
      <c r="Z207" s="11">
        <f>'OddsRatio_working_3-way'!X207^(1/3)*COS('OddsRatio_working_3-way'!Y207/3)</f>
        <v>0.55384689498972584</v>
      </c>
      <c r="AA207" s="11">
        <f>'OddsRatio_working_3-way'!X207^(1/3)*COS(('OddsRatio_working_3-way'!Y207+2*PI())/3)</f>
        <v>-0.5031577893322271</v>
      </c>
      <c r="AB207" s="11">
        <f>'OddsRatio_working_3-way'!X207^(1/3)*COS(('OddsRatio_working_3-way'!Y207+4*PI())/3)</f>
        <v>-5.0689105657499185E-2</v>
      </c>
      <c r="AC207" s="11">
        <f>'OddsRatio_working_3-way'!X207^(1/3)*SIN('OddsRatio_working_3-way'!Y207/3)</f>
        <v>0.26123291631948004</v>
      </c>
      <c r="AD207" s="11">
        <f>'OddsRatio_working_3-way'!X207^(1/3)*SIN(('OddsRatio_working_3-way'!Y207+2*PI())/3)</f>
        <v>0.3490290227084949</v>
      </c>
      <c r="AE207" s="11">
        <f>'OddsRatio_working_3-way'!X207^(1/3)*SIN(('OddsRatio_working_3-way'!Y207+4*PI())/3)</f>
        <v>-0.61026193902797488</v>
      </c>
      <c r="AF207" s="11">
        <f>-'OddsRatio_working_3-way'!U207/(3*'OddsRatio_working_3-way'!X207^(1/3))*COS(('OddsRatio_working_3-way'!Y207)/3)</f>
        <v>0.55384689498972572</v>
      </c>
      <c r="AG207" s="11">
        <f>-'OddsRatio_working_3-way'!U207/(3*'OddsRatio_working_3-way'!X207^(1/3))*COS(('OddsRatio_working_3-way'!Y207+2*PI())/3)</f>
        <v>-0.50315778933222699</v>
      </c>
      <c r="AH207" s="11">
        <f>-'OddsRatio_working_3-way'!U207/(3*'OddsRatio_working_3-way'!X207^(1/3))*COS(('OddsRatio_working_3-way'!Y207+4*PI())/3)</f>
        <v>-5.0689105657499178E-2</v>
      </c>
      <c r="AI207" s="11">
        <f>'OddsRatio_working_3-way'!U207/(3*'OddsRatio_working_3-way'!X207^(1/3))*SIN(('OddsRatio_working_3-way'!Y207)/3)</f>
        <v>-0.26123291631947998</v>
      </c>
      <c r="AJ207" s="11">
        <f>'OddsRatio_working_3-way'!U207/(3*'OddsRatio_working_3-way'!X207^(1/3))*SIN(('OddsRatio_working_3-way'!Y207+2*PI())/3)</f>
        <v>-0.34902902270849484</v>
      </c>
      <c r="AK207" s="11">
        <f>'OddsRatio_working_3-way'!U207/(3*'OddsRatio_working_3-way'!X207^(1/3))*SIN(('OddsRatio_working_3-way'!Y207+4*PI())/3)</f>
        <v>0.61026193902797476</v>
      </c>
      <c r="AL207" s="11">
        <f>'OddsRatio_working_3-way'!Z207+'OddsRatio_working_3-way'!AF207</f>
        <v>1.1076937899794514</v>
      </c>
      <c r="AM207" s="11">
        <f>'OddsRatio_working_3-way'!AA207+'OddsRatio_working_3-way'!AG207</f>
        <v>-1.006315578664454</v>
      </c>
      <c r="AN207" s="11">
        <f>'OddsRatio_working_3-way'!AB207+'OddsRatio_working_3-way'!AH207</f>
        <v>-0.10137821131499836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1.1076937899794514</v>
      </c>
      <c r="AS207" s="11">
        <f>IF(('OddsRatio_working_3-way'!X207=0),IF(Q207&gt;0,-Q207^(1/3),(-Q207)^(1/3)),'OddsRatio_working_3-way'!AM207-'OddsRatio_working_3-way'!R207/3)</f>
        <v>-1.006315578664454</v>
      </c>
      <c r="AT207" s="11">
        <f>IF(('OddsRatio_working_3-way'!X207=0),IF(Q207&gt;0,-Q207^(1/3),(-Q207)^(1/3)),'OddsRatio_working_3-way'!AN207-'OddsRatio_working_3-way'!R207/3)</f>
        <v>-0.10137821131499836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2.5299999999999998</v>
      </c>
      <c r="B208" s="4">
        <f>IF('True_Odds_Calculator_3-way'!B209="","",'True_Odds_Calculator_3-way'!B209)</f>
        <v>3.47</v>
      </c>
      <c r="C208" s="4">
        <f>IF('True_Odds_Calculator_3-way'!C209="","",'True_Odds_Calculator_3-way'!C209)</f>
        <v>2.9</v>
      </c>
      <c r="D208" s="9">
        <f t="shared" si="52"/>
        <v>0.38515178779510578</v>
      </c>
      <c r="E208" s="9">
        <f t="shared" si="53"/>
        <v>0.27955131248764897</v>
      </c>
      <c r="F208" s="9">
        <f t="shared" si="54"/>
        <v>0.33529689971724508</v>
      </c>
      <c r="G208" s="9">
        <f t="shared" si="55"/>
        <v>1.0433849441672318</v>
      </c>
      <c r="H208" s="9">
        <f t="shared" si="56"/>
        <v>2.596378964575865</v>
      </c>
      <c r="I208" s="9">
        <f t="shared" si="57"/>
        <v>3.5771608120930631</v>
      </c>
      <c r="J208" s="9">
        <f t="shared" si="58"/>
        <v>2.9824313939177403</v>
      </c>
      <c r="K208" s="11">
        <f t="shared" si="59"/>
        <v>0.39525691699604748</v>
      </c>
      <c r="L208" s="11">
        <f t="shared" si="60"/>
        <v>0.28818443804034583</v>
      </c>
      <c r="M208" s="11">
        <f t="shared" si="61"/>
        <v>0.34482758620689657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-0.28202914523875078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0.23174160889165063</v>
      </c>
      <c r="Q208" s="11">
        <f>2*'OddsRatio_working_3-way'!K208*'OddsRatio_working_3-way'!L208*'OddsRatio_working_3-way'!M208</f>
        <v>7.8556477590390042E-2</v>
      </c>
      <c r="R208" s="11">
        <f t="shared" si="62"/>
        <v>0</v>
      </c>
      <c r="S208" s="11">
        <f t="shared" si="63"/>
        <v>-0.82169383130764939</v>
      </c>
      <c r="T208" s="11">
        <f t="shared" si="64"/>
        <v>-0.27854028179920315</v>
      </c>
      <c r="U208" s="11">
        <f>'OddsRatio_working_3-way'!S208-'OddsRatio_working_3-way'!R208^2/3</f>
        <v>-0.82169383130764939</v>
      </c>
      <c r="V208" s="11">
        <f>'OddsRatio_working_3-way'!S208*'OddsRatio_working_3-way'!R208/3-2*'OddsRatio_working_3-way'!R208^3/27-'OddsRatio_working_3-way'!T208</f>
        <v>0.27854028179920315</v>
      </c>
      <c r="W208" s="11">
        <f>'OddsRatio_working_3-way'!V208^2+4*'OddsRatio_working_3-way'!U208^3/27</f>
        <v>-4.6066979740602837E-3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0.14334520096504783</v>
      </c>
      <c r="Y208" s="11">
        <f>IF('OddsRatio_working_3-way'!W208&gt;=0,IF('OddsRatio_working_3-way'!V208+SQRT('OddsRatio_working_3-way'!W208)&gt;0,0,PI()),ACOS('OddsRatio_working_3-way'!V208/(2*'OddsRatio_working_3-way'!X208)))</f>
        <v>0.23901474032220849</v>
      </c>
      <c r="Z208" s="11">
        <f>'OddsRatio_working_3-way'!X208^(1/3)*COS('OddsRatio_working_3-way'!Y208/3)</f>
        <v>0.52169247208361591</v>
      </c>
      <c r="AA208" s="11">
        <f>'OddsRatio_working_3-way'!X208^(1/3)*COS(('OddsRatio_working_3-way'!Y208+2*PI())/3)</f>
        <v>-0.29691812614167096</v>
      </c>
      <c r="AB208" s="11">
        <f>'OddsRatio_working_3-way'!X208^(1/3)*COS(('OddsRatio_working_3-way'!Y208+4*PI())/3)</f>
        <v>-0.22477434594194484</v>
      </c>
      <c r="AC208" s="11">
        <f>'OddsRatio_working_3-way'!X208^(1/3)*SIN('OddsRatio_working_3-way'!Y208/3)</f>
        <v>4.1652230918669132E-2</v>
      </c>
      <c r="AD208" s="11">
        <f>'OddsRatio_working_3-way'!X208^(1/3)*SIN(('OddsRatio_working_3-way'!Y208+2*PI())/3)</f>
        <v>0.43097281832818091</v>
      </c>
      <c r="AE208" s="11">
        <f>'OddsRatio_working_3-way'!X208^(1/3)*SIN(('OddsRatio_working_3-way'!Y208+4*PI())/3)</f>
        <v>-0.47262504924684995</v>
      </c>
      <c r="AF208" s="11">
        <f>-'OddsRatio_working_3-way'!U208/(3*'OddsRatio_working_3-way'!X208^(1/3))*COS(('OddsRatio_working_3-way'!Y208)/3)</f>
        <v>0.52169247208361591</v>
      </c>
      <c r="AG208" s="11">
        <f>-'OddsRatio_working_3-way'!U208/(3*'OddsRatio_working_3-way'!X208^(1/3))*COS(('OddsRatio_working_3-way'!Y208+2*PI())/3)</f>
        <v>-0.29691812614167096</v>
      </c>
      <c r="AH208" s="11">
        <f>-'OddsRatio_working_3-way'!U208/(3*'OddsRatio_working_3-way'!X208^(1/3))*COS(('OddsRatio_working_3-way'!Y208+4*PI())/3)</f>
        <v>-0.22477434594194484</v>
      </c>
      <c r="AI208" s="11">
        <f>'OddsRatio_working_3-way'!U208/(3*'OddsRatio_working_3-way'!X208^(1/3))*SIN(('OddsRatio_working_3-way'!Y208)/3)</f>
        <v>-4.1652230918669132E-2</v>
      </c>
      <c r="AJ208" s="11">
        <f>'OddsRatio_working_3-way'!U208/(3*'OddsRatio_working_3-way'!X208^(1/3))*SIN(('OddsRatio_working_3-way'!Y208+2*PI())/3)</f>
        <v>-0.43097281832818091</v>
      </c>
      <c r="AK208" s="11">
        <f>'OddsRatio_working_3-way'!U208/(3*'OddsRatio_working_3-way'!X208^(1/3))*SIN(('OddsRatio_working_3-way'!Y208+4*PI())/3)</f>
        <v>0.47262504924684995</v>
      </c>
      <c r="AL208" s="11">
        <f>'OddsRatio_working_3-way'!Z208+'OddsRatio_working_3-way'!AF208</f>
        <v>1.0433849441672318</v>
      </c>
      <c r="AM208" s="11">
        <f>'OddsRatio_working_3-way'!AA208+'OddsRatio_working_3-way'!AG208</f>
        <v>-0.59383625228334191</v>
      </c>
      <c r="AN208" s="11">
        <f>'OddsRatio_working_3-way'!AB208+'OddsRatio_working_3-way'!AH208</f>
        <v>-0.44954869188388968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1.0433849441672318</v>
      </c>
      <c r="AS208" s="11">
        <f>IF(('OddsRatio_working_3-way'!X208=0),IF(Q208&gt;0,-Q208^(1/3),(-Q208)^(1/3)),'OddsRatio_working_3-way'!AM208-'OddsRatio_working_3-way'!R208/3)</f>
        <v>-0.59383625228334191</v>
      </c>
      <c r="AT208" s="11">
        <f>IF(('OddsRatio_working_3-way'!X208=0),IF(Q208&gt;0,-Q208^(1/3),(-Q208)^(1/3)),'OddsRatio_working_3-way'!AN208-'OddsRatio_working_3-way'!R208/3)</f>
        <v>-0.44954869188388968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1.2</v>
      </c>
      <c r="B209" s="4">
        <f>IF('True_Odds_Calculator_3-way'!B210="","",'True_Odds_Calculator_3-way'!B210)</f>
        <v>7.03</v>
      </c>
      <c r="C209" s="4">
        <f>IF('True_Odds_Calculator_3-way'!C210="","",'True_Odds_Calculator_3-way'!C210)</f>
        <v>15.76</v>
      </c>
      <c r="D209" s="9">
        <f t="shared" si="52"/>
        <v>0.8155640176721477</v>
      </c>
      <c r="E209" s="9">
        <f t="shared" si="53"/>
        <v>0.1279053496936185</v>
      </c>
      <c r="F209" s="9">
        <f t="shared" si="54"/>
        <v>5.6530632634233559E-2</v>
      </c>
      <c r="G209" s="9">
        <f t="shared" si="55"/>
        <v>1.1307265789771179</v>
      </c>
      <c r="H209" s="9">
        <f t="shared" si="56"/>
        <v>1.2261453157954236</v>
      </c>
      <c r="I209" s="9">
        <f t="shared" si="57"/>
        <v>7.8182812712320224</v>
      </c>
      <c r="J209" s="9">
        <f t="shared" si="58"/>
        <v>17.68952430570226</v>
      </c>
      <c r="K209" s="11">
        <f t="shared" si="59"/>
        <v>0.83333333333333337</v>
      </c>
      <c r="L209" s="11">
        <f t="shared" si="60"/>
        <v>0.14224751066856328</v>
      </c>
      <c r="M209" s="11">
        <f t="shared" si="61"/>
        <v>6.3451776649746189E-2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-0.13388776165960226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0.15787728685137178</v>
      </c>
      <c r="Q209" s="11">
        <f>2*'OddsRatio_working_3-way'!K209*'OddsRatio_working_3-way'!L209*'OddsRatio_working_3-way'!M209</f>
        <v>1.5043095459873443E-2</v>
      </c>
      <c r="R209" s="11">
        <f t="shared" si="62"/>
        <v>0</v>
      </c>
      <c r="S209" s="11">
        <f t="shared" si="63"/>
        <v>-1.1791763854620319</v>
      </c>
      <c r="T209" s="11">
        <f t="shared" si="64"/>
        <v>-0.11235601576579625</v>
      </c>
      <c r="U209" s="11">
        <f>'OddsRatio_working_3-way'!S209-'OddsRatio_working_3-way'!R209^2/3</f>
        <v>-1.1791763854620319</v>
      </c>
      <c r="V209" s="11">
        <f>'OddsRatio_working_3-way'!S209*'OddsRatio_working_3-way'!R209/3-2*'OddsRatio_working_3-way'!R209^3/27-'OddsRatio_working_3-way'!T209</f>
        <v>0.11235601576579625</v>
      </c>
      <c r="W209" s="11">
        <f>'OddsRatio_working_3-way'!V209^2+4*'OddsRatio_working_3-way'!U209^3/27</f>
        <v>-0.23027894025755011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0.246425858290234</v>
      </c>
      <c r="Y209" s="11">
        <f>IF('OddsRatio_working_3-way'!W209&gt;=0,IF('OddsRatio_working_3-way'!V209+SQRT('OddsRatio_working_3-way'!W209)&gt;0,0,PI()),ACOS('OddsRatio_working_3-way'!V209/(2*'OddsRatio_working_3-way'!X209)))</f>
        <v>1.3408027827675157</v>
      </c>
      <c r="Z209" s="11">
        <f>'OddsRatio_working_3-way'!X209^(1/3)*COS('OddsRatio_working_3-way'!Y209/3)</f>
        <v>0.56536328948855896</v>
      </c>
      <c r="AA209" s="11">
        <f>'OddsRatio_working_3-way'!X209^(1/3)*COS(('OddsRatio_working_3-way'!Y209+2*PI())/3)</f>
        <v>-0.51734599981235296</v>
      </c>
      <c r="AB209" s="11">
        <f>'OddsRatio_working_3-way'!X209^(1/3)*COS(('OddsRatio_working_3-way'!Y209+4*PI())/3)</f>
        <v>-4.8017289676206075E-2</v>
      </c>
      <c r="AC209" s="11">
        <f>'OddsRatio_working_3-way'!X209^(1/3)*SIN('OddsRatio_working_3-way'!Y209/3)</f>
        <v>0.27096705713552433</v>
      </c>
      <c r="AD209" s="11">
        <f>'OddsRatio_working_3-way'!X209^(1/3)*SIN(('OddsRatio_working_3-way'!Y209+2*PI())/3)</f>
        <v>0.35413544249646556</v>
      </c>
      <c r="AE209" s="11">
        <f>'OddsRatio_working_3-way'!X209^(1/3)*SIN(('OddsRatio_working_3-way'!Y209+4*PI())/3)</f>
        <v>-0.62510249963198994</v>
      </c>
      <c r="AF209" s="11">
        <f>-'OddsRatio_working_3-way'!U209/(3*'OddsRatio_working_3-way'!X209^(1/3))*COS(('OddsRatio_working_3-way'!Y209)/3)</f>
        <v>0.56536328948855896</v>
      </c>
      <c r="AG209" s="11">
        <f>-'OddsRatio_working_3-way'!U209/(3*'OddsRatio_working_3-way'!X209^(1/3))*COS(('OddsRatio_working_3-way'!Y209+2*PI())/3)</f>
        <v>-0.51734599981235296</v>
      </c>
      <c r="AH209" s="11">
        <f>-'OddsRatio_working_3-way'!U209/(3*'OddsRatio_working_3-way'!X209^(1/3))*COS(('OddsRatio_working_3-way'!Y209+4*PI())/3)</f>
        <v>-4.8017289676206075E-2</v>
      </c>
      <c r="AI209" s="11">
        <f>'OddsRatio_working_3-way'!U209/(3*'OddsRatio_working_3-way'!X209^(1/3))*SIN(('OddsRatio_working_3-way'!Y209)/3)</f>
        <v>-0.27096705713552433</v>
      </c>
      <c r="AJ209" s="11">
        <f>'OddsRatio_working_3-way'!U209/(3*'OddsRatio_working_3-way'!X209^(1/3))*SIN(('OddsRatio_working_3-way'!Y209+2*PI())/3)</f>
        <v>-0.35413544249646556</v>
      </c>
      <c r="AK209" s="11">
        <f>'OddsRatio_working_3-way'!U209/(3*'OddsRatio_working_3-way'!X209^(1/3))*SIN(('OddsRatio_working_3-way'!Y209+4*PI())/3)</f>
        <v>0.62510249963198994</v>
      </c>
      <c r="AL209" s="11">
        <f>'OddsRatio_working_3-way'!Z209+'OddsRatio_working_3-way'!AF209</f>
        <v>1.1307265789771179</v>
      </c>
      <c r="AM209" s="11">
        <f>'OddsRatio_working_3-way'!AA209+'OddsRatio_working_3-way'!AG209</f>
        <v>-1.0346919996247059</v>
      </c>
      <c r="AN209" s="11">
        <f>'OddsRatio_working_3-way'!AB209+'OddsRatio_working_3-way'!AH209</f>
        <v>-9.603457935241215E-2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1.1307265789771179</v>
      </c>
      <c r="AS209" s="11">
        <f>IF(('OddsRatio_working_3-way'!X209=0),IF(Q209&gt;0,-Q209^(1/3),(-Q209)^(1/3)),'OddsRatio_working_3-way'!AM209-'OddsRatio_working_3-way'!R209/3)</f>
        <v>-1.0346919996247059</v>
      </c>
      <c r="AT209" s="11">
        <f>IF(('OddsRatio_working_3-way'!X209=0),IF(Q209&gt;0,-Q209^(1/3),(-Q209)^(1/3)),'OddsRatio_working_3-way'!AN209-'OddsRatio_working_3-way'!R209/3)</f>
        <v>-9.603457935241215E-2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2.2799999999999998</v>
      </c>
      <c r="B210" s="4">
        <f>IF('True_Odds_Calculator_3-way'!B211="","",'True_Odds_Calculator_3-way'!B211)</f>
        <v>3.35</v>
      </c>
      <c r="C210" s="4">
        <f>IF('True_Odds_Calculator_3-way'!C211="","",'True_Odds_Calculator_3-way'!C211)</f>
        <v>3.44</v>
      </c>
      <c r="D210" s="9">
        <f t="shared" si="52"/>
        <v>0.42821362181705486</v>
      </c>
      <c r="E210" s="9">
        <f t="shared" si="53"/>
        <v>0.28972942481599034</v>
      </c>
      <c r="F210" s="9">
        <f t="shared" si="54"/>
        <v>0.28205695336695474</v>
      </c>
      <c r="G210" s="9">
        <f t="shared" si="55"/>
        <v>1.0431898594442017</v>
      </c>
      <c r="H210" s="9">
        <f t="shared" si="56"/>
        <v>2.3352830200885779</v>
      </c>
      <c r="I210" s="9">
        <f t="shared" si="57"/>
        <v>3.4514961696938742</v>
      </c>
      <c r="J210" s="9">
        <f t="shared" si="58"/>
        <v>3.5453832570438526</v>
      </c>
      <c r="K210" s="11">
        <f t="shared" si="59"/>
        <v>0.43859649122807021</v>
      </c>
      <c r="L210" s="11">
        <f t="shared" si="60"/>
        <v>0.29850746268656714</v>
      </c>
      <c r="M210" s="11">
        <f t="shared" si="61"/>
        <v>0.29069767441860467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-0.27933770559686266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0.23102053989538235</v>
      </c>
      <c r="Q210" s="11">
        <f>2*'OddsRatio_working_3-way'!K210*'OddsRatio_working_3-way'!L210*'OddsRatio_working_3-way'!M210</f>
        <v>7.6118794034722354E-2</v>
      </c>
      <c r="R210" s="11">
        <f t="shared" si="62"/>
        <v>0</v>
      </c>
      <c r="S210" s="11">
        <f t="shared" si="63"/>
        <v>-0.82702956051621923</v>
      </c>
      <c r="T210" s="11">
        <f t="shared" si="64"/>
        <v>-0.27249738402511342</v>
      </c>
      <c r="U210" s="11">
        <f>'OddsRatio_working_3-way'!S210-'OddsRatio_working_3-way'!R210^2/3</f>
        <v>-0.82702956051621923</v>
      </c>
      <c r="V210" s="11">
        <f>'OddsRatio_working_3-way'!S210*'OddsRatio_working_3-way'!R210/3-2*'OddsRatio_working_3-way'!R210^3/27-'OddsRatio_working_3-way'!T210</f>
        <v>0.27249738402511342</v>
      </c>
      <c r="W210" s="11">
        <f>'OddsRatio_working_3-way'!V210^2+4*'OddsRatio_working_3-way'!U210^3/27</f>
        <v>-9.548129336636596E-3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0.14474369903139717</v>
      </c>
      <c r="Y210" s="11">
        <f>IF('OddsRatio_working_3-way'!W210&gt;=0,IF('OddsRatio_working_3-way'!V210+SQRT('OddsRatio_working_3-way'!W210)&gt;0,0,PI()),ACOS('OddsRatio_working_3-way'!V210/(2*'OddsRatio_working_3-way'!X210)))</f>
        <v>0.34430579195087541</v>
      </c>
      <c r="Z210" s="11">
        <f>'OddsRatio_working_3-way'!X210^(1/3)*COS('OddsRatio_working_3-way'!Y210/3)</f>
        <v>0.52159492972210086</v>
      </c>
      <c r="AA210" s="11">
        <f>'OddsRatio_working_3-way'!X210^(1/3)*COS(('OddsRatio_working_3-way'!Y210+2*PI())/3)</f>
        <v>-0.31286892628861462</v>
      </c>
      <c r="AB210" s="11">
        <f>'OddsRatio_working_3-way'!X210^(1/3)*COS(('OddsRatio_working_3-way'!Y210+4*PI())/3)</f>
        <v>-0.20872600343348635</v>
      </c>
      <c r="AC210" s="11">
        <f>'OddsRatio_working_3-way'!X210^(1/3)*SIN('OddsRatio_working_3-way'!Y210/3)</f>
        <v>6.0126944544602975E-2</v>
      </c>
      <c r="AD210" s="11">
        <f>'OddsRatio_working_3-way'!X210^(1/3)*SIN(('OddsRatio_working_3-way'!Y210+2*PI())/3)</f>
        <v>0.42165098735219692</v>
      </c>
      <c r="AE210" s="11">
        <f>'OddsRatio_working_3-way'!X210^(1/3)*SIN(('OddsRatio_working_3-way'!Y210+4*PI())/3)</f>
        <v>-0.48177793189679963</v>
      </c>
      <c r="AF210" s="11">
        <f>-'OddsRatio_working_3-way'!U210/(3*'OddsRatio_working_3-way'!X210^(1/3))*COS(('OddsRatio_working_3-way'!Y210)/3)</f>
        <v>0.52159492972210086</v>
      </c>
      <c r="AG210" s="11">
        <f>-'OddsRatio_working_3-way'!U210/(3*'OddsRatio_working_3-way'!X210^(1/3))*COS(('OddsRatio_working_3-way'!Y210+2*PI())/3)</f>
        <v>-0.31286892628861462</v>
      </c>
      <c r="AH210" s="11">
        <f>-'OddsRatio_working_3-way'!U210/(3*'OddsRatio_working_3-way'!X210^(1/3))*COS(('OddsRatio_working_3-way'!Y210+4*PI())/3)</f>
        <v>-0.20872600343348635</v>
      </c>
      <c r="AI210" s="11">
        <f>'OddsRatio_working_3-way'!U210/(3*'OddsRatio_working_3-way'!X210^(1/3))*SIN(('OddsRatio_working_3-way'!Y210)/3)</f>
        <v>-6.0126944544602975E-2</v>
      </c>
      <c r="AJ210" s="11">
        <f>'OddsRatio_working_3-way'!U210/(3*'OddsRatio_working_3-way'!X210^(1/3))*SIN(('OddsRatio_working_3-way'!Y210+2*PI())/3)</f>
        <v>-0.42165098735219692</v>
      </c>
      <c r="AK210" s="11">
        <f>'OddsRatio_working_3-way'!U210/(3*'OddsRatio_working_3-way'!X210^(1/3))*SIN(('OddsRatio_working_3-way'!Y210+4*PI())/3)</f>
        <v>0.48177793189679963</v>
      </c>
      <c r="AL210" s="11">
        <f>'OddsRatio_working_3-way'!Z210+'OddsRatio_working_3-way'!AF210</f>
        <v>1.0431898594442017</v>
      </c>
      <c r="AM210" s="11">
        <f>'OddsRatio_working_3-way'!AA210+'OddsRatio_working_3-way'!AG210</f>
        <v>-0.62573785257722925</v>
      </c>
      <c r="AN210" s="11">
        <f>'OddsRatio_working_3-way'!AB210+'OddsRatio_working_3-way'!AH210</f>
        <v>-0.4174520068669727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1.0431898594442017</v>
      </c>
      <c r="AS210" s="11">
        <f>IF(('OddsRatio_working_3-way'!X210=0),IF(Q210&gt;0,-Q210^(1/3),(-Q210)^(1/3)),'OddsRatio_working_3-way'!AM210-'OddsRatio_working_3-way'!R210/3)</f>
        <v>-0.62573785257722925</v>
      </c>
      <c r="AT210" s="11">
        <f>IF(('OddsRatio_working_3-way'!X210=0),IF(Q210&gt;0,-Q210^(1/3),(-Q210)^(1/3)),'OddsRatio_working_3-way'!AN210-'OddsRatio_working_3-way'!R210/3)</f>
        <v>-0.4174520068669727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1.45</v>
      </c>
      <c r="B211" s="4">
        <f>IF('True_Odds_Calculator_3-way'!B212="","",'True_Odds_Calculator_3-way'!B212)</f>
        <v>4.74</v>
      </c>
      <c r="C211" s="4">
        <f>IF('True_Odds_Calculator_3-way'!C212="","",'True_Odds_Calculator_3-way'!C212)</f>
        <v>7.57</v>
      </c>
      <c r="D211" s="9">
        <f t="shared" si="52"/>
        <v>0.67523669350331517</v>
      </c>
      <c r="E211" s="9">
        <f t="shared" si="53"/>
        <v>0.20010685510090573</v>
      </c>
      <c r="F211" s="9">
        <f t="shared" si="54"/>
        <v>0.12465645139577899</v>
      </c>
      <c r="G211" s="9">
        <f t="shared" si="55"/>
        <v>1.0688048259269496</v>
      </c>
      <c r="H211" s="9">
        <f t="shared" si="56"/>
        <v>1.4809621716671273</v>
      </c>
      <c r="I211" s="9">
        <f t="shared" si="57"/>
        <v>4.9973300489667922</v>
      </c>
      <c r="J211" s="9">
        <f t="shared" si="58"/>
        <v>8.022047706340059</v>
      </c>
      <c r="K211" s="11">
        <f t="shared" si="59"/>
        <v>0.68965517241379315</v>
      </c>
      <c r="L211" s="11">
        <f t="shared" si="60"/>
        <v>0.21097046413502107</v>
      </c>
      <c r="M211" s="11">
        <f t="shared" si="61"/>
        <v>0.13210039630118889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-0.21252364804671886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0.20680929204143642</v>
      </c>
      <c r="Q211" s="11">
        <f>2*'OddsRatio_working_3-way'!K211*'OddsRatio_working_3-way'!L211*'OddsRatio_working_3-way'!M211</f>
        <v>3.8440388855285577E-2</v>
      </c>
      <c r="R211" s="11">
        <f t="shared" si="62"/>
        <v>0</v>
      </c>
      <c r="S211" s="11">
        <f t="shared" si="63"/>
        <v>-0.9731119051559558</v>
      </c>
      <c r="T211" s="11">
        <f t="shared" si="64"/>
        <v>-0.18087581880222225</v>
      </c>
      <c r="U211" s="11">
        <f>'OddsRatio_working_3-way'!S211-'OddsRatio_working_3-way'!R211^2/3</f>
        <v>-0.9731119051559558</v>
      </c>
      <c r="V211" s="11">
        <f>'OddsRatio_working_3-way'!S211*'OddsRatio_working_3-way'!R211/3-2*'OddsRatio_working_3-way'!R211^3/27-'OddsRatio_working_3-way'!T211</f>
        <v>0.18087581880222225</v>
      </c>
      <c r="W211" s="11">
        <f>'OddsRatio_working_3-way'!V211^2+4*'OddsRatio_working_3-way'!U211^3/27</f>
        <v>-0.10380026189477794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0.1847405773795732</v>
      </c>
      <c r="Y211" s="11">
        <f>IF('OddsRatio_working_3-way'!W211&gt;=0,IF('OddsRatio_working_3-way'!V211+SQRT('OddsRatio_working_3-way'!W211)&gt;0,0,PI()),ACOS('OddsRatio_working_3-way'!V211/(2*'OddsRatio_working_3-way'!X211)))</f>
        <v>1.0592341421631772</v>
      </c>
      <c r="Z211" s="11">
        <f>'OddsRatio_working_3-way'!X211^(1/3)*COS('OddsRatio_working_3-way'!Y211/3)</f>
        <v>0.53440241296347479</v>
      </c>
      <c r="AA211" s="11">
        <f>'OddsRatio_working_3-way'!X211^(1/3)*COS(('OddsRatio_working_3-way'!Y211+2*PI())/3)</f>
        <v>-0.43775478179782629</v>
      </c>
      <c r="AB211" s="11">
        <f>'OddsRatio_working_3-way'!X211^(1/3)*COS(('OddsRatio_working_3-way'!Y211+4*PI())/3)</f>
        <v>-9.6647631165648673E-2</v>
      </c>
      <c r="AC211" s="11">
        <f>'OddsRatio_working_3-way'!X211^(1/3)*SIN('OddsRatio_working_3-way'!Y211/3)</f>
        <v>0.19693830523999414</v>
      </c>
      <c r="AD211" s="11">
        <f>'OddsRatio_working_3-way'!X211^(1/3)*SIN(('OddsRatio_working_3-way'!Y211+2*PI())/3)</f>
        <v>0.36433691285007463</v>
      </c>
      <c r="AE211" s="11">
        <f>'OddsRatio_working_3-way'!X211^(1/3)*SIN(('OddsRatio_working_3-way'!Y211+4*PI())/3)</f>
        <v>-0.56127521809006853</v>
      </c>
      <c r="AF211" s="11">
        <f>-'OddsRatio_working_3-way'!U211/(3*'OddsRatio_working_3-way'!X211^(1/3))*COS(('OddsRatio_working_3-way'!Y211)/3)</f>
        <v>0.53440241296347468</v>
      </c>
      <c r="AG211" s="11">
        <f>-'OddsRatio_working_3-way'!U211/(3*'OddsRatio_working_3-way'!X211^(1/3))*COS(('OddsRatio_working_3-way'!Y211+2*PI())/3)</f>
        <v>-0.43775478179782618</v>
      </c>
      <c r="AH211" s="11">
        <f>-'OddsRatio_working_3-way'!U211/(3*'OddsRatio_working_3-way'!X211^(1/3))*COS(('OddsRatio_working_3-way'!Y211+4*PI())/3)</f>
        <v>-9.6647631165648645E-2</v>
      </c>
      <c r="AI211" s="11">
        <f>'OddsRatio_working_3-way'!U211/(3*'OddsRatio_working_3-way'!X211^(1/3))*SIN(('OddsRatio_working_3-way'!Y211)/3)</f>
        <v>-0.19693830523999412</v>
      </c>
      <c r="AJ211" s="11">
        <f>'OddsRatio_working_3-way'!U211/(3*'OddsRatio_working_3-way'!X211^(1/3))*SIN(('OddsRatio_working_3-way'!Y211+2*PI())/3)</f>
        <v>-0.36433691285007452</v>
      </c>
      <c r="AK211" s="11">
        <f>'OddsRatio_working_3-way'!U211/(3*'OddsRatio_working_3-way'!X211^(1/3))*SIN(('OddsRatio_working_3-way'!Y211+4*PI())/3)</f>
        <v>0.56127521809006842</v>
      </c>
      <c r="AL211" s="11">
        <f>'OddsRatio_working_3-way'!Z211+'OddsRatio_working_3-way'!AF211</f>
        <v>1.0688048259269496</v>
      </c>
      <c r="AM211" s="11">
        <f>'OddsRatio_working_3-way'!AA211+'OddsRatio_working_3-way'!AG211</f>
        <v>-0.87550956359565246</v>
      </c>
      <c r="AN211" s="11">
        <f>'OddsRatio_working_3-way'!AB211+'OddsRatio_working_3-way'!AH211</f>
        <v>-0.19329526233129732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1.0688048259269496</v>
      </c>
      <c r="AS211" s="11">
        <f>IF(('OddsRatio_working_3-way'!X211=0),IF(Q211&gt;0,-Q211^(1/3),(-Q211)^(1/3)),'OddsRatio_working_3-way'!AM211-'OddsRatio_working_3-way'!R211/3)</f>
        <v>-0.87550956359565246</v>
      </c>
      <c r="AT211" s="11">
        <f>IF(('OddsRatio_working_3-way'!X211=0),IF(Q211&gt;0,-Q211^(1/3),(-Q211)^(1/3)),'OddsRatio_working_3-way'!AN211-'OddsRatio_working_3-way'!R211/3)</f>
        <v>-0.19329526233129732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6.42</v>
      </c>
      <c r="B212" s="4">
        <f>IF('True_Odds_Calculator_3-way'!B213="","",'True_Odds_Calculator_3-way'!B213)</f>
        <v>4.03</v>
      </c>
      <c r="C212" s="4">
        <f>IF('True_Odds_Calculator_3-way'!C213="","",'True_Odds_Calculator_3-way'!C213)</f>
        <v>1.6</v>
      </c>
      <c r="D212" s="9">
        <f t="shared" si="52"/>
        <v>0.14896617091091924</v>
      </c>
      <c r="E212" s="9">
        <f t="shared" si="53"/>
        <v>0.2384494081216984</v>
      </c>
      <c r="F212" s="9">
        <f t="shared" si="54"/>
        <v>0.6125844209673823</v>
      </c>
      <c r="G212" s="9">
        <f t="shared" si="55"/>
        <v>1.0540467723638214</v>
      </c>
      <c r="H212" s="9">
        <f t="shared" si="56"/>
        <v>6.712933506211912</v>
      </c>
      <c r="I212" s="9">
        <f t="shared" si="57"/>
        <v>4.1937617202623789</v>
      </c>
      <c r="J212" s="9">
        <f t="shared" si="58"/>
        <v>1.6324280634182926</v>
      </c>
      <c r="K212" s="11">
        <f t="shared" si="59"/>
        <v>0.1557632398753894</v>
      </c>
      <c r="L212" s="11">
        <f t="shared" si="60"/>
        <v>0.24813895781637715</v>
      </c>
      <c r="M212" s="11">
        <f t="shared" si="61"/>
        <v>0.625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-0.23803077386888061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0.21861931154967035</v>
      </c>
      <c r="Q212" s="11">
        <f>2*'OddsRatio_working_3-way'!K212*'OddsRatio_working_3-way'!L212*'OddsRatio_working_3-way'!M212</f>
        <v>4.8313660010976853E-2</v>
      </c>
      <c r="R212" s="11">
        <f t="shared" si="62"/>
        <v>0</v>
      </c>
      <c r="S212" s="11">
        <f t="shared" si="63"/>
        <v>-0.91844977855719168</v>
      </c>
      <c r="T212" s="11">
        <f t="shared" si="64"/>
        <v>-0.20297232675297044</v>
      </c>
      <c r="U212" s="11">
        <f>'OddsRatio_working_3-way'!S212-'OddsRatio_working_3-way'!R212^2/3</f>
        <v>-0.91844977855719168</v>
      </c>
      <c r="V212" s="11">
        <f>'OddsRatio_working_3-way'!S212*'OddsRatio_working_3-way'!R212/3-2*'OddsRatio_working_3-way'!R212^3/27-'OddsRatio_working_3-way'!T212</f>
        <v>0.20297232675297044</v>
      </c>
      <c r="W212" s="11">
        <f>'OddsRatio_working_3-way'!V212^2+4*'OddsRatio_working_3-way'!U212^3/27</f>
        <v>-7.3581242984596479E-2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0.16939525407468703</v>
      </c>
      <c r="Y212" s="11">
        <f>IF('OddsRatio_working_3-way'!W212&gt;=0,IF('OddsRatio_working_3-way'!V212+SQRT('OddsRatio_working_3-way'!W212)&gt;0,0,PI()),ACOS('OddsRatio_working_3-way'!V212/(2*'OddsRatio_working_3-way'!X212)))</f>
        <v>0.92840893033135941</v>
      </c>
      <c r="Z212" s="11">
        <f>'OddsRatio_working_3-way'!X212^(1/3)*COS('OddsRatio_working_3-way'!Y212/3)</f>
        <v>0.52702338618191069</v>
      </c>
      <c r="AA212" s="11">
        <f>'OddsRatio_working_3-way'!X212^(1/3)*COS(('OddsRatio_working_3-way'!Y212+2*PI())/3)</f>
        <v>-0.409447320859888</v>
      </c>
      <c r="AB212" s="11">
        <f>'OddsRatio_working_3-way'!X212^(1/3)*COS(('OddsRatio_working_3-way'!Y212+4*PI())/3)</f>
        <v>-0.11757606532202254</v>
      </c>
      <c r="AC212" s="11">
        <f>'OddsRatio_working_3-way'!X212^(1/3)*SIN('OddsRatio_working_3-way'!Y212/3)</f>
        <v>0.16851194795350061</v>
      </c>
      <c r="AD212" s="11">
        <f>'OddsRatio_working_3-way'!X212^(1/3)*SIN(('OddsRatio_working_3-way'!Y212+2*PI())/3)</f>
        <v>0.37215966684528101</v>
      </c>
      <c r="AE212" s="11">
        <f>'OddsRatio_working_3-way'!X212^(1/3)*SIN(('OddsRatio_working_3-way'!Y212+4*PI())/3)</f>
        <v>-0.54067161479878156</v>
      </c>
      <c r="AF212" s="11">
        <f>-'OddsRatio_working_3-way'!U212/(3*'OddsRatio_working_3-way'!X212^(1/3))*COS(('OddsRatio_working_3-way'!Y212)/3)</f>
        <v>0.52702338618191058</v>
      </c>
      <c r="AG212" s="11">
        <f>-'OddsRatio_working_3-way'!U212/(3*'OddsRatio_working_3-way'!X212^(1/3))*COS(('OddsRatio_working_3-way'!Y212+2*PI())/3)</f>
        <v>-0.40944732085988794</v>
      </c>
      <c r="AH212" s="11">
        <f>-'OddsRatio_working_3-way'!U212/(3*'OddsRatio_working_3-way'!X212^(1/3))*COS(('OddsRatio_working_3-way'!Y212+4*PI())/3)</f>
        <v>-0.11757606532202253</v>
      </c>
      <c r="AI212" s="11">
        <f>'OddsRatio_working_3-way'!U212/(3*'OddsRatio_working_3-way'!X212^(1/3))*SIN(('OddsRatio_working_3-way'!Y212)/3)</f>
        <v>-0.16851194795350058</v>
      </c>
      <c r="AJ212" s="11">
        <f>'OddsRatio_working_3-way'!U212/(3*'OddsRatio_working_3-way'!X212^(1/3))*SIN(('OddsRatio_working_3-way'!Y212+2*PI())/3)</f>
        <v>-0.3721596668452809</v>
      </c>
      <c r="AK212" s="11">
        <f>'OddsRatio_working_3-way'!U212/(3*'OddsRatio_working_3-way'!X212^(1/3))*SIN(('OddsRatio_working_3-way'!Y212+4*PI())/3)</f>
        <v>0.54067161479878145</v>
      </c>
      <c r="AL212" s="11">
        <f>'OddsRatio_working_3-way'!Z212+'OddsRatio_working_3-way'!AF212</f>
        <v>1.0540467723638214</v>
      </c>
      <c r="AM212" s="11">
        <f>'OddsRatio_working_3-way'!AA212+'OddsRatio_working_3-way'!AG212</f>
        <v>-0.818894641719776</v>
      </c>
      <c r="AN212" s="11">
        <f>'OddsRatio_working_3-way'!AB212+'OddsRatio_working_3-way'!AH212</f>
        <v>-0.23515213064404505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1.0540467723638214</v>
      </c>
      <c r="AS212" s="11">
        <f>IF(('OddsRatio_working_3-way'!X212=0),IF(Q212&gt;0,-Q212^(1/3),(-Q212)^(1/3)),'OddsRatio_working_3-way'!AM212-'OddsRatio_working_3-way'!R212/3)</f>
        <v>-0.818894641719776</v>
      </c>
      <c r="AT212" s="11">
        <f>IF(('OddsRatio_working_3-way'!X212=0),IF(Q212&gt;0,-Q212^(1/3),(-Q212)^(1/3)),'OddsRatio_working_3-way'!AN212-'OddsRatio_working_3-way'!R212/3)</f>
        <v>-0.23515213064404505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1.36</v>
      </c>
      <c r="B213" s="4">
        <f>IF('True_Odds_Calculator_3-way'!B214="","",'True_Odds_Calculator_3-way'!B214)</f>
        <v>5.3</v>
      </c>
      <c r="C213" s="4">
        <f>IF('True_Odds_Calculator_3-way'!C214="","",'True_Odds_Calculator_3-way'!C214)</f>
        <v>9.36</v>
      </c>
      <c r="D213" s="9">
        <f t="shared" si="52"/>
        <v>0.72145493447593545</v>
      </c>
      <c r="E213" s="9">
        <f t="shared" si="53"/>
        <v>0.17820209784866214</v>
      </c>
      <c r="F213" s="9">
        <f t="shared" si="54"/>
        <v>0.10034296767540225</v>
      </c>
      <c r="G213" s="9">
        <f t="shared" si="55"/>
        <v>1.0724665618711762</v>
      </c>
      <c r="H213" s="9">
        <f t="shared" si="56"/>
        <v>1.3860879622736235</v>
      </c>
      <c r="I213" s="9">
        <f t="shared" si="57"/>
        <v>5.6116062160460558</v>
      </c>
      <c r="J213" s="9">
        <f t="shared" si="58"/>
        <v>9.9658204572430318</v>
      </c>
      <c r="K213" s="11">
        <f t="shared" si="59"/>
        <v>0.73529411764705876</v>
      </c>
      <c r="L213" s="11">
        <f t="shared" si="60"/>
        <v>0.18867924528301888</v>
      </c>
      <c r="M213" s="11">
        <f t="shared" si="61"/>
        <v>0.10683760683760685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-0.19181678476905994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0.19298357949856285</v>
      </c>
      <c r="Q213" s="11">
        <f>2*'OddsRatio_working_3-way'!K213*'OddsRatio_working_3-way'!L213*'OddsRatio_working_3-way'!M213</f>
        <v>2.9644175038181699E-2</v>
      </c>
      <c r="R213" s="11">
        <f t="shared" si="62"/>
        <v>0</v>
      </c>
      <c r="S213" s="11">
        <f t="shared" si="63"/>
        <v>-1.0060828604280261</v>
      </c>
      <c r="T213" s="11">
        <f t="shared" si="64"/>
        <v>-0.15454421819170908</v>
      </c>
      <c r="U213" s="11">
        <f>'OddsRatio_working_3-way'!S213-'OddsRatio_working_3-way'!R213^2/3</f>
        <v>-1.0060828604280261</v>
      </c>
      <c r="V213" s="11">
        <f>'OddsRatio_working_3-way'!S213*'OddsRatio_working_3-way'!R213/3-2*'OddsRatio_working_3-way'!R213^3/27-'OddsRatio_working_3-way'!T213</f>
        <v>0.15454421819170908</v>
      </c>
      <c r="W213" s="11">
        <f>'OddsRatio_working_3-way'!V213^2+4*'OddsRatio_working_3-way'!U213^3/27</f>
        <v>-0.12698420461316073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0.19420872791255245</v>
      </c>
      <c r="Y213" s="11">
        <f>IF('OddsRatio_working_3-way'!W213&gt;=0,IF('OddsRatio_working_3-way'!V213+SQRT('OddsRatio_working_3-way'!W213)&gt;0,0,PI()),ACOS('OddsRatio_working_3-way'!V213/(2*'OddsRatio_working_3-way'!X213)))</f>
        <v>1.1615895153497671</v>
      </c>
      <c r="Z213" s="11">
        <f>'OddsRatio_working_3-way'!X213^(1/3)*COS('OddsRatio_working_3-way'!Y213/3)</f>
        <v>0.53623328093558809</v>
      </c>
      <c r="AA213" s="11">
        <f>'OddsRatio_working_3-way'!X213^(1/3)*COS(('OddsRatio_working_3-way'!Y213+2*PI())/3)</f>
        <v>-0.45748695603968498</v>
      </c>
      <c r="AB213" s="11">
        <f>'OddsRatio_working_3-way'!X213^(1/3)*COS(('OddsRatio_working_3-way'!Y213+4*PI())/3)</f>
        <v>-7.8746324895902942E-2</v>
      </c>
      <c r="AC213" s="11">
        <f>'OddsRatio_working_3-way'!X213^(1/3)*SIN('OddsRatio_working_3-way'!Y213/3)</f>
        <v>0.2186660053439112</v>
      </c>
      <c r="AD213" s="11">
        <f>'OddsRatio_working_3-way'!X213^(1/3)*SIN(('OddsRatio_working_3-way'!Y213+2*PI())/3)</f>
        <v>0.35505864097294132</v>
      </c>
      <c r="AE213" s="11">
        <f>'OddsRatio_working_3-way'!X213^(1/3)*SIN(('OddsRatio_working_3-way'!Y213+4*PI())/3)</f>
        <v>-0.5737246463168526</v>
      </c>
      <c r="AF213" s="11">
        <f>-'OddsRatio_working_3-way'!U213/(3*'OddsRatio_working_3-way'!X213^(1/3))*COS(('OddsRatio_working_3-way'!Y213)/3)</f>
        <v>0.53623328093558809</v>
      </c>
      <c r="AG213" s="11">
        <f>-'OddsRatio_working_3-way'!U213/(3*'OddsRatio_working_3-way'!X213^(1/3))*COS(('OddsRatio_working_3-way'!Y213+2*PI())/3)</f>
        <v>-0.45748695603968498</v>
      </c>
      <c r="AH213" s="11">
        <f>-'OddsRatio_working_3-way'!U213/(3*'OddsRatio_working_3-way'!X213^(1/3))*COS(('OddsRatio_working_3-way'!Y213+4*PI())/3)</f>
        <v>-7.8746324895902942E-2</v>
      </c>
      <c r="AI213" s="11">
        <f>'OddsRatio_working_3-way'!U213/(3*'OddsRatio_working_3-way'!X213^(1/3))*SIN(('OddsRatio_working_3-way'!Y213)/3)</f>
        <v>-0.2186660053439112</v>
      </c>
      <c r="AJ213" s="11">
        <f>'OddsRatio_working_3-way'!U213/(3*'OddsRatio_working_3-way'!X213^(1/3))*SIN(('OddsRatio_working_3-way'!Y213+2*PI())/3)</f>
        <v>-0.35505864097294132</v>
      </c>
      <c r="AK213" s="11">
        <f>'OddsRatio_working_3-way'!U213/(3*'OddsRatio_working_3-way'!X213^(1/3))*SIN(('OddsRatio_working_3-way'!Y213+4*PI())/3)</f>
        <v>0.5737246463168526</v>
      </c>
      <c r="AL213" s="11">
        <f>'OddsRatio_working_3-way'!Z213+'OddsRatio_working_3-way'!AF213</f>
        <v>1.0724665618711762</v>
      </c>
      <c r="AM213" s="11">
        <f>'OddsRatio_working_3-way'!AA213+'OddsRatio_working_3-way'!AG213</f>
        <v>-0.91497391207936996</v>
      </c>
      <c r="AN213" s="11">
        <f>'OddsRatio_working_3-way'!AB213+'OddsRatio_working_3-way'!AH213</f>
        <v>-0.15749264979180588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1.0724665618711762</v>
      </c>
      <c r="AS213" s="11">
        <f>IF(('OddsRatio_working_3-way'!X213=0),IF(Q213&gt;0,-Q213^(1/3),(-Q213)^(1/3)),'OddsRatio_working_3-way'!AM213-'OddsRatio_working_3-way'!R213/3)</f>
        <v>-0.91497391207936996</v>
      </c>
      <c r="AT213" s="11">
        <f>IF(('OddsRatio_working_3-way'!X213=0),IF(Q213&gt;0,-Q213^(1/3),(-Q213)^(1/3)),'OddsRatio_working_3-way'!AN213-'OddsRatio_working_3-way'!R213/3)</f>
        <v>-0.15749264979180588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1.84</v>
      </c>
      <c r="B214" s="4">
        <f>IF('True_Odds_Calculator_3-way'!B215="","",'True_Odds_Calculator_3-way'!B215)</f>
        <v>3.52</v>
      </c>
      <c r="C214" s="4">
        <f>IF('True_Odds_Calculator_3-way'!C215="","",'True_Odds_Calculator_3-way'!C215)</f>
        <v>3.59</v>
      </c>
      <c r="D214" s="9">
        <f t="shared" si="52"/>
        <v>0.50204672886069013</v>
      </c>
      <c r="E214" s="9">
        <f t="shared" si="53"/>
        <v>0.25153819491344037</v>
      </c>
      <c r="F214" s="9">
        <f t="shared" si="54"/>
        <v>0.24641507622586939</v>
      </c>
      <c r="G214" s="9">
        <f t="shared" si="55"/>
        <v>1.1807695961018316</v>
      </c>
      <c r="H214" s="9">
        <f t="shared" si="56"/>
        <v>1.9918464607255391</v>
      </c>
      <c r="I214" s="9">
        <f t="shared" si="57"/>
        <v>3.9755393821766161</v>
      </c>
      <c r="J214" s="9">
        <f t="shared" si="58"/>
        <v>4.0581932539037444</v>
      </c>
      <c r="K214" s="11">
        <f t="shared" si="59"/>
        <v>0.54347826086956519</v>
      </c>
      <c r="L214" s="11">
        <f t="shared" si="60"/>
        <v>0.28409090909090912</v>
      </c>
      <c r="M214" s="11">
        <f t="shared" si="61"/>
        <v>0.2785515320334262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-0.23578960551377881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0.25589513580763423</v>
      </c>
      <c r="Q214" s="11">
        <f>2*'OddsRatio_working_3-way'!K214*'OddsRatio_working_3-way'!L214*'OddsRatio_working_3-way'!M214</f>
        <v>8.6015171700045148E-2</v>
      </c>
      <c r="R214" s="11">
        <f t="shared" si="62"/>
        <v>0</v>
      </c>
      <c r="S214" s="11">
        <f t="shared" si="63"/>
        <v>-1.0852689424117998</v>
      </c>
      <c r="T214" s="11">
        <f t="shared" si="64"/>
        <v>-0.36479628316363033</v>
      </c>
      <c r="U214" s="11">
        <f>'OddsRatio_working_3-way'!S214-'OddsRatio_working_3-way'!R214^2/3</f>
        <v>-1.0852689424117998</v>
      </c>
      <c r="V214" s="11">
        <f>'OddsRatio_working_3-way'!S214*'OddsRatio_working_3-way'!R214/3-2*'OddsRatio_working_3-way'!R214^3/27-'OddsRatio_working_3-way'!T214</f>
        <v>0.36479628316363033</v>
      </c>
      <c r="W214" s="11">
        <f>'OddsRatio_working_3-way'!V214^2+4*'OddsRatio_working_3-way'!U214^3/27</f>
        <v>-5.6292438848646903E-2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0.21758260905840249</v>
      </c>
      <c r="Y214" s="11">
        <f>IF('OddsRatio_working_3-way'!W214&gt;=0,IF('OddsRatio_working_3-way'!V214+SQRT('OddsRatio_working_3-way'!W214)&gt;0,0,PI()),ACOS('OddsRatio_working_3-way'!V214/(2*'OddsRatio_working_3-way'!X214)))</f>
        <v>0.57665014984188057</v>
      </c>
      <c r="Z214" s="11">
        <f>'OddsRatio_working_3-way'!X214^(1/3)*COS('OddsRatio_working_3-way'!Y214/3)</f>
        <v>0.59038479805091582</v>
      </c>
      <c r="AA214" s="11">
        <f>'OddsRatio_working_3-way'!X214^(1/3)*COS(('OddsRatio_working_3-way'!Y214+2*PI())/3)</f>
        <v>-0.39469907355402573</v>
      </c>
      <c r="AB214" s="11">
        <f>'OddsRatio_working_3-way'!X214^(1/3)*COS(('OddsRatio_working_3-way'!Y214+4*PI())/3)</f>
        <v>-0.19568572449689028</v>
      </c>
      <c r="AC214" s="11">
        <f>'OddsRatio_working_3-way'!X214^(1/3)*SIN('OddsRatio_working_3-way'!Y214/3)</f>
        <v>0.11490041065046623</v>
      </c>
      <c r="AD214" s="11">
        <f>'OddsRatio_working_3-way'!X214^(1/3)*SIN(('OddsRatio_working_3-way'!Y214+2*PI())/3)</f>
        <v>0.45383802779500559</v>
      </c>
      <c r="AE214" s="11">
        <f>'OddsRatio_working_3-way'!X214^(1/3)*SIN(('OddsRatio_working_3-way'!Y214+4*PI())/3)</f>
        <v>-0.56873843844547178</v>
      </c>
      <c r="AF214" s="11">
        <f>-'OddsRatio_working_3-way'!U214/(3*'OddsRatio_working_3-way'!X214^(1/3))*COS(('OddsRatio_working_3-way'!Y214)/3)</f>
        <v>0.59038479805091593</v>
      </c>
      <c r="AG214" s="11">
        <f>-'OddsRatio_working_3-way'!U214/(3*'OddsRatio_working_3-way'!X214^(1/3))*COS(('OddsRatio_working_3-way'!Y214+2*PI())/3)</f>
        <v>-0.39469907355402578</v>
      </c>
      <c r="AH214" s="11">
        <f>-'OddsRatio_working_3-way'!U214/(3*'OddsRatio_working_3-way'!X214^(1/3))*COS(('OddsRatio_working_3-way'!Y214+4*PI())/3)</f>
        <v>-0.19568572449689031</v>
      </c>
      <c r="AI214" s="11">
        <f>'OddsRatio_working_3-way'!U214/(3*'OddsRatio_working_3-way'!X214^(1/3))*SIN(('OddsRatio_working_3-way'!Y214)/3)</f>
        <v>-0.11490041065046626</v>
      </c>
      <c r="AJ214" s="11">
        <f>'OddsRatio_working_3-way'!U214/(3*'OddsRatio_working_3-way'!X214^(1/3))*SIN(('OddsRatio_working_3-way'!Y214+2*PI())/3)</f>
        <v>-0.45383802779500565</v>
      </c>
      <c r="AK214" s="11">
        <f>'OddsRatio_working_3-way'!U214/(3*'OddsRatio_working_3-way'!X214^(1/3))*SIN(('OddsRatio_working_3-way'!Y214+4*PI())/3)</f>
        <v>0.56873843844547189</v>
      </c>
      <c r="AL214" s="11">
        <f>'OddsRatio_working_3-way'!Z214+'OddsRatio_working_3-way'!AF214</f>
        <v>1.1807695961018316</v>
      </c>
      <c r="AM214" s="11">
        <f>'OddsRatio_working_3-way'!AA214+'OddsRatio_working_3-way'!AG214</f>
        <v>-0.78939814710805156</v>
      </c>
      <c r="AN214" s="11">
        <f>'OddsRatio_working_3-way'!AB214+'OddsRatio_working_3-way'!AH214</f>
        <v>-0.39137144899378062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1.1807695961018316</v>
      </c>
      <c r="AS214" s="11">
        <f>IF(('OddsRatio_working_3-way'!X214=0),IF(Q214&gt;0,-Q214^(1/3),(-Q214)^(1/3)),'OddsRatio_working_3-way'!AM214-'OddsRatio_working_3-way'!R214/3)</f>
        <v>-0.78939814710805156</v>
      </c>
      <c r="AT214" s="11">
        <f>IF(('OddsRatio_working_3-way'!X214=0),IF(Q214&gt;0,-Q214^(1/3),(-Q214)^(1/3)),'OddsRatio_working_3-way'!AN214-'OddsRatio_working_3-way'!R214/3)</f>
        <v>-0.39137144899378062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3.52</v>
      </c>
      <c r="B215" s="4">
        <f>IF('True_Odds_Calculator_3-way'!B216="","",'True_Odds_Calculator_3-way'!B216)</f>
        <v>3.17</v>
      </c>
      <c r="C215" s="4">
        <f>IF('True_Odds_Calculator_3-way'!C216="","",'True_Odds_Calculator_3-way'!C216)</f>
        <v>2.37</v>
      </c>
      <c r="D215" s="9">
        <f t="shared" si="52"/>
        <v>0.2775141520407573</v>
      </c>
      <c r="E215" s="9">
        <f t="shared" si="53"/>
        <v>0.30846739162490994</v>
      </c>
      <c r="F215" s="9">
        <f t="shared" si="54"/>
        <v>0.41401845633433271</v>
      </c>
      <c r="G215" s="9">
        <f t="shared" si="55"/>
        <v>1.033103109188656</v>
      </c>
      <c r="H215" s="9">
        <f t="shared" si="56"/>
        <v>3.6034198351554134</v>
      </c>
      <c r="I215" s="9">
        <f t="shared" si="57"/>
        <v>3.2418337469393834</v>
      </c>
      <c r="J215" s="9">
        <f t="shared" si="58"/>
        <v>2.4153512595884594</v>
      </c>
      <c r="K215" s="11">
        <f t="shared" si="59"/>
        <v>0.28409090909090912</v>
      </c>
      <c r="L215" s="11">
        <f t="shared" si="60"/>
        <v>0.31545741324921134</v>
      </c>
      <c r="M215" s="11">
        <f t="shared" si="61"/>
        <v>0.42194092827004215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-0.28328956013838014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0.2291513142848845</v>
      </c>
      <c r="Q215" s="11">
        <f>2*'OddsRatio_working_3-way'!K215*'OddsRatio_working_3-way'!L215*'OddsRatio_working_3-way'!M215</f>
        <v>7.5627496463658267E-2</v>
      </c>
      <c r="R215" s="11">
        <f t="shared" si="62"/>
        <v>0</v>
      </c>
      <c r="S215" s="11">
        <f t="shared" si="63"/>
        <v>-0.80889431355306418</v>
      </c>
      <c r="T215" s="11">
        <f t="shared" si="64"/>
        <v>-0.26696181965447668</v>
      </c>
      <c r="U215" s="11">
        <f>'OddsRatio_working_3-way'!S215-'OddsRatio_working_3-way'!R215^2/3</f>
        <v>-0.80889431355306418</v>
      </c>
      <c r="V215" s="11">
        <f>'OddsRatio_working_3-way'!S215*'OddsRatio_working_3-way'!R215/3-2*'OddsRatio_working_3-way'!R215^3/27-'OddsRatio_working_3-way'!T215</f>
        <v>0.26696181965447668</v>
      </c>
      <c r="W215" s="11">
        <f>'OddsRatio_working_3-way'!V215^2+4*'OddsRatio_working_3-way'!U215^3/27</f>
        <v>-7.1414085938919375E-3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0.14000894770256764</v>
      </c>
      <c r="Y215" s="11">
        <f>IF('OddsRatio_working_3-way'!W215&gt;=0,IF('OddsRatio_working_3-way'!V215+SQRT('OddsRatio_working_3-way'!W215)&gt;0,0,PI()),ACOS('OddsRatio_working_3-way'!V215/(2*'OddsRatio_working_3-way'!X215)))</f>
        <v>0.30657059284454302</v>
      </c>
      <c r="Z215" s="11">
        <f>'OddsRatio_working_3-way'!X215^(1/3)*COS('OddsRatio_working_3-way'!Y215/3)</f>
        <v>0.516551554594328</v>
      </c>
      <c r="AA215" s="11">
        <f>'OddsRatio_working_3-way'!X215^(1/3)*COS(('OddsRatio_working_3-way'!Y215+2*PI())/3)</f>
        <v>-0.30415002903932609</v>
      </c>
      <c r="AB215" s="11">
        <f>'OddsRatio_working_3-way'!X215^(1/3)*COS(('OddsRatio_working_3-way'!Y215+4*PI())/3)</f>
        <v>-0.21240152555500186</v>
      </c>
      <c r="AC215" s="11">
        <f>'OddsRatio_working_3-way'!X215^(1/3)*SIN('OddsRatio_working_3-way'!Y215/3)</f>
        <v>5.2971023184419867E-2</v>
      </c>
      <c r="AD215" s="11">
        <f>'OddsRatio_working_3-way'!X215^(1/3)*SIN(('OddsRatio_working_3-way'!Y215+2*PI())/3)</f>
        <v>0.4208612570508225</v>
      </c>
      <c r="AE215" s="11">
        <f>'OddsRatio_working_3-way'!X215^(1/3)*SIN(('OddsRatio_working_3-way'!Y215+4*PI())/3)</f>
        <v>-0.47383228023524243</v>
      </c>
      <c r="AF215" s="11">
        <f>-'OddsRatio_working_3-way'!U215/(3*'OddsRatio_working_3-way'!X215^(1/3))*COS(('OddsRatio_working_3-way'!Y215)/3)</f>
        <v>0.516551554594328</v>
      </c>
      <c r="AG215" s="11">
        <f>-'OddsRatio_working_3-way'!U215/(3*'OddsRatio_working_3-way'!X215^(1/3))*COS(('OddsRatio_working_3-way'!Y215+2*PI())/3)</f>
        <v>-0.30415002903932609</v>
      </c>
      <c r="AH215" s="11">
        <f>-'OddsRatio_working_3-way'!U215/(3*'OddsRatio_working_3-way'!X215^(1/3))*COS(('OddsRatio_working_3-way'!Y215+4*PI())/3)</f>
        <v>-0.21240152555500186</v>
      </c>
      <c r="AI215" s="11">
        <f>'OddsRatio_working_3-way'!U215/(3*'OddsRatio_working_3-way'!X215^(1/3))*SIN(('OddsRatio_working_3-way'!Y215)/3)</f>
        <v>-5.2971023184419867E-2</v>
      </c>
      <c r="AJ215" s="11">
        <f>'OddsRatio_working_3-way'!U215/(3*'OddsRatio_working_3-way'!X215^(1/3))*SIN(('OddsRatio_working_3-way'!Y215+2*PI())/3)</f>
        <v>-0.4208612570508225</v>
      </c>
      <c r="AK215" s="11">
        <f>'OddsRatio_working_3-way'!U215/(3*'OddsRatio_working_3-way'!X215^(1/3))*SIN(('OddsRatio_working_3-way'!Y215+4*PI())/3)</f>
        <v>0.47383228023524243</v>
      </c>
      <c r="AL215" s="11">
        <f>'OddsRatio_working_3-way'!Z215+'OddsRatio_working_3-way'!AF215</f>
        <v>1.033103109188656</v>
      </c>
      <c r="AM215" s="11">
        <f>'OddsRatio_working_3-way'!AA215+'OddsRatio_working_3-way'!AG215</f>
        <v>-0.60830005807865217</v>
      </c>
      <c r="AN215" s="11">
        <f>'OddsRatio_working_3-way'!AB215+'OddsRatio_working_3-way'!AH215</f>
        <v>-0.42480305111000372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1.033103109188656</v>
      </c>
      <c r="AS215" s="11">
        <f>IF(('OddsRatio_working_3-way'!X215=0),IF(Q215&gt;0,-Q215^(1/3),(-Q215)^(1/3)),'OddsRatio_working_3-way'!AM215-'OddsRatio_working_3-way'!R215/3)</f>
        <v>-0.60830005807865217</v>
      </c>
      <c r="AT215" s="11">
        <f>IF(('OddsRatio_working_3-way'!X215=0),IF(Q215&gt;0,-Q215^(1/3),(-Q215)^(1/3)),'OddsRatio_working_3-way'!AN215-'OddsRatio_working_3-way'!R215/3)</f>
        <v>-0.42480305111000372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5.15</v>
      </c>
      <c r="B216" s="4">
        <f>IF('True_Odds_Calculator_3-way'!B217="","",'True_Odds_Calculator_3-way'!B217)</f>
        <v>4.1500000000000004</v>
      </c>
      <c r="C216" s="4">
        <f>IF('True_Odds_Calculator_3-way'!C217="","",'True_Odds_Calculator_3-way'!C217)</f>
        <v>1.69</v>
      </c>
      <c r="D216" s="9">
        <f t="shared" si="52"/>
        <v>0.18700217471735933</v>
      </c>
      <c r="E216" s="9">
        <f t="shared" si="53"/>
        <v>0.2325617378846247</v>
      </c>
      <c r="F216" s="9">
        <f t="shared" si="54"/>
        <v>0.580436087398016</v>
      </c>
      <c r="G216" s="9">
        <f t="shared" si="55"/>
        <v>1.0475979262040442</v>
      </c>
      <c r="H216" s="9">
        <f t="shared" si="56"/>
        <v>5.3475313937467828</v>
      </c>
      <c r="I216" s="9">
        <f t="shared" si="57"/>
        <v>4.2999334675427399</v>
      </c>
      <c r="J216" s="9">
        <f t="shared" si="58"/>
        <v>1.7228425690807903</v>
      </c>
      <c r="K216" s="11">
        <f t="shared" si="59"/>
        <v>0.1941747572815534</v>
      </c>
      <c r="L216" s="11">
        <f t="shared" si="60"/>
        <v>0.24096385542168672</v>
      </c>
      <c r="M216" s="11">
        <f t="shared" si="61"/>
        <v>0.59171597633136097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-0.24972712127305108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0.22120999653234641</v>
      </c>
      <c r="Q216" s="11">
        <f>2*'OddsRatio_working_3-way'!K216*'OddsRatio_working_3-way'!L216*'OddsRatio_working_3-way'!M216</f>
        <v>5.5371713775305732E-2</v>
      </c>
      <c r="R216" s="11">
        <f t="shared" si="62"/>
        <v>0</v>
      </c>
      <c r="S216" s="11">
        <f t="shared" si="63"/>
        <v>-0.88580685751979615</v>
      </c>
      <c r="T216" s="11">
        <f t="shared" si="64"/>
        <v>-0.2217288754742919</v>
      </c>
      <c r="U216" s="11">
        <f>'OddsRatio_working_3-way'!S216-'OddsRatio_working_3-way'!R216^2/3</f>
        <v>-0.88580685751979615</v>
      </c>
      <c r="V216" s="11">
        <f>'OddsRatio_working_3-way'!S216*'OddsRatio_working_3-way'!R216/3-2*'OddsRatio_working_3-way'!R216^3/27-'OddsRatio_working_3-way'!T216</f>
        <v>0.2217288754742919</v>
      </c>
      <c r="W216" s="11">
        <f>'OddsRatio_working_3-way'!V216^2+4*'OddsRatio_working_3-way'!U216^3/27</f>
        <v>-5.3806929028862055E-2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0.16044518008338246</v>
      </c>
      <c r="Y216" s="11">
        <f>IF('OddsRatio_working_3-way'!W216&gt;=0,IF('OddsRatio_working_3-way'!V216+SQRT('OddsRatio_working_3-way'!W216)&gt;0,0,PI()),ACOS('OddsRatio_working_3-way'!V216/(2*'OddsRatio_working_3-way'!X216)))</f>
        <v>0.80795221652137772</v>
      </c>
      <c r="Z216" s="11">
        <f>'OddsRatio_working_3-way'!X216^(1/3)*COS('OddsRatio_working_3-way'!Y216/3)</f>
        <v>0.52379896310202212</v>
      </c>
      <c r="AA216" s="11">
        <f>'OddsRatio_working_3-way'!X216^(1/3)*COS(('OddsRatio_working_3-way'!Y216+2*PI())/3)</f>
        <v>-0.38711010038936655</v>
      </c>
      <c r="AB216" s="11">
        <f>'OddsRatio_working_3-way'!X216^(1/3)*COS(('OddsRatio_working_3-way'!Y216+4*PI())/3)</f>
        <v>-0.13668886271265587</v>
      </c>
      <c r="AC216" s="11">
        <f>'OddsRatio_working_3-way'!X216^(1/3)*SIN('OddsRatio_working_3-way'!Y216/3)</f>
        <v>0.14458076898344835</v>
      </c>
      <c r="AD216" s="11">
        <f>'OddsRatio_working_3-way'!X216^(1/3)*SIN(('OddsRatio_working_3-way'!Y216+2*PI())/3)</f>
        <v>0.38133282403057484</v>
      </c>
      <c r="AE216" s="11">
        <f>'OddsRatio_working_3-way'!X216^(1/3)*SIN(('OddsRatio_working_3-way'!Y216+4*PI())/3)</f>
        <v>-0.52591359301402307</v>
      </c>
      <c r="AF216" s="11">
        <f>-'OddsRatio_working_3-way'!U216/(3*'OddsRatio_working_3-way'!X216^(1/3))*COS(('OddsRatio_working_3-way'!Y216)/3)</f>
        <v>0.52379896310202212</v>
      </c>
      <c r="AG216" s="11">
        <f>-'OddsRatio_working_3-way'!U216/(3*'OddsRatio_working_3-way'!X216^(1/3))*COS(('OddsRatio_working_3-way'!Y216+2*PI())/3)</f>
        <v>-0.38711010038936655</v>
      </c>
      <c r="AH216" s="11">
        <f>-'OddsRatio_working_3-way'!U216/(3*'OddsRatio_working_3-way'!X216^(1/3))*COS(('OddsRatio_working_3-way'!Y216+4*PI())/3)</f>
        <v>-0.13668886271265587</v>
      </c>
      <c r="AI216" s="11">
        <f>'OddsRatio_working_3-way'!U216/(3*'OddsRatio_working_3-way'!X216^(1/3))*SIN(('OddsRatio_working_3-way'!Y216)/3)</f>
        <v>-0.14458076898344835</v>
      </c>
      <c r="AJ216" s="11">
        <f>'OddsRatio_working_3-way'!U216/(3*'OddsRatio_working_3-way'!X216^(1/3))*SIN(('OddsRatio_working_3-way'!Y216+2*PI())/3)</f>
        <v>-0.38133282403057484</v>
      </c>
      <c r="AK216" s="11">
        <f>'OddsRatio_working_3-way'!U216/(3*'OddsRatio_working_3-way'!X216^(1/3))*SIN(('OddsRatio_working_3-way'!Y216+4*PI())/3)</f>
        <v>0.52591359301402307</v>
      </c>
      <c r="AL216" s="11">
        <f>'OddsRatio_working_3-way'!Z216+'OddsRatio_working_3-way'!AF216</f>
        <v>1.0475979262040442</v>
      </c>
      <c r="AM216" s="11">
        <f>'OddsRatio_working_3-way'!AA216+'OddsRatio_working_3-way'!AG216</f>
        <v>-0.7742202007787331</v>
      </c>
      <c r="AN216" s="11">
        <f>'OddsRatio_working_3-way'!AB216+'OddsRatio_working_3-way'!AH216</f>
        <v>-0.27337772542531175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1.0475979262040442</v>
      </c>
      <c r="AS216" s="11">
        <f>IF(('OddsRatio_working_3-way'!X216=0),IF(Q216&gt;0,-Q216^(1/3),(-Q216)^(1/3)),'OddsRatio_working_3-way'!AM216-'OddsRatio_working_3-way'!R216/3)</f>
        <v>-0.7742202007787331</v>
      </c>
      <c r="AT216" s="11">
        <f>IF(('OddsRatio_working_3-way'!X216=0),IF(Q216&gt;0,-Q216^(1/3),(-Q216)^(1/3)),'OddsRatio_working_3-way'!AN216-'OddsRatio_working_3-way'!R216/3)</f>
        <v>-0.27337772542531175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3.77</v>
      </c>
      <c r="B217" s="4">
        <f>IF('True_Odds_Calculator_3-way'!B218="","",'True_Odds_Calculator_3-way'!B218)</f>
        <v>3.17</v>
      </c>
      <c r="C217" s="4">
        <f>IF('True_Odds_Calculator_3-way'!C218="","",'True_Odds_Calculator_3-way'!C218)</f>
        <v>2.2599999999999998</v>
      </c>
      <c r="D217" s="9">
        <f t="shared" si="52"/>
        <v>0.25839931458107879</v>
      </c>
      <c r="E217" s="9">
        <f t="shared" si="53"/>
        <v>0.30785114578406741</v>
      </c>
      <c r="F217" s="9">
        <f t="shared" si="54"/>
        <v>0.43374953963485396</v>
      </c>
      <c r="G217" s="9">
        <f t="shared" si="55"/>
        <v>1.0360936121159945</v>
      </c>
      <c r="H217" s="9">
        <f t="shared" si="56"/>
        <v>3.8699793055613032</v>
      </c>
      <c r="I217" s="9">
        <f t="shared" si="57"/>
        <v>3.2483231382917079</v>
      </c>
      <c r="J217" s="9">
        <f t="shared" si="58"/>
        <v>2.3054779512661527</v>
      </c>
      <c r="K217" s="11">
        <f t="shared" si="59"/>
        <v>0.26525198938992045</v>
      </c>
      <c r="L217" s="11">
        <f t="shared" si="60"/>
        <v>0.31545741324921134</v>
      </c>
      <c r="M217" s="11">
        <f t="shared" si="61"/>
        <v>0.44247787610619471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-0.28041484193770139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0.22955282295546003</v>
      </c>
      <c r="Q217" s="11">
        <f>2*'OddsRatio_working_3-way'!K217*'OddsRatio_working_3-way'!L217*'OddsRatio_working_3-way'!M217</f>
        <v>7.4049297727567756E-2</v>
      </c>
      <c r="R217" s="11">
        <f t="shared" si="62"/>
        <v>0</v>
      </c>
      <c r="S217" s="11">
        <f t="shared" si="63"/>
        <v>-0.81861866286827589</v>
      </c>
      <c r="T217" s="11">
        <f t="shared" si="64"/>
        <v>-0.26407053640912126</v>
      </c>
      <c r="U217" s="11">
        <f>'OddsRatio_working_3-way'!S217-'OddsRatio_working_3-way'!R217^2/3</f>
        <v>-0.81861866286827589</v>
      </c>
      <c r="V217" s="11">
        <f>'OddsRatio_working_3-way'!S217*'OddsRatio_working_3-way'!R217/3-2*'OddsRatio_working_3-way'!R217^3/27-'OddsRatio_working_3-way'!T217</f>
        <v>0.26407053640912126</v>
      </c>
      <c r="W217" s="11">
        <f>'OddsRatio_working_3-way'!V217^2+4*'OddsRatio_working_3-way'!U217^3/27</f>
        <v>-1.1538790024177528E-2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0.14254125562760642</v>
      </c>
      <c r="Y217" s="11">
        <f>IF('OddsRatio_working_3-way'!W217&gt;=0,IF('OddsRatio_working_3-way'!V217+SQRT('OddsRatio_working_3-way'!W217)&gt;0,0,PI()),ACOS('OddsRatio_working_3-way'!V217/(2*'OddsRatio_working_3-way'!X217)))</f>
        <v>0.38633798432648847</v>
      </c>
      <c r="Z217" s="11">
        <f>'OddsRatio_working_3-way'!X217^(1/3)*COS('OddsRatio_working_3-way'!Y217/3)</f>
        <v>0.51804680605799724</v>
      </c>
      <c r="AA217" s="11">
        <f>'OddsRatio_working_3-way'!X217^(1/3)*COS(('OddsRatio_working_3-way'!Y217+2*PI())/3)</f>
        <v>-0.31712069872251475</v>
      </c>
      <c r="AB217" s="11">
        <f>'OddsRatio_working_3-way'!X217^(1/3)*COS(('OddsRatio_working_3-way'!Y217+4*PI())/3)</f>
        <v>-0.20092610733548255</v>
      </c>
      <c r="AC217" s="11">
        <f>'OddsRatio_working_3-way'!X217^(1/3)*SIN('OddsRatio_working_3-way'!Y217/3)</f>
        <v>6.7084978615681731E-2</v>
      </c>
      <c r="AD217" s="11">
        <f>'OddsRatio_working_3-way'!X217^(1/3)*SIN(('OddsRatio_working_3-way'!Y217+2*PI())/3)</f>
        <v>0.41509920508777498</v>
      </c>
      <c r="AE217" s="11">
        <f>'OddsRatio_working_3-way'!X217^(1/3)*SIN(('OddsRatio_working_3-way'!Y217+4*PI())/3)</f>
        <v>-0.48218418370345661</v>
      </c>
      <c r="AF217" s="11">
        <f>-'OddsRatio_working_3-way'!U217/(3*'OddsRatio_working_3-way'!X217^(1/3))*COS(('OddsRatio_working_3-way'!Y217)/3)</f>
        <v>0.51804680605799724</v>
      </c>
      <c r="AG217" s="11">
        <f>-'OddsRatio_working_3-way'!U217/(3*'OddsRatio_working_3-way'!X217^(1/3))*COS(('OddsRatio_working_3-way'!Y217+2*PI())/3)</f>
        <v>-0.31712069872251475</v>
      </c>
      <c r="AH217" s="11">
        <f>-'OddsRatio_working_3-way'!U217/(3*'OddsRatio_working_3-way'!X217^(1/3))*COS(('OddsRatio_working_3-way'!Y217+4*PI())/3)</f>
        <v>-0.20092610733548255</v>
      </c>
      <c r="AI217" s="11">
        <f>'OddsRatio_working_3-way'!U217/(3*'OddsRatio_working_3-way'!X217^(1/3))*SIN(('OddsRatio_working_3-way'!Y217)/3)</f>
        <v>-6.7084978615681731E-2</v>
      </c>
      <c r="AJ217" s="11">
        <f>'OddsRatio_working_3-way'!U217/(3*'OddsRatio_working_3-way'!X217^(1/3))*SIN(('OddsRatio_working_3-way'!Y217+2*PI())/3)</f>
        <v>-0.41509920508777498</v>
      </c>
      <c r="AK217" s="11">
        <f>'OddsRatio_working_3-way'!U217/(3*'OddsRatio_working_3-way'!X217^(1/3))*SIN(('OddsRatio_working_3-way'!Y217+4*PI())/3)</f>
        <v>0.48218418370345661</v>
      </c>
      <c r="AL217" s="11">
        <f>'OddsRatio_working_3-way'!Z217+'OddsRatio_working_3-way'!AF217</f>
        <v>1.0360936121159945</v>
      </c>
      <c r="AM217" s="11">
        <f>'OddsRatio_working_3-way'!AA217+'OddsRatio_working_3-way'!AG217</f>
        <v>-0.6342413974450295</v>
      </c>
      <c r="AN217" s="11">
        <f>'OddsRatio_working_3-way'!AB217+'OddsRatio_working_3-way'!AH217</f>
        <v>-0.4018522146709651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1.0360936121159945</v>
      </c>
      <c r="AS217" s="11">
        <f>IF(('OddsRatio_working_3-way'!X217=0),IF(Q217&gt;0,-Q217^(1/3),(-Q217)^(1/3)),'OddsRatio_working_3-way'!AM217-'OddsRatio_working_3-way'!R217/3)</f>
        <v>-0.6342413974450295</v>
      </c>
      <c r="AT217" s="11">
        <f>IF(('OddsRatio_working_3-way'!X217=0),IF(Q217&gt;0,-Q217^(1/3),(-Q217)^(1/3)),'OddsRatio_working_3-way'!AN217-'OddsRatio_working_3-way'!R217/3)</f>
        <v>-0.4018522146709651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2.0299999999999998</v>
      </c>
      <c r="B218" s="4">
        <f>IF('True_Odds_Calculator_3-way'!B219="","",'True_Odds_Calculator_3-way'!B219)</f>
        <v>3.83</v>
      </c>
      <c r="C218" s="4">
        <f>IF('True_Odds_Calculator_3-way'!C219="","",'True_Odds_Calculator_3-way'!C219)</f>
        <v>3.71</v>
      </c>
      <c r="D218" s="9">
        <f t="shared" si="52"/>
        <v>0.48348189375664646</v>
      </c>
      <c r="E218" s="9">
        <f t="shared" si="53"/>
        <v>0.2541093375677082</v>
      </c>
      <c r="F218" s="9">
        <f t="shared" si="54"/>
        <v>0.26240876867564544</v>
      </c>
      <c r="G218" s="9">
        <f t="shared" si="55"/>
        <v>1.0372133807539514</v>
      </c>
      <c r="H218" s="9">
        <f t="shared" si="56"/>
        <v>2.0683297821765696</v>
      </c>
      <c r="I218" s="9">
        <f t="shared" si="57"/>
        <v>3.935313867533683</v>
      </c>
      <c r="J218" s="9">
        <f t="shared" si="58"/>
        <v>3.8108482618432085</v>
      </c>
      <c r="K218" s="11">
        <f t="shared" si="59"/>
        <v>0.49261083743842371</v>
      </c>
      <c r="L218" s="11">
        <f t="shared" si="60"/>
        <v>0.2610966057441253</v>
      </c>
      <c r="M218" s="11">
        <f t="shared" si="61"/>
        <v>0.26954177897574122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-0.27385724169617764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0.22777006622215334</v>
      </c>
      <c r="Q218" s="11">
        <f>2*'OddsRatio_working_3-way'!K218*'OddsRatio_working_3-way'!L218*'OddsRatio_working_3-way'!M218</f>
        <v>6.9336397632314556E-2</v>
      </c>
      <c r="R218" s="11">
        <f t="shared" si="62"/>
        <v>0</v>
      </c>
      <c r="S218" s="11">
        <f t="shared" si="63"/>
        <v>-0.83171094841759097</v>
      </c>
      <c r="T218" s="11">
        <f t="shared" si="64"/>
        <v>-0.25318445918343707</v>
      </c>
      <c r="U218" s="11">
        <f>'OddsRatio_working_3-way'!S218-'OddsRatio_working_3-way'!R218^2/3</f>
        <v>-0.83171094841759097</v>
      </c>
      <c r="V218" s="11">
        <f>'OddsRatio_working_3-way'!S218*'OddsRatio_working_3-way'!R218/3-2*'OddsRatio_working_3-way'!R218^3/27-'OddsRatio_working_3-way'!T218</f>
        <v>0.25318445918343707</v>
      </c>
      <c r="W218" s="11">
        <f>'OddsRatio_working_3-way'!V218^2+4*'OddsRatio_working_3-way'!U218^3/27</f>
        <v>-2.113174980442678E-2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0.14597441571764921</v>
      </c>
      <c r="Y218" s="11">
        <f>IF('OddsRatio_working_3-way'!W218&gt;=0,IF('OddsRatio_working_3-way'!V218+SQRT('OddsRatio_working_3-way'!W218)&gt;0,0,PI()),ACOS('OddsRatio_working_3-way'!V218/(2*'OddsRatio_working_3-way'!X218)))</f>
        <v>0.52120053349816442</v>
      </c>
      <c r="Z218" s="11">
        <f>'OddsRatio_working_3-way'!X218^(1/3)*COS('OddsRatio_working_3-way'!Y218/3)</f>
        <v>0.51860669037697582</v>
      </c>
      <c r="AA218" s="11">
        <f>'OddsRatio_working_3-way'!X218^(1/3)*COS(('OddsRatio_working_3-way'!Y218+2*PI())/3)</f>
        <v>-0.33812632804613785</v>
      </c>
      <c r="AB218" s="11">
        <f>'OddsRatio_working_3-way'!X218^(1/3)*COS(('OddsRatio_working_3-way'!Y218+4*PI())/3)</f>
        <v>-0.18048036233083772</v>
      </c>
      <c r="AC218" s="11">
        <f>'OddsRatio_working_3-way'!X218^(1/3)*SIN('OddsRatio_working_3-way'!Y218/3)</f>
        <v>9.1016940742387004E-2</v>
      </c>
      <c r="AD218" s="11">
        <f>'OddsRatio_working_3-way'!X218^(1/3)*SIN(('OddsRatio_working_3-way'!Y218+2*PI())/3)</f>
        <v>0.40361809806783844</v>
      </c>
      <c r="AE218" s="11">
        <f>'OddsRatio_working_3-way'!X218^(1/3)*SIN(('OddsRatio_working_3-way'!Y218+4*PI())/3)</f>
        <v>-0.49463503881022541</v>
      </c>
      <c r="AF218" s="11">
        <f>-'OddsRatio_working_3-way'!U218/(3*'OddsRatio_working_3-way'!X218^(1/3))*COS(('OddsRatio_working_3-way'!Y218)/3)</f>
        <v>0.51860669037697571</v>
      </c>
      <c r="AG218" s="11">
        <f>-'OddsRatio_working_3-way'!U218/(3*'OddsRatio_working_3-way'!X218^(1/3))*COS(('OddsRatio_working_3-way'!Y218+2*PI())/3)</f>
        <v>-0.33812632804613774</v>
      </c>
      <c r="AH218" s="11">
        <f>-'OddsRatio_working_3-way'!U218/(3*'OddsRatio_working_3-way'!X218^(1/3))*COS(('OddsRatio_working_3-way'!Y218+4*PI())/3)</f>
        <v>-0.18048036233083767</v>
      </c>
      <c r="AI218" s="11">
        <f>'OddsRatio_working_3-way'!U218/(3*'OddsRatio_working_3-way'!X218^(1/3))*SIN(('OddsRatio_working_3-way'!Y218)/3)</f>
        <v>-9.101694074238699E-2</v>
      </c>
      <c r="AJ218" s="11">
        <f>'OddsRatio_working_3-way'!U218/(3*'OddsRatio_working_3-way'!X218^(1/3))*SIN(('OddsRatio_working_3-way'!Y218+2*PI())/3)</f>
        <v>-0.40361809806783838</v>
      </c>
      <c r="AK218" s="11">
        <f>'OddsRatio_working_3-way'!U218/(3*'OddsRatio_working_3-way'!X218^(1/3))*SIN(('OddsRatio_working_3-way'!Y218+4*PI())/3)</f>
        <v>0.4946350388102253</v>
      </c>
      <c r="AL218" s="11">
        <f>'OddsRatio_working_3-way'!Z218+'OddsRatio_working_3-way'!AF218</f>
        <v>1.0372133807539514</v>
      </c>
      <c r="AM218" s="11">
        <f>'OddsRatio_working_3-way'!AA218+'OddsRatio_working_3-way'!AG218</f>
        <v>-0.67625265609227558</v>
      </c>
      <c r="AN218" s="11">
        <f>'OddsRatio_working_3-way'!AB218+'OddsRatio_working_3-way'!AH218</f>
        <v>-0.36096072466167539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1.0372133807539514</v>
      </c>
      <c r="AS218" s="11">
        <f>IF(('OddsRatio_working_3-way'!X218=0),IF(Q218&gt;0,-Q218^(1/3),(-Q218)^(1/3)),'OddsRatio_working_3-way'!AM218-'OddsRatio_working_3-way'!R218/3)</f>
        <v>-0.67625265609227558</v>
      </c>
      <c r="AT218" s="11">
        <f>IF(('OddsRatio_working_3-way'!X218=0),IF(Q218&gt;0,-Q218^(1/3),(-Q218)^(1/3)),'OddsRatio_working_3-way'!AN218-'OddsRatio_working_3-way'!R218/3)</f>
        <v>-0.36096072466167539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5.36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1.78</v>
      </c>
      <c r="D219" s="9">
        <f t="shared" si="52"/>
        <v>0.18036820085836705</v>
      </c>
      <c r="E219" s="9">
        <f t="shared" si="53"/>
        <v>0.26804637481497257</v>
      </c>
      <c r="F219" s="9">
        <f t="shared" si="54"/>
        <v>0.55158542432666025</v>
      </c>
      <c r="G219" s="9">
        <f t="shared" si="55"/>
        <v>1.0422510390557831</v>
      </c>
      <c r="H219" s="9">
        <f t="shared" si="56"/>
        <v>5.5442145302832149</v>
      </c>
      <c r="I219" s="9">
        <f t="shared" si="57"/>
        <v>3.7306977223261515</v>
      </c>
      <c r="J219" s="9">
        <f t="shared" si="58"/>
        <v>1.8129558104635111</v>
      </c>
      <c r="K219" s="11">
        <f t="shared" si="59"/>
        <v>0.18656716417910446</v>
      </c>
      <c r="L219" s="11">
        <f t="shared" si="60"/>
        <v>0.27624309392265195</v>
      </c>
      <c r="M219" s="11">
        <f t="shared" si="61"/>
        <v>0.5617977528089888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-0.25798177156924429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0.2246820401685162</v>
      </c>
      <c r="Q219" s="11">
        <f>2*'OddsRatio_working_3-way'!K219*'OddsRatio_working_3-way'!L219*'OddsRatio_working_3-way'!M219</f>
        <v>5.7907742311473234E-2</v>
      </c>
      <c r="R219" s="11">
        <f t="shared" si="62"/>
        <v>0</v>
      </c>
      <c r="S219" s="11">
        <f t="shared" si="63"/>
        <v>-0.87092215392516525</v>
      </c>
      <c r="T219" s="11">
        <f t="shared" si="64"/>
        <v>-0.22446447266112501</v>
      </c>
      <c r="U219" s="11">
        <f>'OddsRatio_working_3-way'!S219-'OddsRatio_working_3-way'!R219^2/3</f>
        <v>-0.87092215392516525</v>
      </c>
      <c r="V219" s="11">
        <f>'OddsRatio_working_3-way'!S219*'OddsRatio_working_3-way'!R219/3-2*'OddsRatio_working_3-way'!R219^3/27-'OddsRatio_working_3-way'!T219</f>
        <v>0.22446447266112501</v>
      </c>
      <c r="W219" s="11">
        <f>'OddsRatio_working_3-way'!V219^2+4*'OddsRatio_working_3-way'!U219^3/27</f>
        <v>-4.7482242018468519E-2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0.15641814273407151</v>
      </c>
      <c r="Y219" s="11">
        <f>IF('OddsRatio_working_3-way'!W219&gt;=0,IF('OddsRatio_working_3-way'!V219+SQRT('OddsRatio_working_3-way'!W219)&gt;0,0,PI()),ACOS('OddsRatio_working_3-way'!V219/(2*'OddsRatio_working_3-way'!X219)))</f>
        <v>0.7705693828196073</v>
      </c>
      <c r="Z219" s="11">
        <f>'OddsRatio_working_3-way'!X219^(1/3)*COS('OddsRatio_working_3-way'!Y219/3)</f>
        <v>0.52112551952789155</v>
      </c>
      <c r="AA219" s="11">
        <f>'OddsRatio_working_3-way'!X219^(1/3)*COS(('OddsRatio_working_3-way'!Y219+2*PI())/3)</f>
        <v>-0.37910255541873938</v>
      </c>
      <c r="AB219" s="11">
        <f>'OddsRatio_working_3-way'!X219^(1/3)*COS(('OddsRatio_working_3-way'!Y219+4*PI())/3)</f>
        <v>-0.14202296410915222</v>
      </c>
      <c r="AC219" s="11">
        <f>'OddsRatio_working_3-way'!X219^(1/3)*SIN('OddsRatio_working_3-way'!Y219/3)</f>
        <v>0.13687796586195666</v>
      </c>
      <c r="AD219" s="11">
        <f>'OddsRatio_working_3-way'!X219^(1/3)*SIN(('OddsRatio_working_3-way'!Y219+2*PI())/3)</f>
        <v>0.38286895554053924</v>
      </c>
      <c r="AE219" s="11">
        <f>'OddsRatio_working_3-way'!X219^(1/3)*SIN(('OddsRatio_working_3-way'!Y219+4*PI())/3)</f>
        <v>-0.5197469214024959</v>
      </c>
      <c r="AF219" s="11">
        <f>-'OddsRatio_working_3-way'!U219/(3*'OddsRatio_working_3-way'!X219^(1/3))*COS(('OddsRatio_working_3-way'!Y219)/3)</f>
        <v>0.52112551952789155</v>
      </c>
      <c r="AG219" s="11">
        <f>-'OddsRatio_working_3-way'!U219/(3*'OddsRatio_working_3-way'!X219^(1/3))*COS(('OddsRatio_working_3-way'!Y219+2*PI())/3)</f>
        <v>-0.37910255541873938</v>
      </c>
      <c r="AH219" s="11">
        <f>-'OddsRatio_working_3-way'!U219/(3*'OddsRatio_working_3-way'!X219^(1/3))*COS(('OddsRatio_working_3-way'!Y219+4*PI())/3)</f>
        <v>-0.14202296410915222</v>
      </c>
      <c r="AI219" s="11">
        <f>'OddsRatio_working_3-way'!U219/(3*'OddsRatio_working_3-way'!X219^(1/3))*SIN(('OddsRatio_working_3-way'!Y219)/3)</f>
        <v>-0.13687796586195666</v>
      </c>
      <c r="AJ219" s="11">
        <f>'OddsRatio_working_3-way'!U219/(3*'OddsRatio_working_3-way'!X219^(1/3))*SIN(('OddsRatio_working_3-way'!Y219+2*PI())/3)</f>
        <v>-0.38286895554053924</v>
      </c>
      <c r="AK219" s="11">
        <f>'OddsRatio_working_3-way'!U219/(3*'OddsRatio_working_3-way'!X219^(1/3))*SIN(('OddsRatio_working_3-way'!Y219+4*PI())/3)</f>
        <v>0.5197469214024959</v>
      </c>
      <c r="AL219" s="11">
        <f>'OddsRatio_working_3-way'!Z219+'OddsRatio_working_3-way'!AF219</f>
        <v>1.0422510390557831</v>
      </c>
      <c r="AM219" s="11">
        <f>'OddsRatio_working_3-way'!AA219+'OddsRatio_working_3-way'!AG219</f>
        <v>-0.75820511083747877</v>
      </c>
      <c r="AN219" s="11">
        <f>'OddsRatio_working_3-way'!AB219+'OddsRatio_working_3-way'!AH219</f>
        <v>-0.28404592821830443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1.0422510390557831</v>
      </c>
      <c r="AS219" s="11">
        <f>IF(('OddsRatio_working_3-way'!X219=0),IF(Q219&gt;0,-Q219^(1/3),(-Q219)^(1/3)),'OddsRatio_working_3-way'!AM219-'OddsRatio_working_3-way'!R219/3)</f>
        <v>-0.75820511083747877</v>
      </c>
      <c r="AT219" s="11">
        <f>IF(('OddsRatio_working_3-way'!X219=0),IF(Q219&gt;0,-Q219^(1/3),(-Q219)^(1/3)),'OddsRatio_working_3-way'!AN219-'OddsRatio_working_3-way'!R219/3)</f>
        <v>-0.28404592821830443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1.75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5.37</v>
      </c>
      <c r="D220" s="9">
        <f t="shared" si="52"/>
        <v>0.55415536049291636</v>
      </c>
      <c r="E220" s="9">
        <f t="shared" si="53"/>
        <v>0.27003077497499267</v>
      </c>
      <c r="F220" s="9">
        <f t="shared" si="54"/>
        <v>0.17581386453209083</v>
      </c>
      <c r="G220" s="9">
        <f t="shared" si="55"/>
        <v>1.0727307930649834</v>
      </c>
      <c r="H220" s="9">
        <f t="shared" si="56"/>
        <v>1.8045480947987378</v>
      </c>
      <c r="I220" s="9">
        <f t="shared" si="57"/>
        <v>3.7032815985237577</v>
      </c>
      <c r="J220" s="9">
        <f t="shared" si="58"/>
        <v>5.6878335656939765</v>
      </c>
      <c r="K220" s="11">
        <f t="shared" si="59"/>
        <v>0.5714285714285714</v>
      </c>
      <c r="L220" s="11">
        <f t="shared" si="60"/>
        <v>0.28409090909090912</v>
      </c>
      <c r="M220" s="11">
        <f t="shared" si="61"/>
        <v>0.18621973929236499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-0.24968257998984256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0.23096084548598514</v>
      </c>
      <c r="Q220" s="11">
        <f>2*'OddsRatio_working_3-way'!K220*'OddsRatio_working_3-way'!L220*'OddsRatio_working_3-way'!M220</f>
        <v>6.0460954315702919E-2</v>
      </c>
      <c r="R220" s="11">
        <f t="shared" si="62"/>
        <v>0</v>
      </c>
      <c r="S220" s="11">
        <f t="shared" si="63"/>
        <v>-0.92501785865630259</v>
      </c>
      <c r="T220" s="11">
        <f t="shared" si="64"/>
        <v>-0.24215127189955565</v>
      </c>
      <c r="U220" s="11">
        <f>'OddsRatio_working_3-way'!S220-'OddsRatio_working_3-way'!R220^2/3</f>
        <v>-0.92501785865630259</v>
      </c>
      <c r="V220" s="11">
        <f>'OddsRatio_working_3-way'!S220*'OddsRatio_working_3-way'!R220/3-2*'OddsRatio_working_3-way'!R220^3/27-'OddsRatio_working_3-way'!T220</f>
        <v>0.24215127189955565</v>
      </c>
      <c r="W220" s="11">
        <f>'OddsRatio_working_3-way'!V220^2+4*'OddsRatio_working_3-way'!U220^3/27</f>
        <v>-5.8621867713492315E-2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0.17121558500620268</v>
      </c>
      <c r="Y220" s="11">
        <f>IF('OddsRatio_working_3-way'!W220&gt;=0,IF('OddsRatio_working_3-way'!V220+SQRT('OddsRatio_working_3-way'!W220)&gt;0,0,PI()),ACOS('OddsRatio_working_3-way'!V220/(2*'OddsRatio_working_3-way'!X220)))</f>
        <v>0.78533262149787708</v>
      </c>
      <c r="Z220" s="11">
        <f>'OddsRatio_working_3-way'!X220^(1/3)*COS('OddsRatio_working_3-way'!Y220/3)</f>
        <v>0.53636539653249171</v>
      </c>
      <c r="AA220" s="11">
        <f>'OddsRatio_working_3-way'!X220^(1/3)*COS(('OddsRatio_working_3-way'!Y220+2*PI())/3)</f>
        <v>-0.39263584493591802</v>
      </c>
      <c r="AB220" s="11">
        <f>'OddsRatio_working_3-way'!X220^(1/3)*COS(('OddsRatio_working_3-way'!Y220+4*PI())/3)</f>
        <v>-0.14372955159657375</v>
      </c>
      <c r="AC220" s="11">
        <f>'OddsRatio_working_3-way'!X220^(1/3)*SIN('OddsRatio_working_3-way'!Y220/3)</f>
        <v>0.14370611546246234</v>
      </c>
      <c r="AD220" s="11">
        <f>'OddsRatio_working_3-way'!X220^(1/3)*SIN(('OddsRatio_working_3-way'!Y220+2*PI())/3)</f>
        <v>0.39265300137682035</v>
      </c>
      <c r="AE220" s="11">
        <f>'OddsRatio_working_3-way'!X220^(1/3)*SIN(('OddsRatio_working_3-way'!Y220+4*PI())/3)</f>
        <v>-0.53635911683928283</v>
      </c>
      <c r="AF220" s="11">
        <f>-'OddsRatio_working_3-way'!U220/(3*'OddsRatio_working_3-way'!X220^(1/3))*COS(('OddsRatio_working_3-way'!Y220)/3)</f>
        <v>0.53636539653249171</v>
      </c>
      <c r="AG220" s="11">
        <f>-'OddsRatio_working_3-way'!U220/(3*'OddsRatio_working_3-way'!X220^(1/3))*COS(('OddsRatio_working_3-way'!Y220+2*PI())/3)</f>
        <v>-0.39263584493591802</v>
      </c>
      <c r="AH220" s="11">
        <f>-'OddsRatio_working_3-way'!U220/(3*'OddsRatio_working_3-way'!X220^(1/3))*COS(('OddsRatio_working_3-way'!Y220+4*PI())/3)</f>
        <v>-0.14372955159657375</v>
      </c>
      <c r="AI220" s="11">
        <f>'OddsRatio_working_3-way'!U220/(3*'OddsRatio_working_3-way'!X220^(1/3))*SIN(('OddsRatio_working_3-way'!Y220)/3)</f>
        <v>-0.14370611546246234</v>
      </c>
      <c r="AJ220" s="11">
        <f>'OddsRatio_working_3-way'!U220/(3*'OddsRatio_working_3-way'!X220^(1/3))*SIN(('OddsRatio_working_3-way'!Y220+2*PI())/3)</f>
        <v>-0.39265300137682035</v>
      </c>
      <c r="AK220" s="11">
        <f>'OddsRatio_working_3-way'!U220/(3*'OddsRatio_working_3-way'!X220^(1/3))*SIN(('OddsRatio_working_3-way'!Y220+4*PI())/3)</f>
        <v>0.53635911683928283</v>
      </c>
      <c r="AL220" s="11">
        <f>'OddsRatio_working_3-way'!Z220+'OddsRatio_working_3-way'!AF220</f>
        <v>1.0727307930649834</v>
      </c>
      <c r="AM220" s="11">
        <f>'OddsRatio_working_3-way'!AA220+'OddsRatio_working_3-way'!AG220</f>
        <v>-0.78527168987183604</v>
      </c>
      <c r="AN220" s="11">
        <f>'OddsRatio_working_3-way'!AB220+'OddsRatio_working_3-way'!AH220</f>
        <v>-0.28745910319314749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1.0727307930649834</v>
      </c>
      <c r="AS220" s="11">
        <f>IF(('OddsRatio_working_3-way'!X220=0),IF(Q220&gt;0,-Q220^(1/3),(-Q220)^(1/3)),'OddsRatio_working_3-way'!AM220-'OddsRatio_working_3-way'!R220/3)</f>
        <v>-0.78527168987183604</v>
      </c>
      <c r="AT220" s="11">
        <f>IF(('OddsRatio_working_3-way'!X220=0),IF(Q220&gt;0,-Q220^(1/3),(-Q220)^(1/3)),'OddsRatio_working_3-way'!AN220-'OddsRatio_working_3-way'!R220/3)</f>
        <v>-0.28745910319314749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2.5</v>
      </c>
      <c r="B221" s="4">
        <f>IF('True_Odds_Calculator_3-way'!B222="","",'True_Odds_Calculator_3-way'!B222)</f>
        <v>2.87</v>
      </c>
      <c r="C221" s="4">
        <f>IF('True_Odds_Calculator_3-way'!C222="","",'True_Odds_Calculator_3-way'!C222)</f>
        <v>3.44</v>
      </c>
      <c r="D221" s="9">
        <f t="shared" si="52"/>
        <v>0.38600914343758957</v>
      </c>
      <c r="E221" s="9">
        <f t="shared" si="53"/>
        <v>0.33523712021194557</v>
      </c>
      <c r="F221" s="9">
        <f t="shared" si="54"/>
        <v>0.27875373635046502</v>
      </c>
      <c r="G221" s="9">
        <f t="shared" si="55"/>
        <v>1.0604081397218361</v>
      </c>
      <c r="H221" s="9">
        <f t="shared" si="56"/>
        <v>2.5906122095827535</v>
      </c>
      <c r="I221" s="9">
        <f t="shared" si="57"/>
        <v>2.9829632212798338</v>
      </c>
      <c r="J221" s="9">
        <f t="shared" si="58"/>
        <v>3.5873958609212799</v>
      </c>
      <c r="K221" s="11">
        <f t="shared" si="59"/>
        <v>0.4</v>
      </c>
      <c r="L221" s="11">
        <f t="shared" si="60"/>
        <v>0.34843205574912889</v>
      </c>
      <c r="M221" s="11">
        <f t="shared" si="61"/>
        <v>0.29069767441860467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-0.27729519487885912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0.23539421440726033</v>
      </c>
      <c r="Q221" s="11">
        <f>2*'OddsRatio_working_3-way'!K221*'OddsRatio_working_3-way'!L221*'OddsRatio_working_3-way'!M221</f>
        <v>8.1030710639332301E-2</v>
      </c>
      <c r="R221" s="11">
        <f t="shared" si="62"/>
        <v>0</v>
      </c>
      <c r="S221" s="11">
        <f t="shared" si="63"/>
        <v>-0.84889395400485068</v>
      </c>
      <c r="T221" s="11">
        <f t="shared" si="64"/>
        <v>-0.29221822857309832</v>
      </c>
      <c r="U221" s="11">
        <f>'OddsRatio_working_3-way'!S221-'OddsRatio_working_3-way'!R221^2/3</f>
        <v>-0.84889395400485068</v>
      </c>
      <c r="V221" s="11">
        <f>'OddsRatio_working_3-way'!S221*'OddsRatio_working_3-way'!R221/3-2*'OddsRatio_working_3-way'!R221^3/27-'OddsRatio_working_3-way'!T221</f>
        <v>0.29221822857309832</v>
      </c>
      <c r="W221" s="11">
        <f>'OddsRatio_working_3-way'!V221^2+4*'OddsRatio_working_3-way'!U221^3/27</f>
        <v>-5.235286661999225E-3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0.15052141024817595</v>
      </c>
      <c r="Y221" s="11">
        <f>IF('OddsRatio_working_3-way'!W221&gt;=0,IF('OddsRatio_working_3-way'!V221+SQRT('OddsRatio_working_3-way'!W221)&gt;0,0,PI()),ACOS('OddsRatio_working_3-way'!V221/(2*'OddsRatio_working_3-way'!X221)))</f>
        <v>0.2427251688988814</v>
      </c>
      <c r="Z221" s="11">
        <f>'OddsRatio_working_3-way'!X221^(1/3)*COS('OddsRatio_working_3-way'!Y221/3)</f>
        <v>0.53020406986091817</v>
      </c>
      <c r="AA221" s="11">
        <f>'OddsRatio_working_3-way'!X221^(1/3)*COS(('OddsRatio_working_3-way'!Y221+2*PI())/3)</f>
        <v>-0.30233403364663974</v>
      </c>
      <c r="AB221" s="11">
        <f>'OddsRatio_working_3-way'!X221^(1/3)*COS(('OddsRatio_working_3-way'!Y221+4*PI())/3)</f>
        <v>-0.22787003621427857</v>
      </c>
      <c r="AC221" s="11">
        <f>'OddsRatio_working_3-way'!X221^(1/3)*SIN('OddsRatio_working_3-way'!Y221/3)</f>
        <v>4.2991808962509481E-2</v>
      </c>
      <c r="AD221" s="11">
        <f>'OddsRatio_working_3-way'!X221^(1/3)*SIN(('OddsRatio_working_3-way'!Y221+2*PI())/3)</f>
        <v>0.43767428920819967</v>
      </c>
      <c r="AE221" s="11">
        <f>'OddsRatio_working_3-way'!X221^(1/3)*SIN(('OddsRatio_working_3-way'!Y221+4*PI())/3)</f>
        <v>-0.48066609817070904</v>
      </c>
      <c r="AF221" s="11">
        <f>-'OddsRatio_working_3-way'!U221/(3*'OddsRatio_working_3-way'!X221^(1/3))*COS(('OddsRatio_working_3-way'!Y221)/3)</f>
        <v>0.53020406986091806</v>
      </c>
      <c r="AG221" s="11">
        <f>-'OddsRatio_working_3-way'!U221/(3*'OddsRatio_working_3-way'!X221^(1/3))*COS(('OddsRatio_working_3-way'!Y221+2*PI())/3)</f>
        <v>-0.30233403364663969</v>
      </c>
      <c r="AH221" s="11">
        <f>-'OddsRatio_working_3-way'!U221/(3*'OddsRatio_working_3-way'!X221^(1/3))*COS(('OddsRatio_working_3-way'!Y221+4*PI())/3)</f>
        <v>-0.22787003621427851</v>
      </c>
      <c r="AI221" s="11">
        <f>'OddsRatio_working_3-way'!U221/(3*'OddsRatio_working_3-way'!X221^(1/3))*SIN(('OddsRatio_working_3-way'!Y221)/3)</f>
        <v>-4.2991808962509474E-2</v>
      </c>
      <c r="AJ221" s="11">
        <f>'OddsRatio_working_3-way'!U221/(3*'OddsRatio_working_3-way'!X221^(1/3))*SIN(('OddsRatio_working_3-way'!Y221+2*PI())/3)</f>
        <v>-0.43767428920819962</v>
      </c>
      <c r="AK221" s="11">
        <f>'OddsRatio_working_3-way'!U221/(3*'OddsRatio_working_3-way'!X221^(1/3))*SIN(('OddsRatio_working_3-way'!Y221+4*PI())/3)</f>
        <v>0.48066609817070893</v>
      </c>
      <c r="AL221" s="11">
        <f>'OddsRatio_working_3-way'!Z221+'OddsRatio_working_3-way'!AF221</f>
        <v>1.0604081397218361</v>
      </c>
      <c r="AM221" s="11">
        <f>'OddsRatio_working_3-way'!AA221+'OddsRatio_working_3-way'!AG221</f>
        <v>-0.60466806729327938</v>
      </c>
      <c r="AN221" s="11">
        <f>'OddsRatio_working_3-way'!AB221+'OddsRatio_working_3-way'!AH221</f>
        <v>-0.45574007242855707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1.0604081397218361</v>
      </c>
      <c r="AS221" s="11">
        <f>IF(('OddsRatio_working_3-way'!X221=0),IF(Q221&gt;0,-Q221^(1/3),(-Q221)^(1/3)),'OddsRatio_working_3-way'!AM221-'OddsRatio_working_3-way'!R221/3)</f>
        <v>-0.60466806729327938</v>
      </c>
      <c r="AT221" s="11">
        <f>IF(('OddsRatio_working_3-way'!X221=0),IF(Q221&gt;0,-Q221^(1/3),(-Q221)^(1/3)),'OddsRatio_working_3-way'!AN221-'OddsRatio_working_3-way'!R221/3)</f>
        <v>-0.45574007242855707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2.2599999999999998</v>
      </c>
      <c r="B222" s="4">
        <f>IF('True_Odds_Calculator_3-way'!B223="","",'True_Odds_Calculator_3-way'!B223)</f>
        <v>3.01</v>
      </c>
      <c r="C222" s="4">
        <f>IF('True_Odds_Calculator_3-way'!C223="","",'True_Odds_Calculator_3-way'!C223)</f>
        <v>3.78</v>
      </c>
      <c r="D222" s="9">
        <f t="shared" si="52"/>
        <v>0.42779729796489047</v>
      </c>
      <c r="E222" s="9">
        <f t="shared" si="53"/>
        <v>0.31910958100334086</v>
      </c>
      <c r="F222" s="9">
        <f t="shared" si="54"/>
        <v>0.2530931210317689</v>
      </c>
      <c r="G222" s="9">
        <f t="shared" si="55"/>
        <v>1.0615521200336424</v>
      </c>
      <c r="H222" s="9">
        <f t="shared" si="56"/>
        <v>2.3375556712423893</v>
      </c>
      <c r="I222" s="9">
        <f t="shared" si="57"/>
        <v>3.1337197612676215</v>
      </c>
      <c r="J222" s="9">
        <f t="shared" si="58"/>
        <v>3.951114893693525</v>
      </c>
      <c r="K222" s="11">
        <f t="shared" si="59"/>
        <v>0.44247787610619471</v>
      </c>
      <c r="L222" s="11">
        <f t="shared" si="60"/>
        <v>0.33222591362126247</v>
      </c>
      <c r="M222" s="11">
        <f t="shared" si="61"/>
        <v>0.26455026455026459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-0.27380707376591307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0.23528196579676897</v>
      </c>
      <c r="Q222" s="11">
        <f>2*'OddsRatio_working_3-way'!K222*'OddsRatio_working_3-way'!L222*'OddsRatio_working_3-way'!M222</f>
        <v>7.7779162246865791E-2</v>
      </c>
      <c r="R222" s="11">
        <f t="shared" si="62"/>
        <v>0</v>
      </c>
      <c r="S222" s="11">
        <f t="shared" si="63"/>
        <v>-0.85929834668157434</v>
      </c>
      <c r="T222" s="11">
        <f t="shared" si="64"/>
        <v>-0.28406556915093373</v>
      </c>
      <c r="U222" s="11">
        <f>'OddsRatio_working_3-way'!S222-'OddsRatio_working_3-way'!R222^2/3</f>
        <v>-0.85929834668157434</v>
      </c>
      <c r="V222" s="11">
        <f>'OddsRatio_working_3-way'!S222*'OddsRatio_working_3-way'!R222/3-2*'OddsRatio_working_3-way'!R222^3/27-'OddsRatio_working_3-way'!T222</f>
        <v>0.28406556915093373</v>
      </c>
      <c r="W222" s="11">
        <f>'OddsRatio_working_3-way'!V222^2+4*'OddsRatio_working_3-way'!U222^3/27</f>
        <v>-1.3306817823027145E-2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0.15329715049542755</v>
      </c>
      <c r="Y222" s="11">
        <f>IF('OddsRatio_working_3-way'!W222&gt;=0,IF('OddsRatio_working_3-way'!V222+SQRT('OddsRatio_working_3-way'!W222)&gt;0,0,PI()),ACOS('OddsRatio_working_3-way'!V222/(2*'OddsRatio_working_3-way'!X222)))</f>
        <v>0.38574228777344421</v>
      </c>
      <c r="Z222" s="11">
        <f>'OddsRatio_working_3-way'!X222^(1/3)*COS('OddsRatio_working_3-way'!Y222/3)</f>
        <v>0.53077606001682132</v>
      </c>
      <c r="AA222" s="11">
        <f>'OddsRatio_working_3-way'!X222^(1/3)*COS(('OddsRatio_working_3-way'!Y222+2*PI())/3)</f>
        <v>-0.32482006897022281</v>
      </c>
      <c r="AB222" s="11">
        <f>'OddsRatio_working_3-way'!X222^(1/3)*COS(('OddsRatio_working_3-way'!Y222+4*PI())/3)</f>
        <v>-0.20595599104659842</v>
      </c>
      <c r="AC222" s="11">
        <f>'OddsRatio_working_3-way'!X222^(1/3)*SIN('OddsRatio_working_3-way'!Y222/3)</f>
        <v>6.8626207386181082E-2</v>
      </c>
      <c r="AD222" s="11">
        <f>'OddsRatio_working_3-way'!X222^(1/3)*SIN(('OddsRatio_working_3-way'!Y222+2*PI())/3)</f>
        <v>0.4253524480020906</v>
      </c>
      <c r="AE222" s="11">
        <f>'OddsRatio_working_3-way'!X222^(1/3)*SIN(('OddsRatio_working_3-way'!Y222+4*PI())/3)</f>
        <v>-0.49397865538827179</v>
      </c>
      <c r="AF222" s="11">
        <f>-'OddsRatio_working_3-way'!U222/(3*'OddsRatio_working_3-way'!X222^(1/3))*COS(('OddsRatio_working_3-way'!Y222)/3)</f>
        <v>0.53077606001682121</v>
      </c>
      <c r="AG222" s="11">
        <f>-'OddsRatio_working_3-way'!U222/(3*'OddsRatio_working_3-way'!X222^(1/3))*COS(('OddsRatio_working_3-way'!Y222+2*PI())/3)</f>
        <v>-0.32482006897022275</v>
      </c>
      <c r="AH222" s="11">
        <f>-'OddsRatio_working_3-way'!U222/(3*'OddsRatio_working_3-way'!X222^(1/3))*COS(('OddsRatio_working_3-way'!Y222+4*PI())/3)</f>
        <v>-0.2059559910465984</v>
      </c>
      <c r="AI222" s="11">
        <f>'OddsRatio_working_3-way'!U222/(3*'OddsRatio_working_3-way'!X222^(1/3))*SIN(('OddsRatio_working_3-way'!Y222)/3)</f>
        <v>-6.8626207386181068E-2</v>
      </c>
      <c r="AJ222" s="11">
        <f>'OddsRatio_working_3-way'!U222/(3*'OddsRatio_working_3-way'!X222^(1/3))*SIN(('OddsRatio_working_3-way'!Y222+2*PI())/3)</f>
        <v>-0.42535244800209049</v>
      </c>
      <c r="AK222" s="11">
        <f>'OddsRatio_working_3-way'!U222/(3*'OddsRatio_working_3-way'!X222^(1/3))*SIN(('OddsRatio_working_3-way'!Y222+4*PI())/3)</f>
        <v>0.49397865538827168</v>
      </c>
      <c r="AL222" s="11">
        <f>'OddsRatio_working_3-way'!Z222+'OddsRatio_working_3-way'!AF222</f>
        <v>1.0615521200336424</v>
      </c>
      <c r="AM222" s="11">
        <f>'OddsRatio_working_3-way'!AA222+'OddsRatio_working_3-way'!AG222</f>
        <v>-0.64964013794044551</v>
      </c>
      <c r="AN222" s="11">
        <f>'OddsRatio_working_3-way'!AB222+'OddsRatio_working_3-way'!AH222</f>
        <v>-0.41191198209319679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1.0615521200336424</v>
      </c>
      <c r="AS222" s="11">
        <f>IF(('OddsRatio_working_3-way'!X222=0),IF(Q222&gt;0,-Q222^(1/3),(-Q222)^(1/3)),'OddsRatio_working_3-way'!AM222-'OddsRatio_working_3-way'!R222/3)</f>
        <v>-0.64964013794044551</v>
      </c>
      <c r="AT222" s="11">
        <f>IF(('OddsRatio_working_3-way'!X222=0),IF(Q222&gt;0,-Q222^(1/3),(-Q222)^(1/3)),'OddsRatio_working_3-way'!AN222-'OddsRatio_working_3-way'!R222/3)</f>
        <v>-0.41191198209319679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4.2699999999999996</v>
      </c>
      <c r="D223" s="9">
        <f t="shared" si="52"/>
        <v>0.469816710519043</v>
      </c>
      <c r="E223" s="9">
        <f t="shared" si="53"/>
        <v>0.30703296379507994</v>
      </c>
      <c r="F223" s="9">
        <f t="shared" si="54"/>
        <v>0.22315032568587692</v>
      </c>
      <c r="G223" s="9">
        <f t="shared" si="55"/>
        <v>1.0646128658388854</v>
      </c>
      <c r="H223" s="9">
        <f t="shared" si="56"/>
        <v>2.1284896377892184</v>
      </c>
      <c r="I223" s="9">
        <f t="shared" si="57"/>
        <v>3.2569792755784372</v>
      </c>
      <c r="J223" s="9">
        <f t="shared" si="58"/>
        <v>4.481284071293155</v>
      </c>
      <c r="K223" s="11">
        <f t="shared" si="59"/>
        <v>0.4854368932038835</v>
      </c>
      <c r="L223" s="11">
        <f t="shared" si="60"/>
        <v>0.32051282051282048</v>
      </c>
      <c r="M223" s="11">
        <f t="shared" si="61"/>
        <v>0.23419203747072601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-0.26775635632869432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0.23502281579633161</v>
      </c>
      <c r="Q223" s="11">
        <f>2*'OddsRatio_working_3-way'!K223*'OddsRatio_working_3-way'!L223*'OddsRatio_working_3-way'!M223</f>
        <v>7.2875291719792748E-2</v>
      </c>
      <c r="R223" s="11">
        <f t="shared" si="62"/>
        <v>0</v>
      </c>
      <c r="S223" s="11">
        <f t="shared" si="63"/>
        <v>-0.87774878258285138</v>
      </c>
      <c r="T223" s="11">
        <f t="shared" si="64"/>
        <v>-0.27217016514196946</v>
      </c>
      <c r="U223" s="11">
        <f>'OddsRatio_working_3-way'!S223-'OddsRatio_working_3-way'!R223^2/3</f>
        <v>-0.87774878258285138</v>
      </c>
      <c r="V223" s="11">
        <f>'OddsRatio_working_3-way'!S223*'OddsRatio_working_3-way'!R223/3-2*'OddsRatio_working_3-way'!R223^3/27-'OddsRatio_working_3-way'!T223</f>
        <v>0.27217016514196946</v>
      </c>
      <c r="W223" s="11">
        <f>'OddsRatio_working_3-way'!V223^2+4*'OddsRatio_working_3-way'!U223^3/27</f>
        <v>-2.6109377466472225E-2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0.15826084185599984</v>
      </c>
      <c r="Y223" s="11">
        <f>IF('OddsRatio_working_3-way'!W223&gt;=0,IF('OddsRatio_working_3-way'!V223+SQRT('OddsRatio_working_3-way'!W223)&gt;0,0,PI()),ACOS('OddsRatio_working_3-way'!V223/(2*'OddsRatio_working_3-way'!X223)))</f>
        <v>0.53576486218850627</v>
      </c>
      <c r="Z223" s="11">
        <f>'OddsRatio_working_3-way'!X223^(1/3)*COS('OddsRatio_working_3-way'!Y223/3)</f>
        <v>0.53230643291944268</v>
      </c>
      <c r="AA223" s="11">
        <f>'OddsRatio_working_3-way'!X223^(1/3)*COS(('OddsRatio_working_3-way'!Y223+2*PI())/3)</f>
        <v>-0.34936734837339944</v>
      </c>
      <c r="AB223" s="11">
        <f>'OddsRatio_working_3-way'!X223^(1/3)*COS(('OddsRatio_working_3-way'!Y223+4*PI())/3)</f>
        <v>-0.18293908454604335</v>
      </c>
      <c r="AC223" s="11">
        <f>'OddsRatio_working_3-way'!X223^(1/3)*SIN('OddsRatio_working_3-way'!Y223/3)</f>
        <v>9.6087402921486362E-2</v>
      </c>
      <c r="AD223" s="11">
        <f>'OddsRatio_working_3-way'!X223^(1/3)*SIN(('OddsRatio_working_3-way'!Y223+2*PI())/3)</f>
        <v>0.41294719204537145</v>
      </c>
      <c r="AE223" s="11">
        <f>'OddsRatio_working_3-way'!X223^(1/3)*SIN(('OddsRatio_working_3-way'!Y223+4*PI())/3)</f>
        <v>-0.50903459496685766</v>
      </c>
      <c r="AF223" s="11">
        <f>-'OddsRatio_working_3-way'!U223/(3*'OddsRatio_working_3-way'!X223^(1/3))*COS(('OddsRatio_working_3-way'!Y223)/3)</f>
        <v>0.53230643291944268</v>
      </c>
      <c r="AG223" s="11">
        <f>-'OddsRatio_working_3-way'!U223/(3*'OddsRatio_working_3-way'!X223^(1/3))*COS(('OddsRatio_working_3-way'!Y223+2*PI())/3)</f>
        <v>-0.34936734837339944</v>
      </c>
      <c r="AH223" s="11">
        <f>-'OddsRatio_working_3-way'!U223/(3*'OddsRatio_working_3-way'!X223^(1/3))*COS(('OddsRatio_working_3-way'!Y223+4*PI())/3)</f>
        <v>-0.18293908454604335</v>
      </c>
      <c r="AI223" s="11">
        <f>'OddsRatio_working_3-way'!U223/(3*'OddsRatio_working_3-way'!X223^(1/3))*SIN(('OddsRatio_working_3-way'!Y223)/3)</f>
        <v>-9.6087402921486362E-2</v>
      </c>
      <c r="AJ223" s="11">
        <f>'OddsRatio_working_3-way'!U223/(3*'OddsRatio_working_3-way'!X223^(1/3))*SIN(('OddsRatio_working_3-way'!Y223+2*PI())/3)</f>
        <v>-0.41294719204537145</v>
      </c>
      <c r="AK223" s="11">
        <f>'OddsRatio_working_3-way'!U223/(3*'OddsRatio_working_3-way'!X223^(1/3))*SIN(('OddsRatio_working_3-way'!Y223+4*PI())/3)</f>
        <v>0.50903459496685766</v>
      </c>
      <c r="AL223" s="11">
        <f>'OddsRatio_working_3-way'!Z223+'OddsRatio_working_3-way'!AF223</f>
        <v>1.0646128658388854</v>
      </c>
      <c r="AM223" s="11">
        <f>'OddsRatio_working_3-way'!AA223+'OddsRatio_working_3-way'!AG223</f>
        <v>-0.69873469674679889</v>
      </c>
      <c r="AN223" s="11">
        <f>'OddsRatio_working_3-way'!AB223+'OddsRatio_working_3-way'!AH223</f>
        <v>-0.3658781690920867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1.0646128658388854</v>
      </c>
      <c r="AS223" s="11">
        <f>IF(('OddsRatio_working_3-way'!X223=0),IF(Q223&gt;0,-Q223^(1/3),(-Q223)^(1/3)),'OddsRatio_working_3-way'!AM223-'OddsRatio_working_3-way'!R223/3)</f>
        <v>-0.69873469674679889</v>
      </c>
      <c r="AT223" s="11">
        <f>IF(('OddsRatio_working_3-way'!X223=0),IF(Q223&gt;0,-Q223^(1/3),(-Q223)^(1/3)),'OddsRatio_working_3-way'!AN223-'OddsRatio_working_3-way'!R223/3)</f>
        <v>-0.3658781690920867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1.63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6.37</v>
      </c>
      <c r="D224" s="9">
        <f t="shared" si="52"/>
        <v>0.59462270251330063</v>
      </c>
      <c r="E224" s="9">
        <f t="shared" si="53"/>
        <v>0.25855620904325488</v>
      </c>
      <c r="F224" s="9">
        <f t="shared" si="54"/>
        <v>0.14682108844344477</v>
      </c>
      <c r="G224" s="9">
        <f t="shared" si="55"/>
        <v>1.0821248920314692</v>
      </c>
      <c r="H224" s="9">
        <f t="shared" si="56"/>
        <v>1.6817386819798255</v>
      </c>
      <c r="I224" s="9">
        <f t="shared" si="57"/>
        <v>3.8676309638833932</v>
      </c>
      <c r="J224" s="9">
        <f t="shared" si="58"/>
        <v>6.8110106702089892</v>
      </c>
      <c r="K224" s="11">
        <f t="shared" si="59"/>
        <v>0.61349693251533743</v>
      </c>
      <c r="L224" s="11">
        <f t="shared" si="60"/>
        <v>0.27397260273972601</v>
      </c>
      <c r="M224" s="11">
        <f t="shared" si="61"/>
        <v>0.15698587127158556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-0.23655972567645833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0.22824233742318098</v>
      </c>
      <c r="Q224" s="11">
        <f>2*'OddsRatio_working_3-way'!K224*'OddsRatio_working_3-way'!L224*'OddsRatio_working_3-way'!M224</f>
        <v>5.2772794779926233E-2</v>
      </c>
      <c r="R224" s="11">
        <f t="shared" si="62"/>
        <v>0</v>
      </c>
      <c r="S224" s="11">
        <f t="shared" si="63"/>
        <v>-0.96484021855582891</v>
      </c>
      <c r="T224" s="11">
        <f t="shared" si="64"/>
        <v>-0.22308444359672341</v>
      </c>
      <c r="U224" s="11">
        <f>'OddsRatio_working_3-way'!S224-'OddsRatio_working_3-way'!R224^2/3</f>
        <v>-0.96484021855582891</v>
      </c>
      <c r="V224" s="11">
        <f>'OddsRatio_working_3-way'!S224*'OddsRatio_working_3-way'!R224/3-2*'OddsRatio_working_3-way'!R224^3/27-'OddsRatio_working_3-way'!T224</f>
        <v>0.22308444359672341</v>
      </c>
      <c r="W224" s="11">
        <f>'OddsRatio_working_3-way'!V224^2+4*'OddsRatio_working_3-way'!U224^3/27</f>
        <v>-8.3297897170257984E-2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0.18239008069596169</v>
      </c>
      <c r="Y224" s="11">
        <f>IF('OddsRatio_working_3-way'!W224&gt;=0,IF('OddsRatio_working_3-way'!V224+SQRT('OddsRatio_working_3-way'!W224)&gt;0,0,PI()),ACOS('OddsRatio_working_3-way'!V224/(2*'OddsRatio_working_3-way'!X224)))</f>
        <v>0.912767315021909</v>
      </c>
      <c r="Z224" s="11">
        <f>'OddsRatio_working_3-way'!X224^(1/3)*COS('OddsRatio_working_3-way'!Y224/3)</f>
        <v>0.54106244601573461</v>
      </c>
      <c r="AA224" s="11">
        <f>'OddsRatio_working_3-way'!X224^(1/3)*COS(('OddsRatio_working_3-way'!Y224+2*PI())/3)</f>
        <v>-0.41766594621269026</v>
      </c>
      <c r="AB224" s="11">
        <f>'OddsRatio_working_3-way'!X224^(1/3)*COS(('OddsRatio_working_3-way'!Y224+4*PI())/3)</f>
        <v>-0.1233964998030441</v>
      </c>
      <c r="AC224" s="11">
        <f>'OddsRatio_working_3-way'!X224^(1/3)*SIN('OddsRatio_working_3-way'!Y224/3)</f>
        <v>0.16989654409889135</v>
      </c>
      <c r="AD224" s="11">
        <f>'OddsRatio_working_3-way'!X224^(1/3)*SIN(('OddsRatio_working_3-way'!Y224+2*PI())/3)</f>
        <v>0.38362555123392711</v>
      </c>
      <c r="AE224" s="11">
        <f>'OddsRatio_working_3-way'!X224^(1/3)*SIN(('OddsRatio_working_3-way'!Y224+4*PI())/3)</f>
        <v>-0.55352209533281838</v>
      </c>
      <c r="AF224" s="11">
        <f>-'OddsRatio_working_3-way'!U224/(3*'OddsRatio_working_3-way'!X224^(1/3))*COS(('OddsRatio_working_3-way'!Y224)/3)</f>
        <v>0.54106244601573461</v>
      </c>
      <c r="AG224" s="11">
        <f>-'OddsRatio_working_3-way'!U224/(3*'OddsRatio_working_3-way'!X224^(1/3))*COS(('OddsRatio_working_3-way'!Y224+2*PI())/3)</f>
        <v>-0.41766594621269026</v>
      </c>
      <c r="AH224" s="11">
        <f>-'OddsRatio_working_3-way'!U224/(3*'OddsRatio_working_3-way'!X224^(1/3))*COS(('OddsRatio_working_3-way'!Y224+4*PI())/3)</f>
        <v>-0.1233964998030441</v>
      </c>
      <c r="AI224" s="11">
        <f>'OddsRatio_working_3-way'!U224/(3*'OddsRatio_working_3-way'!X224^(1/3))*SIN(('OddsRatio_working_3-way'!Y224)/3)</f>
        <v>-0.16989654409889135</v>
      </c>
      <c r="AJ224" s="11">
        <f>'OddsRatio_working_3-way'!U224/(3*'OddsRatio_working_3-way'!X224^(1/3))*SIN(('OddsRatio_working_3-way'!Y224+2*PI())/3)</f>
        <v>-0.38362555123392711</v>
      </c>
      <c r="AK224" s="11">
        <f>'OddsRatio_working_3-way'!U224/(3*'OddsRatio_working_3-way'!X224^(1/3))*SIN(('OddsRatio_working_3-way'!Y224+4*PI())/3)</f>
        <v>0.55352209533281838</v>
      </c>
      <c r="AL224" s="11">
        <f>'OddsRatio_working_3-way'!Z224+'OddsRatio_working_3-way'!AF224</f>
        <v>1.0821248920314692</v>
      </c>
      <c r="AM224" s="11">
        <f>'OddsRatio_working_3-way'!AA224+'OddsRatio_working_3-way'!AG224</f>
        <v>-0.83533189242538053</v>
      </c>
      <c r="AN224" s="11">
        <f>'OddsRatio_working_3-way'!AB224+'OddsRatio_working_3-way'!AH224</f>
        <v>-0.24679299960608819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1.0821248920314692</v>
      </c>
      <c r="AS224" s="11">
        <f>IF(('OddsRatio_working_3-way'!X224=0),IF(Q224&gt;0,-Q224^(1/3),(-Q224)^(1/3)),'OddsRatio_working_3-way'!AM224-'OddsRatio_working_3-way'!R224/3)</f>
        <v>-0.83533189242538053</v>
      </c>
      <c r="AT224" s="11">
        <f>IF(('OddsRatio_working_3-way'!X224=0),IF(Q224&gt;0,-Q224^(1/3),(-Q224)^(1/3)),'OddsRatio_working_3-way'!AN224-'OddsRatio_working_3-way'!R224/3)</f>
        <v>-0.24679299960608819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3.36</v>
      </c>
      <c r="B225" s="4">
        <f>IF('True_Odds_Calculator_3-way'!B226="","",'True_Odds_Calculator_3-way'!B226)</f>
        <v>3.62</v>
      </c>
      <c r="C225" s="4">
        <f>IF('True_Odds_Calculator_3-way'!C226="","",'True_Odds_Calculator_3-way'!C226)</f>
        <v>2.2000000000000002</v>
      </c>
      <c r="D225" s="9">
        <f t="shared" si="52"/>
        <v>0.28859983770934133</v>
      </c>
      <c r="E225" s="9">
        <f t="shared" si="53"/>
        <v>0.26762484880000753</v>
      </c>
      <c r="F225" s="9">
        <f t="shared" si="54"/>
        <v>0.44377531349065114</v>
      </c>
      <c r="G225" s="9">
        <f t="shared" si="55"/>
        <v>1.0444938192824664</v>
      </c>
      <c r="H225" s="9">
        <f t="shared" si="56"/>
        <v>3.4650054135066211</v>
      </c>
      <c r="I225" s="9">
        <f t="shared" si="57"/>
        <v>3.7365738065200613</v>
      </c>
      <c r="J225" s="9">
        <f t="shared" si="58"/>
        <v>2.2533925831389596</v>
      </c>
      <c r="K225" s="11">
        <f t="shared" si="59"/>
        <v>0.29761904761904762</v>
      </c>
      <c r="L225" s="11">
        <f t="shared" si="60"/>
        <v>0.27624309392265195</v>
      </c>
      <c r="M225" s="11">
        <f t="shared" si="61"/>
        <v>0.45454545454545453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-0.27728348999067232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0.23094998923728205</v>
      </c>
      <c r="Q225" s="11">
        <f>2*'OddsRatio_working_3-way'!K225*'OddsRatio_working_3-way'!L225*'OddsRatio_working_3-way'!M225</f>
        <v>7.4741096840544349E-2</v>
      </c>
      <c r="R225" s="11">
        <f t="shared" si="62"/>
        <v>0</v>
      </c>
      <c r="S225" s="11">
        <f t="shared" si="63"/>
        <v>-0.83290205718721699</v>
      </c>
      <c r="T225" s="11">
        <f t="shared" si="64"/>
        <v>-0.26954759132272393</v>
      </c>
      <c r="U225" s="11">
        <f>'OddsRatio_working_3-way'!S225-'OddsRatio_working_3-way'!R225^2/3</f>
        <v>-0.83290205718721699</v>
      </c>
      <c r="V225" s="11">
        <f>'OddsRatio_working_3-way'!S225*'OddsRatio_working_3-way'!R225/3-2*'OddsRatio_working_3-way'!R225^3/27-'OddsRatio_working_3-way'!T225</f>
        <v>0.26954759132272393</v>
      </c>
      <c r="W225" s="11">
        <f>'OddsRatio_working_3-way'!V225^2+4*'OddsRatio_working_3-way'!U225^3/27</f>
        <v>-1.294493699733211E-2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0.1462881069885846</v>
      </c>
      <c r="Y225" s="11">
        <f>IF('OddsRatio_working_3-way'!W225&gt;=0,IF('OddsRatio_working_3-way'!V225+SQRT('OddsRatio_working_3-way'!W225)&gt;0,0,PI()),ACOS('OddsRatio_working_3-way'!V225/(2*'OddsRatio_working_3-way'!X225)))</f>
        <v>0.39941106893505252</v>
      </c>
      <c r="Z225" s="11">
        <f>'OddsRatio_working_3-way'!X225^(1/3)*COS('OddsRatio_working_3-way'!Y225/3)</f>
        <v>0.52224690964123321</v>
      </c>
      <c r="AA225" s="11">
        <f>'OddsRatio_working_3-way'!X225^(1/3)*COS(('OddsRatio_working_3-way'!Y225+2*PI())/3)</f>
        <v>-0.32169686750671544</v>
      </c>
      <c r="AB225" s="11">
        <f>'OddsRatio_working_3-way'!X225^(1/3)*COS(('OddsRatio_working_3-way'!Y225+4*PI())/3)</f>
        <v>-0.20055004213451766</v>
      </c>
      <c r="AC225" s="11">
        <f>'OddsRatio_working_3-way'!X225^(1/3)*SIN('OddsRatio_working_3-way'!Y225/3)</f>
        <v>6.9944152240107055E-2</v>
      </c>
      <c r="AD225" s="11">
        <f>'OddsRatio_working_3-way'!X225^(1/3)*SIN(('OddsRatio_working_3-way'!Y225+2*PI())/3)</f>
        <v>0.4173070146771708</v>
      </c>
      <c r="AE225" s="11">
        <f>'OddsRatio_working_3-way'!X225^(1/3)*SIN(('OddsRatio_working_3-way'!Y225+4*PI())/3)</f>
        <v>-0.48725116691727777</v>
      </c>
      <c r="AF225" s="11">
        <f>-'OddsRatio_working_3-way'!U225/(3*'OddsRatio_working_3-way'!X225^(1/3))*COS(('OddsRatio_working_3-way'!Y225)/3)</f>
        <v>0.52224690964123321</v>
      </c>
      <c r="AG225" s="11">
        <f>-'OddsRatio_working_3-way'!U225/(3*'OddsRatio_working_3-way'!X225^(1/3))*COS(('OddsRatio_working_3-way'!Y225+2*PI())/3)</f>
        <v>-0.32169686750671544</v>
      </c>
      <c r="AH225" s="11">
        <f>-'OddsRatio_working_3-way'!U225/(3*'OddsRatio_working_3-way'!X225^(1/3))*COS(('OddsRatio_working_3-way'!Y225+4*PI())/3)</f>
        <v>-0.20055004213451766</v>
      </c>
      <c r="AI225" s="11">
        <f>'OddsRatio_working_3-way'!U225/(3*'OddsRatio_working_3-way'!X225^(1/3))*SIN(('OddsRatio_working_3-way'!Y225)/3)</f>
        <v>-6.9944152240107055E-2</v>
      </c>
      <c r="AJ225" s="11">
        <f>'OddsRatio_working_3-way'!U225/(3*'OddsRatio_working_3-way'!X225^(1/3))*SIN(('OddsRatio_working_3-way'!Y225+2*PI())/3)</f>
        <v>-0.4173070146771708</v>
      </c>
      <c r="AK225" s="11">
        <f>'OddsRatio_working_3-way'!U225/(3*'OddsRatio_working_3-way'!X225^(1/3))*SIN(('OddsRatio_working_3-way'!Y225+4*PI())/3)</f>
        <v>0.48725116691727777</v>
      </c>
      <c r="AL225" s="11">
        <f>'OddsRatio_working_3-way'!Z225+'OddsRatio_working_3-way'!AF225</f>
        <v>1.0444938192824664</v>
      </c>
      <c r="AM225" s="11">
        <f>'OddsRatio_working_3-way'!AA225+'OddsRatio_working_3-way'!AG225</f>
        <v>-0.64339373501343089</v>
      </c>
      <c r="AN225" s="11">
        <f>'OddsRatio_working_3-way'!AB225+'OddsRatio_working_3-way'!AH225</f>
        <v>-0.40110008426903532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1.0444938192824664</v>
      </c>
      <c r="AS225" s="11">
        <f>IF(('OddsRatio_working_3-way'!X225=0),IF(Q225&gt;0,-Q225^(1/3),(-Q225)^(1/3)),'OddsRatio_working_3-way'!AM225-'OddsRatio_working_3-way'!R225/3)</f>
        <v>-0.64339373501343089</v>
      </c>
      <c r="AT225" s="11">
        <f>IF(('OddsRatio_working_3-way'!X225=0),IF(Q225&gt;0,-Q225^(1/3),(-Q225)^(1/3)),'OddsRatio_working_3-way'!AN225-'OddsRatio_working_3-way'!R225/3)</f>
        <v>-0.40110008426903532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1.51</v>
      </c>
      <c r="B226" s="4">
        <f>IF('True_Odds_Calculator_3-way'!B227="","",'True_Odds_Calculator_3-way'!B227)</f>
        <v>4.49</v>
      </c>
      <c r="C226" s="4">
        <f>IF('True_Odds_Calculator_3-way'!C227="","",'True_Odds_Calculator_3-way'!C227)</f>
        <v>6.82</v>
      </c>
      <c r="D226" s="9">
        <f t="shared" si="52"/>
        <v>0.64848893216896564</v>
      </c>
      <c r="E226" s="9">
        <f t="shared" si="53"/>
        <v>0.21234588902841084</v>
      </c>
      <c r="F226" s="9">
        <f t="shared" si="54"/>
        <v>0.13916517880262316</v>
      </c>
      <c r="G226" s="9">
        <f t="shared" si="55"/>
        <v>1.0628360080082389</v>
      </c>
      <c r="H226" s="9">
        <f t="shared" si="56"/>
        <v>1.5420463640842017</v>
      </c>
      <c r="I226" s="9">
        <f t="shared" si="57"/>
        <v>4.7092976679487535</v>
      </c>
      <c r="J226" s="9">
        <f t="shared" si="58"/>
        <v>7.1857055666079503</v>
      </c>
      <c r="K226" s="11">
        <f t="shared" si="59"/>
        <v>0.66225165562913912</v>
      </c>
      <c r="L226" s="11">
        <f t="shared" si="60"/>
        <v>0.22271714922048996</v>
      </c>
      <c r="M226" s="11">
        <f t="shared" si="61"/>
        <v>0.14662756598240467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-0.22403244816411982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0.21237521172100093</v>
      </c>
      <c r="Q226" s="11">
        <f>2*'OddsRatio_working_3-way'!K226*'OddsRatio_working_3-way'!L226*'OddsRatio_working_3-way'!M226</f>
        <v>4.3253607275152928E-2</v>
      </c>
      <c r="R226" s="11">
        <f t="shared" si="62"/>
        <v>0</v>
      </c>
      <c r="S226" s="11">
        <f t="shared" si="63"/>
        <v>-0.94796630336968357</v>
      </c>
      <c r="T226" s="11">
        <f t="shared" si="64"/>
        <v>-0.19306849355798031</v>
      </c>
      <c r="U226" s="11">
        <f>'OddsRatio_working_3-way'!S226-'OddsRatio_working_3-way'!R226^2/3</f>
        <v>-0.94796630336968357</v>
      </c>
      <c r="V226" s="11">
        <f>'OddsRatio_working_3-way'!S226*'OddsRatio_working_3-way'!R226/3-2*'OddsRatio_working_3-way'!R226^3/27-'OddsRatio_working_3-way'!T226</f>
        <v>0.19306849355798031</v>
      </c>
      <c r="W226" s="11">
        <f>'OddsRatio_working_3-way'!V226^2+4*'OddsRatio_working_3-way'!U226^3/27</f>
        <v>-8.892908203078731E-2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0.17762638123005209</v>
      </c>
      <c r="Y226" s="11">
        <f>IF('OddsRatio_working_3-way'!W226&gt;=0,IF('OddsRatio_working_3-way'!V226+SQRT('OddsRatio_working_3-way'!W226)&gt;0,0,PI()),ACOS('OddsRatio_working_3-way'!V226/(2*'OddsRatio_working_3-way'!X226)))</f>
        <v>0.99623339023442137</v>
      </c>
      <c r="Z226" s="11">
        <f>'OddsRatio_working_3-way'!X226^(1/3)*COS('OddsRatio_working_3-way'!Y226/3)</f>
        <v>0.53141800400411932</v>
      </c>
      <c r="AA226" s="11">
        <f>'OddsRatio_working_3-way'!X226^(1/3)*COS(('OddsRatio_working_3-way'!Y226+2*PI())/3)</f>
        <v>-0.42441550661869215</v>
      </c>
      <c r="AB226" s="11">
        <f>'OddsRatio_working_3-way'!X226^(1/3)*COS(('OddsRatio_working_3-way'!Y226+4*PI())/3)</f>
        <v>-0.10700249738542736</v>
      </c>
      <c r="AC226" s="11">
        <f>'OddsRatio_working_3-way'!X226^(1/3)*SIN('OddsRatio_working_3-way'!Y226/3)</f>
        <v>0.18325848632511485</v>
      </c>
      <c r="AD226" s="11">
        <f>'OddsRatio_working_3-way'!X226^(1/3)*SIN(('OddsRatio_working_3-way'!Y226+2*PI())/3)</f>
        <v>0.36859224833343057</v>
      </c>
      <c r="AE226" s="11">
        <f>'OddsRatio_working_3-way'!X226^(1/3)*SIN(('OddsRatio_working_3-way'!Y226+4*PI())/3)</f>
        <v>-0.55185073465854517</v>
      </c>
      <c r="AF226" s="11">
        <f>-'OddsRatio_working_3-way'!U226/(3*'OddsRatio_working_3-way'!X226^(1/3))*COS(('OddsRatio_working_3-way'!Y226)/3)</f>
        <v>0.53141800400411943</v>
      </c>
      <c r="AG226" s="11">
        <f>-'OddsRatio_working_3-way'!U226/(3*'OddsRatio_working_3-way'!X226^(1/3))*COS(('OddsRatio_working_3-way'!Y226+2*PI())/3)</f>
        <v>-0.42441550661869226</v>
      </c>
      <c r="AH226" s="11">
        <f>-'OddsRatio_working_3-way'!U226/(3*'OddsRatio_working_3-way'!X226^(1/3))*COS(('OddsRatio_working_3-way'!Y226+4*PI())/3)</f>
        <v>-0.10700249738542739</v>
      </c>
      <c r="AI226" s="11">
        <f>'OddsRatio_working_3-way'!U226/(3*'OddsRatio_working_3-way'!X226^(1/3))*SIN(('OddsRatio_working_3-way'!Y226)/3)</f>
        <v>-0.18325848632511491</v>
      </c>
      <c r="AJ226" s="11">
        <f>'OddsRatio_working_3-way'!U226/(3*'OddsRatio_working_3-way'!X226^(1/3))*SIN(('OddsRatio_working_3-way'!Y226+2*PI())/3)</f>
        <v>-0.36859224833343063</v>
      </c>
      <c r="AK226" s="11">
        <f>'OddsRatio_working_3-way'!U226/(3*'OddsRatio_working_3-way'!X226^(1/3))*SIN(('OddsRatio_working_3-way'!Y226+4*PI())/3)</f>
        <v>0.55185073465854528</v>
      </c>
      <c r="AL226" s="11">
        <f>'OddsRatio_working_3-way'!Z226+'OddsRatio_working_3-way'!AF226</f>
        <v>1.0628360080082389</v>
      </c>
      <c r="AM226" s="11">
        <f>'OddsRatio_working_3-way'!AA226+'OddsRatio_working_3-way'!AG226</f>
        <v>-0.84883101323738441</v>
      </c>
      <c r="AN226" s="11">
        <f>'OddsRatio_working_3-way'!AB226+'OddsRatio_working_3-way'!AH226</f>
        <v>-0.21400499477085475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1.0628360080082389</v>
      </c>
      <c r="AS226" s="11">
        <f>IF(('OddsRatio_working_3-way'!X226=0),IF(Q226&gt;0,-Q226^(1/3),(-Q226)^(1/3)),'OddsRatio_working_3-way'!AM226-'OddsRatio_working_3-way'!R226/3)</f>
        <v>-0.84883101323738441</v>
      </c>
      <c r="AT226" s="11">
        <f>IF(('OddsRatio_working_3-way'!X226=0),IF(Q226&gt;0,-Q226^(1/3),(-Q226)^(1/3)),'OddsRatio_working_3-way'!AN226-'OddsRatio_working_3-way'!R226/3)</f>
        <v>-0.21400499477085475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2.76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2.66</v>
      </c>
      <c r="D227" s="9">
        <f t="shared" si="52"/>
        <v>0.35292216544386479</v>
      </c>
      <c r="E227" s="9">
        <f t="shared" si="53"/>
        <v>0.28068494658115606</v>
      </c>
      <c r="F227" s="9">
        <f t="shared" si="54"/>
        <v>0.36639288797497932</v>
      </c>
      <c r="G227" s="9">
        <f t="shared" si="55"/>
        <v>1.0417533851433252</v>
      </c>
      <c r="H227" s="9">
        <f t="shared" si="56"/>
        <v>2.8334859578522513</v>
      </c>
      <c r="I227" s="9">
        <f t="shared" si="57"/>
        <v>3.5627133274525793</v>
      </c>
      <c r="J227" s="9">
        <f t="shared" si="58"/>
        <v>2.72931061933792</v>
      </c>
      <c r="K227" s="11">
        <f t="shared" si="59"/>
        <v>0.3623188405797102</v>
      </c>
      <c r="L227" s="11">
        <f t="shared" si="60"/>
        <v>0.28901734104046245</v>
      </c>
      <c r="M227" s="11">
        <f t="shared" si="61"/>
        <v>0.37593984962406013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-0.28293654467911433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0.23147841959762439</v>
      </c>
      <c r="Q227" s="11">
        <f>2*'OddsRatio_working_3-way'!K227*'OddsRatio_working_3-way'!L227*'OddsRatio_working_3-way'!M227</f>
        <v>7.8734156325722587E-2</v>
      </c>
      <c r="R227" s="11">
        <f t="shared" si="62"/>
        <v>0</v>
      </c>
      <c r="S227" s="11">
        <f t="shared" si="63"/>
        <v>-0.81812838938904153</v>
      </c>
      <c r="T227" s="11">
        <f t="shared" si="64"/>
        <v>-0.27827496237722504</v>
      </c>
      <c r="U227" s="11">
        <f>'OddsRatio_working_3-way'!S227-'OddsRatio_working_3-way'!R227^2/3</f>
        <v>-0.81812838938904153</v>
      </c>
      <c r="V227" s="11">
        <f>'OddsRatio_working_3-way'!S227*'OddsRatio_working_3-way'!R227/3-2*'OddsRatio_working_3-way'!R227^3/27-'OddsRatio_working_3-way'!T227</f>
        <v>0.27827496237722504</v>
      </c>
      <c r="W227" s="11">
        <f>'OddsRatio_working_3-way'!V227^2+4*'OddsRatio_working_3-way'!U227^3/27</f>
        <v>-3.689148679599491E-3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0.14241322214391253</v>
      </c>
      <c r="Y227" s="11">
        <f>IF('OddsRatio_working_3-way'!W227&gt;=0,IF('OddsRatio_working_3-way'!V227+SQRT('OddsRatio_working_3-way'!W227)&gt;0,0,PI()),ACOS('OddsRatio_working_3-way'!V227/(2*'OddsRatio_working_3-way'!X227)))</f>
        <v>0.21489712614233891</v>
      </c>
      <c r="Z227" s="11">
        <f>'OddsRatio_working_3-way'!X227^(1/3)*COS('OddsRatio_working_3-way'!Y227/3)</f>
        <v>0.52087669257166258</v>
      </c>
      <c r="AA227" s="11">
        <f>'OddsRatio_working_3-way'!X227^(1/3)*COS(('OddsRatio_working_3-way'!Y227+2*PI())/3)</f>
        <v>-0.29280655134827904</v>
      </c>
      <c r="AB227" s="11">
        <f>'OddsRatio_working_3-way'!X227^(1/3)*COS(('OddsRatio_working_3-way'!Y227+4*PI())/3)</f>
        <v>-0.2280701412233837</v>
      </c>
      <c r="AC227" s="11">
        <f>'OddsRatio_working_3-way'!X227^(1/3)*SIN('OddsRatio_working_3-way'!Y227/3)</f>
        <v>3.7375583811978363E-2</v>
      </c>
      <c r="AD227" s="11">
        <f>'OddsRatio_working_3-way'!X227^(1/3)*SIN(('OddsRatio_working_3-way'!Y227+2*PI())/3)</f>
        <v>0.43240465610028783</v>
      </c>
      <c r="AE227" s="11">
        <f>'OddsRatio_working_3-way'!X227^(1/3)*SIN(('OddsRatio_working_3-way'!Y227+4*PI())/3)</f>
        <v>-0.46978023991226614</v>
      </c>
      <c r="AF227" s="11">
        <f>-'OddsRatio_working_3-way'!U227/(3*'OddsRatio_working_3-way'!X227^(1/3))*COS(('OddsRatio_working_3-way'!Y227)/3)</f>
        <v>0.52087669257166258</v>
      </c>
      <c r="AG227" s="11">
        <f>-'OddsRatio_working_3-way'!U227/(3*'OddsRatio_working_3-way'!X227^(1/3))*COS(('OddsRatio_working_3-way'!Y227+2*PI())/3)</f>
        <v>-0.29280655134827904</v>
      </c>
      <c r="AH227" s="11">
        <f>-'OddsRatio_working_3-way'!U227/(3*'OddsRatio_working_3-way'!X227^(1/3))*COS(('OddsRatio_working_3-way'!Y227+4*PI())/3)</f>
        <v>-0.2280701412233837</v>
      </c>
      <c r="AI227" s="11">
        <f>'OddsRatio_working_3-way'!U227/(3*'OddsRatio_working_3-way'!X227^(1/3))*SIN(('OddsRatio_working_3-way'!Y227)/3)</f>
        <v>-3.7375583811978363E-2</v>
      </c>
      <c r="AJ227" s="11">
        <f>'OddsRatio_working_3-way'!U227/(3*'OddsRatio_working_3-way'!X227^(1/3))*SIN(('OddsRatio_working_3-way'!Y227+2*PI())/3)</f>
        <v>-0.43240465610028783</v>
      </c>
      <c r="AK227" s="11">
        <f>'OddsRatio_working_3-way'!U227/(3*'OddsRatio_working_3-way'!X227^(1/3))*SIN(('OddsRatio_working_3-way'!Y227+4*PI())/3)</f>
        <v>0.46978023991226614</v>
      </c>
      <c r="AL227" s="11">
        <f>'OddsRatio_working_3-way'!Z227+'OddsRatio_working_3-way'!AF227</f>
        <v>1.0417533851433252</v>
      </c>
      <c r="AM227" s="11">
        <f>'OddsRatio_working_3-way'!AA227+'OddsRatio_working_3-way'!AG227</f>
        <v>-0.58561310269655809</v>
      </c>
      <c r="AN227" s="11">
        <f>'OddsRatio_working_3-way'!AB227+'OddsRatio_working_3-way'!AH227</f>
        <v>-0.45614028244676741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1.0417533851433252</v>
      </c>
      <c r="AS227" s="11">
        <f>IF(('OddsRatio_working_3-way'!X227=0),IF(Q227&gt;0,-Q227^(1/3),(-Q227)^(1/3)),'OddsRatio_working_3-way'!AM227-'OddsRatio_working_3-way'!R227/3)</f>
        <v>-0.58561310269655809</v>
      </c>
      <c r="AT227" s="11">
        <f>IF(('OddsRatio_working_3-way'!X227=0),IF(Q227&gt;0,-Q227^(1/3),(-Q227)^(1/3)),'OddsRatio_working_3-way'!AN227-'OddsRatio_working_3-way'!R227/3)</f>
        <v>-0.45614028244676741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4.8</v>
      </c>
      <c r="B228" s="4">
        <f>IF('True_Odds_Calculator_3-way'!B229="","",'True_Odds_Calculator_3-way'!B229)</f>
        <v>4.0599999999999996</v>
      </c>
      <c r="C228" s="4">
        <f>IF('True_Odds_Calculator_3-way'!C229="","",'True_Odds_Calculator_3-way'!C229)</f>
        <v>1.74</v>
      </c>
      <c r="D228" s="9">
        <f t="shared" si="52"/>
        <v>0.20026234457104658</v>
      </c>
      <c r="E228" s="9">
        <f t="shared" si="53"/>
        <v>0.23720413333843043</v>
      </c>
      <c r="F228" s="9">
        <f t="shared" si="54"/>
        <v>0.5625335220905231</v>
      </c>
      <c r="G228" s="9">
        <f t="shared" si="55"/>
        <v>1.0509078888257899</v>
      </c>
      <c r="H228" s="9">
        <f t="shared" si="56"/>
        <v>4.9934499775380008</v>
      </c>
      <c r="I228" s="9">
        <f t="shared" si="57"/>
        <v>4.2157781398069165</v>
      </c>
      <c r="J228" s="9">
        <f t="shared" si="58"/>
        <v>1.7776718377310847</v>
      </c>
      <c r="K228" s="11">
        <f t="shared" si="59"/>
        <v>0.20833333333333334</v>
      </c>
      <c r="L228" s="11">
        <f t="shared" si="60"/>
        <v>0.24630541871921185</v>
      </c>
      <c r="M228" s="11">
        <f t="shared" si="61"/>
        <v>0.57471264367816088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-0.2537582809580432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0.22412849404525981</v>
      </c>
      <c r="Q228" s="11">
        <f>2*'OddsRatio_working_3-way'!K228*'OddsRatio_working_3-way'!L228*'OddsRatio_working_3-way'!M228</f>
        <v>5.8981182643489428E-2</v>
      </c>
      <c r="R228" s="11">
        <f t="shared" si="62"/>
        <v>0</v>
      </c>
      <c r="S228" s="11">
        <f t="shared" si="63"/>
        <v>-0.8832361773538242</v>
      </c>
      <c r="T228" s="11">
        <f t="shared" si="64"/>
        <v>-0.2324305729878485</v>
      </c>
      <c r="U228" s="11">
        <f>'OddsRatio_working_3-way'!S228-'OddsRatio_working_3-way'!R228^2/3</f>
        <v>-0.8832361773538242</v>
      </c>
      <c r="V228" s="11">
        <f>'OddsRatio_working_3-way'!S228*'OddsRatio_working_3-way'!R228/3-2*'OddsRatio_working_3-way'!R228^3/27-'OddsRatio_working_3-way'!T228</f>
        <v>0.2324305729878485</v>
      </c>
      <c r="W228" s="11">
        <f>'OddsRatio_working_3-way'!V228^2+4*'OddsRatio_working_3-way'!U228^3/27</f>
        <v>-4.805276495212403E-2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0.15974725053313407</v>
      </c>
      <c r="Y228" s="11">
        <f>IF('OddsRatio_working_3-way'!W228&gt;=0,IF('OddsRatio_working_3-way'!V228+SQRT('OddsRatio_working_3-way'!W228)&gt;0,0,PI()),ACOS('OddsRatio_working_3-way'!V228/(2*'OddsRatio_working_3-way'!X228)))</f>
        <v>0.75613284160100602</v>
      </c>
      <c r="Z228" s="11">
        <f>'OddsRatio_working_3-way'!X228^(1/3)*COS('OddsRatio_working_3-way'!Y228/3)</f>
        <v>0.52545394441289506</v>
      </c>
      <c r="AA228" s="11">
        <f>'OddsRatio_working_3-way'!X228^(1/3)*COS(('OddsRatio_working_3-way'!Y228+2*PI())/3)</f>
        <v>-0.37991339874192015</v>
      </c>
      <c r="AB228" s="11">
        <f>'OddsRatio_working_3-way'!X228^(1/3)*COS(('OddsRatio_working_3-way'!Y228+4*PI())/3)</f>
        <v>-0.14554054567097507</v>
      </c>
      <c r="AC228" s="11">
        <f>'OddsRatio_working_3-way'!X228^(1/3)*SIN('OddsRatio_working_3-way'!Y228/3)</f>
        <v>0.13531522981125083</v>
      </c>
      <c r="AD228" s="11">
        <f>'OddsRatio_working_3-way'!X228^(1/3)*SIN(('OddsRatio_working_3-way'!Y228+2*PI())/3)</f>
        <v>0.38739884947467806</v>
      </c>
      <c r="AE228" s="11">
        <f>'OddsRatio_working_3-way'!X228^(1/3)*SIN(('OddsRatio_working_3-way'!Y228+4*PI())/3)</f>
        <v>-0.52271407928592883</v>
      </c>
      <c r="AF228" s="11">
        <f>-'OddsRatio_working_3-way'!U228/(3*'OddsRatio_working_3-way'!X228^(1/3))*COS(('OddsRatio_working_3-way'!Y228)/3)</f>
        <v>0.52545394441289484</v>
      </c>
      <c r="AG228" s="11">
        <f>-'OddsRatio_working_3-way'!U228/(3*'OddsRatio_working_3-way'!X228^(1/3))*COS(('OddsRatio_working_3-way'!Y228+2*PI())/3)</f>
        <v>-0.37991339874191998</v>
      </c>
      <c r="AH228" s="11">
        <f>-'OddsRatio_working_3-way'!U228/(3*'OddsRatio_working_3-way'!X228^(1/3))*COS(('OddsRatio_working_3-way'!Y228+4*PI())/3)</f>
        <v>-0.14554054567097502</v>
      </c>
      <c r="AI228" s="11">
        <f>'OddsRatio_working_3-way'!U228/(3*'OddsRatio_working_3-way'!X228^(1/3))*SIN(('OddsRatio_working_3-way'!Y228)/3)</f>
        <v>-0.13531522981125077</v>
      </c>
      <c r="AJ228" s="11">
        <f>'OddsRatio_working_3-way'!U228/(3*'OddsRatio_working_3-way'!X228^(1/3))*SIN(('OddsRatio_working_3-way'!Y228+2*PI())/3)</f>
        <v>-0.3873988494746779</v>
      </c>
      <c r="AK228" s="11">
        <f>'OddsRatio_working_3-way'!U228/(3*'OddsRatio_working_3-way'!X228^(1/3))*SIN(('OddsRatio_working_3-way'!Y228+4*PI())/3)</f>
        <v>0.52271407928592861</v>
      </c>
      <c r="AL228" s="11">
        <f>'OddsRatio_working_3-way'!Z228+'OddsRatio_working_3-way'!AF228</f>
        <v>1.0509078888257899</v>
      </c>
      <c r="AM228" s="11">
        <f>'OddsRatio_working_3-way'!AA228+'OddsRatio_working_3-way'!AG228</f>
        <v>-0.75982679748384019</v>
      </c>
      <c r="AN228" s="11">
        <f>'OddsRatio_working_3-way'!AB228+'OddsRatio_working_3-way'!AH228</f>
        <v>-0.29108109134195009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1.0509078888257899</v>
      </c>
      <c r="AS228" s="11">
        <f>IF(('OddsRatio_working_3-way'!X228=0),IF(Q228&gt;0,-Q228^(1/3),(-Q228)^(1/3)),'OddsRatio_working_3-way'!AM228-'OddsRatio_working_3-way'!R228/3)</f>
        <v>-0.75982679748384019</v>
      </c>
      <c r="AT228" s="11">
        <f>IF(('OddsRatio_working_3-way'!X228=0),IF(Q228&gt;0,-Q228^(1/3),(-Q228)^(1/3)),'OddsRatio_working_3-way'!AN228-'OddsRatio_working_3-way'!R228/3)</f>
        <v>-0.29108109134195009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2.87</v>
      </c>
      <c r="D229" s="9">
        <f t="shared" si="52"/>
        <v>0.35560074450996354</v>
      </c>
      <c r="E229" s="9">
        <f t="shared" si="53"/>
        <v>0.309020086361879</v>
      </c>
      <c r="F229" s="9">
        <f t="shared" si="54"/>
        <v>0.33537916912815746</v>
      </c>
      <c r="G229" s="9">
        <f t="shared" si="55"/>
        <v>1.0597325109555715</v>
      </c>
      <c r="H229" s="9">
        <f t="shared" si="56"/>
        <v>2.812142593734027</v>
      </c>
      <c r="I229" s="9">
        <f t="shared" si="57"/>
        <v>3.2360355981162554</v>
      </c>
      <c r="J229" s="9">
        <f t="shared" si="58"/>
        <v>2.9816997954869193</v>
      </c>
      <c r="K229" s="11">
        <f t="shared" si="59"/>
        <v>0.36900369003690037</v>
      </c>
      <c r="L229" s="11">
        <f t="shared" si="60"/>
        <v>0.32154340836012862</v>
      </c>
      <c r="M229" s="11">
        <f t="shared" si="61"/>
        <v>0.34843205574912889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-0.27893858635416846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0.23523432294497496</v>
      </c>
      <c r="Q229" s="11">
        <f>2*'OddsRatio_working_3-way'!K229*'OddsRatio_working_3-way'!L229*'OddsRatio_working_3-way'!M229</f>
        <v>8.2683417555351482E-2</v>
      </c>
      <c r="R229" s="11">
        <f t="shared" si="62"/>
        <v>0</v>
      </c>
      <c r="S229" s="11">
        <f t="shared" si="63"/>
        <v>-0.84331940596521782</v>
      </c>
      <c r="T229" s="11">
        <f t="shared" si="64"/>
        <v>-0.29642158381905725</v>
      </c>
      <c r="U229" s="11">
        <f>'OddsRatio_working_3-way'!S229-'OddsRatio_working_3-way'!R229^2/3</f>
        <v>-0.84331940596521782</v>
      </c>
      <c r="V229" s="11">
        <f>'OddsRatio_working_3-way'!S229*'OddsRatio_working_3-way'!R229/3-2*'OddsRatio_working_3-way'!R229^3/27-'OddsRatio_working_3-way'!T229</f>
        <v>0.29642158381905725</v>
      </c>
      <c r="W229" s="11">
        <f>'OddsRatio_working_3-way'!V229^2+4*'OddsRatio_working_3-way'!U229^3/27</f>
        <v>-9.8732933226466923E-4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0.14904117273933321</v>
      </c>
      <c r="Y229" s="11">
        <f>IF('OddsRatio_working_3-way'!W229&gt;=0,IF('OddsRatio_working_3-way'!V229+SQRT('OddsRatio_working_3-way'!W229)&gt;0,0,PI()),ACOS('OddsRatio_working_3-way'!V229/(2*'OddsRatio_working_3-way'!X229)))</f>
        <v>0.10560935022403761</v>
      </c>
      <c r="Z229" s="11">
        <f>'OddsRatio_working_3-way'!X229^(1/3)*COS('OddsRatio_working_3-way'!Y229/3)</f>
        <v>0.52986625547778587</v>
      </c>
      <c r="AA229" s="11">
        <f>'OddsRatio_working_3-way'!X229^(1/3)*COS(('OddsRatio_working_3-way'!Y229+2*PI())/3)</f>
        <v>-0.28109372707081148</v>
      </c>
      <c r="AB229" s="11">
        <f>'OddsRatio_working_3-way'!X229^(1/3)*COS(('OddsRatio_working_3-way'!Y229+4*PI())/3)</f>
        <v>-0.24877252840697431</v>
      </c>
      <c r="AC229" s="11">
        <f>'OddsRatio_working_3-way'!X229^(1/3)*SIN('OddsRatio_working_3-way'!Y229/3)</f>
        <v>1.8660652749097735E-2</v>
      </c>
      <c r="AD229" s="11">
        <f>'OddsRatio_working_3-way'!X229^(1/3)*SIN(('OddsRatio_working_3-way'!Y229+2*PI())/3)</f>
        <v>0.44954731147734917</v>
      </c>
      <c r="AE229" s="11">
        <f>'OddsRatio_working_3-way'!X229^(1/3)*SIN(('OddsRatio_working_3-way'!Y229+4*PI())/3)</f>
        <v>-0.46820796422644695</v>
      </c>
      <c r="AF229" s="11">
        <f>-'OddsRatio_working_3-way'!U229/(3*'OddsRatio_working_3-way'!X229^(1/3))*COS(('OddsRatio_working_3-way'!Y229)/3)</f>
        <v>0.52986625547778576</v>
      </c>
      <c r="AG229" s="11">
        <f>-'OddsRatio_working_3-way'!U229/(3*'OddsRatio_working_3-way'!X229^(1/3))*COS(('OddsRatio_working_3-way'!Y229+2*PI())/3)</f>
        <v>-0.28109372707081143</v>
      </c>
      <c r="AH229" s="11">
        <f>-'OddsRatio_working_3-way'!U229/(3*'OddsRatio_working_3-way'!X229^(1/3))*COS(('OddsRatio_working_3-way'!Y229+4*PI())/3)</f>
        <v>-0.24877252840697425</v>
      </c>
      <c r="AI229" s="11">
        <f>'OddsRatio_working_3-way'!U229/(3*'OddsRatio_working_3-way'!X229^(1/3))*SIN(('OddsRatio_working_3-way'!Y229)/3)</f>
        <v>-1.8660652749097732E-2</v>
      </c>
      <c r="AJ229" s="11">
        <f>'OddsRatio_working_3-way'!U229/(3*'OddsRatio_working_3-way'!X229^(1/3))*SIN(('OddsRatio_working_3-way'!Y229+2*PI())/3)</f>
        <v>-0.44954731147734911</v>
      </c>
      <c r="AK229" s="11">
        <f>'OddsRatio_working_3-way'!U229/(3*'OddsRatio_working_3-way'!X229^(1/3))*SIN(('OddsRatio_working_3-way'!Y229+4*PI())/3)</f>
        <v>0.46820796422644684</v>
      </c>
      <c r="AL229" s="11">
        <f>'OddsRatio_working_3-way'!Z229+'OddsRatio_working_3-way'!AF229</f>
        <v>1.0597325109555715</v>
      </c>
      <c r="AM229" s="11">
        <f>'OddsRatio_working_3-way'!AA229+'OddsRatio_working_3-way'!AG229</f>
        <v>-0.56218745414162297</v>
      </c>
      <c r="AN229" s="11">
        <f>'OddsRatio_working_3-way'!AB229+'OddsRatio_working_3-way'!AH229</f>
        <v>-0.49754505681394856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1.0597325109555715</v>
      </c>
      <c r="AS229" s="11">
        <f>IF(('OddsRatio_working_3-way'!X229=0),IF(Q229&gt;0,-Q229^(1/3),(-Q229)^(1/3)),'OddsRatio_working_3-way'!AM229-'OddsRatio_working_3-way'!R229/3)</f>
        <v>-0.56218745414162297</v>
      </c>
      <c r="AT229" s="11">
        <f>IF(('OddsRatio_working_3-way'!X229=0),IF(Q229&gt;0,-Q229^(1/3),(-Q229)^(1/3)),'OddsRatio_working_3-way'!AN229-'OddsRatio_working_3-way'!R229/3)</f>
        <v>-0.49754505681394856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2.0499999999999998</v>
      </c>
      <c r="B2" s="4">
        <f>IF('True_Odds_Calculator_2-way'!B3="","",'True_Odds_Calculator_2-way'!B3)</f>
        <v>1.85</v>
      </c>
      <c r="C2" s="4">
        <f t="shared" ref="C2:C65" si="0">IF(A2="","",((1/A2)+(1/B2))-1)</f>
        <v>2.8345418589321048E-2</v>
      </c>
      <c r="D2" s="4">
        <f>IF(A2="","",(2*A2)/(2-($C2*A2)))</f>
        <v>2.1113430758524703</v>
      </c>
      <c r="E2" s="4">
        <f>IF(B2="","",(2*B2)/(2-($C2*B2)))</f>
        <v>1.8998121477770822</v>
      </c>
      <c r="G2" s="4">
        <f t="shared" ref="G2:G65" si="1">IF(A2="","",C2+1)</f>
        <v>1.028345418589321</v>
      </c>
    </row>
    <row r="3" spans="1:7" x14ac:dyDescent="0.2">
      <c r="A3" s="4">
        <f>IF('True_Odds_Calculator_2-way'!A4="","",'True_Odds_Calculator_2-way'!A4)</f>
        <v>2.0299999999999998</v>
      </c>
      <c r="B3" s="4">
        <f>IF('True_Odds_Calculator_2-way'!B4="","",'True_Odds_Calculator_2-way'!B4)</f>
        <v>1.86</v>
      </c>
      <c r="C3" s="4">
        <f t="shared" si="0"/>
        <v>3.0245246040574214E-2</v>
      </c>
      <c r="D3" s="4">
        <f t="shared" ref="D3:D66" si="2">IF(A3="","",(2*A3)/(2-($C3*A3)))</f>
        <v>2.0942925287037548</v>
      </c>
      <c r="E3" s="4">
        <f t="shared" ref="E3:E66" si="3">IF(B3="","",(2*B3)/(2-($C3*B3)))</f>
        <v>1.9138324294186226</v>
      </c>
      <c r="G3" s="4">
        <f t="shared" si="1"/>
        <v>1.0302452460405742</v>
      </c>
    </row>
    <row r="4" spans="1:7" x14ac:dyDescent="0.2">
      <c r="A4" s="4">
        <f>IF('True_Odds_Calculator_2-way'!A5="","",'True_Odds_Calculator_2-way'!A5)</f>
        <v>2.2799999999999998</v>
      </c>
      <c r="B4" s="4">
        <f>IF('True_Odds_Calculator_2-way'!B5="","",'True_Odds_Calculator_2-way'!B5)</f>
        <v>1.68</v>
      </c>
      <c r="C4" s="4">
        <f t="shared" si="0"/>
        <v>3.383458646616555E-2</v>
      </c>
      <c r="D4" s="4">
        <f t="shared" si="2"/>
        <v>2.3714710252600297</v>
      </c>
      <c r="E4" s="4">
        <f t="shared" si="3"/>
        <v>1.7291440953412784</v>
      </c>
      <c r="G4" s="4">
        <f t="shared" si="1"/>
        <v>1.0338345864661656</v>
      </c>
    </row>
    <row r="5" spans="1:7" x14ac:dyDescent="0.2">
      <c r="A5" s="4">
        <f>IF('True_Odds_Calculator_2-way'!A6="","",'True_Odds_Calculator_2-way'!A6)</f>
        <v>2.57</v>
      </c>
      <c r="B5" s="4">
        <f>IF('True_Odds_Calculator_2-way'!B6="","",'True_Odds_Calculator_2-way'!B6)</f>
        <v>1.55</v>
      </c>
      <c r="C5" s="4">
        <f t="shared" si="0"/>
        <v>3.4266348688339443E-2</v>
      </c>
      <c r="D5" s="4">
        <f t="shared" si="2"/>
        <v>2.6883752319892018</v>
      </c>
      <c r="E5" s="4">
        <f t="shared" si="3"/>
        <v>1.5922854002198461</v>
      </c>
      <c r="G5" s="4">
        <f t="shared" si="1"/>
        <v>1.0342663486883394</v>
      </c>
    </row>
    <row r="6" spans="1:7" x14ac:dyDescent="0.2">
      <c r="A6" s="4">
        <f>IF('True_Odds_Calculator_2-way'!A7="","",'True_Odds_Calculator_2-way'!A7)</f>
        <v>2.37</v>
      </c>
      <c r="B6" s="4">
        <f>IF('True_Odds_Calculator_2-way'!B7="","",'True_Odds_Calculator_2-way'!B7)</f>
        <v>1.64</v>
      </c>
      <c r="C6" s="4">
        <f t="shared" si="0"/>
        <v>3.1697025831017633E-2</v>
      </c>
      <c r="D6" s="4">
        <f t="shared" si="2"/>
        <v>2.4624936644703492</v>
      </c>
      <c r="E6" s="4">
        <f t="shared" si="3"/>
        <v>1.6837636458152829</v>
      </c>
      <c r="G6" s="4">
        <f t="shared" si="1"/>
        <v>1.0316970258310176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1.96</v>
      </c>
      <c r="C7" s="4">
        <f t="shared" si="0"/>
        <v>2.8338796658559762E-2</v>
      </c>
      <c r="D7" s="4">
        <f t="shared" si="2"/>
        <v>1.9842635333613092</v>
      </c>
      <c r="E7" s="4">
        <f t="shared" si="3"/>
        <v>2.0159880622468553</v>
      </c>
      <c r="G7" s="4">
        <f t="shared" si="1"/>
        <v>1.0283387966585598</v>
      </c>
    </row>
    <row r="8" spans="1:7" x14ac:dyDescent="0.2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3.8016353403419467E-2</v>
      </c>
      <c r="D8" s="4">
        <f t="shared" si="2"/>
        <v>2.2851249696675566</v>
      </c>
      <c r="E8" s="4">
        <f t="shared" si="3"/>
        <v>1.7781344410876134</v>
      </c>
      <c r="G8" s="4">
        <f t="shared" si="1"/>
        <v>1.0380163534034195</v>
      </c>
    </row>
    <row r="9" spans="1:7" x14ac:dyDescent="0.2">
      <c r="A9" s="4">
        <f>IF('True_Odds_Calculator_2-way'!A10="","",'True_Odds_Calculator_2-way'!A10)</f>
        <v>2.13</v>
      </c>
      <c r="B9" s="4">
        <f>IF('True_Odds_Calculator_2-way'!B10="","",'True_Odds_Calculator_2-way'!B10)</f>
        <v>1.76</v>
      </c>
      <c r="C9" s="4">
        <f t="shared" si="0"/>
        <v>3.7665386256935607E-2</v>
      </c>
      <c r="D9" s="4">
        <f t="shared" si="2"/>
        <v>2.2190126672191313</v>
      </c>
      <c r="E9" s="4">
        <f t="shared" si="3"/>
        <v>1.8203360202000585</v>
      </c>
      <c r="G9" s="4">
        <f t="shared" si="1"/>
        <v>1.0376653862569356</v>
      </c>
    </row>
    <row r="10" spans="1:7" x14ac:dyDescent="0.2">
      <c r="A10" s="4">
        <f>IF('True_Odds_Calculator_2-way'!A11="","",'True_Odds_Calculator_2-way'!A11)</f>
        <v>1.96</v>
      </c>
      <c r="B10" s="4">
        <f>IF('True_Odds_Calculator_2-way'!B11="","",'True_Odds_Calculator_2-way'!B11)</f>
        <v>1.9</v>
      </c>
      <c r="C10" s="4">
        <f t="shared" si="0"/>
        <v>3.6519871106337254E-2</v>
      </c>
      <c r="D10" s="4">
        <f t="shared" si="2"/>
        <v>2.0327510917030565</v>
      </c>
      <c r="E10" s="4">
        <f t="shared" si="3"/>
        <v>1.9682875264270612</v>
      </c>
      <c r="G10" s="4">
        <f t="shared" si="1"/>
        <v>1.0365198711063373</v>
      </c>
    </row>
    <row r="11" spans="1:7" x14ac:dyDescent="0.2">
      <c r="A11" s="4">
        <f>IF('True_Odds_Calculator_2-way'!A12="","",'True_Odds_Calculator_2-way'!A12)</f>
        <v>2.16</v>
      </c>
      <c r="B11" s="4">
        <f>IF('True_Odds_Calculator_2-way'!B12="","",'True_Odds_Calculator_2-way'!B12)</f>
        <v>1.74</v>
      </c>
      <c r="C11" s="4">
        <f t="shared" si="0"/>
        <v>3.7675606641123682E-2</v>
      </c>
      <c r="D11" s="4">
        <f t="shared" si="2"/>
        <v>2.2516175413371671</v>
      </c>
      <c r="E11" s="4">
        <f t="shared" si="3"/>
        <v>1.7989661114302122</v>
      </c>
      <c r="G11" s="4">
        <f t="shared" si="1"/>
        <v>1.0376756066411237</v>
      </c>
    </row>
    <row r="12" spans="1:7" x14ac:dyDescent="0.2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3.3764291056736839E-2</v>
      </c>
      <c r="D12" s="4">
        <f t="shared" si="2"/>
        <v>2.0270738574832143</v>
      </c>
      <c r="E12" s="4">
        <f t="shared" si="3"/>
        <v>1.9736398144242935</v>
      </c>
      <c r="G12" s="4">
        <f t="shared" si="1"/>
        <v>1.0337642910567368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1.74</v>
      </c>
      <c r="B14" s="4">
        <f>IF('True_Odds_Calculator_2-way'!B15="","",'True_Odds_Calculator_2-way'!B15)</f>
        <v>2.16</v>
      </c>
      <c r="C14" s="4">
        <f t="shared" si="0"/>
        <v>3.7675606641123682E-2</v>
      </c>
      <c r="D14" s="4">
        <f t="shared" si="2"/>
        <v>1.7989661114302122</v>
      </c>
      <c r="E14" s="4">
        <f t="shared" si="3"/>
        <v>2.2516175413371671</v>
      </c>
      <c r="G14" s="4">
        <f t="shared" si="1"/>
        <v>1.0376756066411237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1.99</v>
      </c>
      <c r="C15" s="4">
        <f t="shared" si="0"/>
        <v>3.4427456431091574E-2</v>
      </c>
      <c r="D15" s="4">
        <f t="shared" si="2"/>
        <v>1.9428749480681344</v>
      </c>
      <c r="E15" s="4">
        <f t="shared" si="3"/>
        <v>2.0605860321656753</v>
      </c>
      <c r="G15" s="4">
        <f t="shared" si="1"/>
        <v>1.0344274564310916</v>
      </c>
    </row>
    <row r="16" spans="1:7" x14ac:dyDescent="0.2">
      <c r="A16" s="4">
        <f>IF('True_Odds_Calculator_2-way'!A17="","",'True_Odds_Calculator_2-way'!A17)</f>
        <v>1.92</v>
      </c>
      <c r="B16" s="4">
        <f>IF('True_Odds_Calculator_2-way'!B17="","",'True_Odds_Calculator_2-way'!B17)</f>
        <v>1.95</v>
      </c>
      <c r="C16" s="4">
        <f t="shared" si="0"/>
        <v>3.3653846153846256E-2</v>
      </c>
      <c r="D16" s="4">
        <f t="shared" si="2"/>
        <v>1.9841017488076311</v>
      </c>
      <c r="E16" s="4">
        <f t="shared" si="3"/>
        <v>2.0161550888529889</v>
      </c>
      <c r="G16" s="4">
        <f t="shared" si="1"/>
        <v>1.0336538461538463</v>
      </c>
    </row>
    <row r="17" spans="1:7" x14ac:dyDescent="0.2">
      <c r="A17" s="4">
        <f>IF('True_Odds_Calculator_2-way'!A18="","",'True_Odds_Calculator_2-way'!A18)</f>
        <v>2.39</v>
      </c>
      <c r="B17" s="4">
        <f>IF('True_Odds_Calculator_2-way'!B18="","",'True_Odds_Calculator_2-way'!B18)</f>
        <v>1.61</v>
      </c>
      <c r="C17" s="4">
        <f t="shared" si="0"/>
        <v>3.9528054263364254E-2</v>
      </c>
      <c r="D17" s="4">
        <f t="shared" si="2"/>
        <v>2.5084911502982492</v>
      </c>
      <c r="E17" s="4">
        <f t="shared" si="3"/>
        <v>1.6629140646945697</v>
      </c>
      <c r="G17" s="4">
        <f t="shared" si="1"/>
        <v>1.0395280542633643</v>
      </c>
    </row>
    <row r="18" spans="1:7" x14ac:dyDescent="0.2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3.3598632551679941E-2</v>
      </c>
      <c r="D18" s="4">
        <f t="shared" si="2"/>
        <v>1.9946726333173512</v>
      </c>
      <c r="E18" s="4">
        <f t="shared" si="3"/>
        <v>2.0053558995233249</v>
      </c>
      <c r="G18" s="4">
        <f t="shared" si="1"/>
        <v>1.0335986325516799</v>
      </c>
    </row>
    <row r="19" spans="1:7" x14ac:dyDescent="0.2">
      <c r="A19" s="4">
        <f>IF('True_Odds_Calculator_2-way'!A20="","",'True_Odds_Calculator_2-way'!A20)</f>
        <v>2.29</v>
      </c>
      <c r="B19" s="4">
        <f>IF('True_Odds_Calculator_2-way'!B20="","",'True_Odds_Calculator_2-way'!B20)</f>
        <v>1.66</v>
      </c>
      <c r="C19" s="4">
        <f t="shared" si="0"/>
        <v>3.9090861261640519E-2</v>
      </c>
      <c r="D19" s="4">
        <f t="shared" si="2"/>
        <v>2.3973008765844739</v>
      </c>
      <c r="E19" s="4">
        <f t="shared" si="3"/>
        <v>1.7156654781784539</v>
      </c>
      <c r="G19" s="4">
        <f t="shared" si="1"/>
        <v>1.0390908612616405</v>
      </c>
    </row>
    <row r="20" spans="1:7" x14ac:dyDescent="0.2">
      <c r="A20" s="4">
        <f>IF('True_Odds_Calculator_2-way'!A21="","",'True_Odds_Calculator_2-way'!A21)</f>
        <v>1.83</v>
      </c>
      <c r="B20" s="4">
        <f>IF('True_Odds_Calculator_2-way'!B21="","",'True_Odds_Calculator_2-way'!B21)</f>
        <v>2.02</v>
      </c>
      <c r="C20" s="4">
        <f t="shared" si="0"/>
        <v>4.1497592382188975E-2</v>
      </c>
      <c r="D20" s="4">
        <f t="shared" si="2"/>
        <v>1.9022281685792208</v>
      </c>
      <c r="E20" s="4">
        <f t="shared" si="3"/>
        <v>2.1083670792220381</v>
      </c>
      <c r="G20" s="4">
        <f t="shared" si="1"/>
        <v>1.041497592382189</v>
      </c>
    </row>
    <row r="21" spans="1:7" x14ac:dyDescent="0.2">
      <c r="A21" s="4">
        <f>IF('True_Odds_Calculator_2-way'!A22="","",'True_Odds_Calculator_2-way'!A22)</f>
        <v>1.89</v>
      </c>
      <c r="B21" s="4">
        <f>IF('True_Odds_Calculator_2-way'!B22="","",'True_Odds_Calculator_2-way'!B22)</f>
        <v>1.94</v>
      </c>
      <c r="C21" s="4">
        <f t="shared" si="0"/>
        <v>4.4564446626302434E-2</v>
      </c>
      <c r="D21" s="4">
        <f t="shared" si="2"/>
        <v>1.9730936877791532</v>
      </c>
      <c r="E21" s="4">
        <f t="shared" si="3"/>
        <v>2.0276502792678208</v>
      </c>
      <c r="G21" s="4">
        <f t="shared" si="1"/>
        <v>1.0445644466263024</v>
      </c>
    </row>
    <row r="22" spans="1:7" x14ac:dyDescent="0.2">
      <c r="A22" s="4">
        <f>IF('True_Odds_Calculator_2-way'!A23="","",'True_Odds_Calculator_2-way'!A23)</f>
        <v>1.88</v>
      </c>
      <c r="B22" s="4">
        <f>IF('True_Odds_Calculator_2-way'!B23="","",'True_Odds_Calculator_2-way'!B23)</f>
        <v>1.96</v>
      </c>
      <c r="C22" s="4">
        <f t="shared" si="0"/>
        <v>4.2118975249674229E-2</v>
      </c>
      <c r="D22" s="4">
        <f t="shared" si="2"/>
        <v>1.9575010624734379</v>
      </c>
      <c r="E22" s="4">
        <f t="shared" si="3"/>
        <v>2.044385264092321</v>
      </c>
      <c r="G22" s="4">
        <f t="shared" si="1"/>
        <v>1.0421189752496742</v>
      </c>
    </row>
    <row r="23" spans="1:7" x14ac:dyDescent="0.2">
      <c r="A23" s="4">
        <f>IF('True_Odds_Calculator_2-way'!A24="","",'True_Odds_Calculator_2-way'!A24)</f>
        <v>2.52</v>
      </c>
      <c r="B23" s="4">
        <f>IF('True_Odds_Calculator_2-way'!B24="","",'True_Odds_Calculator_2-way'!B24)</f>
        <v>1.57</v>
      </c>
      <c r="C23" s="4">
        <f t="shared" si="0"/>
        <v>3.3768071984632497E-2</v>
      </c>
      <c r="D23" s="4">
        <f t="shared" si="2"/>
        <v>2.6319850984566258</v>
      </c>
      <c r="E23" s="4">
        <f t="shared" si="3"/>
        <v>1.6127506929724442</v>
      </c>
      <c r="G23" s="4">
        <f t="shared" si="1"/>
        <v>1.0337680719846325</v>
      </c>
    </row>
    <row r="24" spans="1:7" x14ac:dyDescent="0.2">
      <c r="A24" s="4">
        <f>IF('True_Odds_Calculator_2-way'!A25="","",'True_Odds_Calculator_2-way'!A25)</f>
        <v>2.23</v>
      </c>
      <c r="B24" s="4">
        <f>IF('True_Odds_Calculator_2-way'!B25="","",'True_Odds_Calculator_2-way'!B25)</f>
        <v>1.71</v>
      </c>
      <c r="C24" s="4">
        <f t="shared" si="0"/>
        <v>3.3225814910969431E-2</v>
      </c>
      <c r="D24" s="4">
        <f t="shared" si="2"/>
        <v>2.315792669966295</v>
      </c>
      <c r="E24" s="4">
        <f t="shared" si="3"/>
        <v>1.7599981538319522</v>
      </c>
      <c r="G24" s="4">
        <f t="shared" si="1"/>
        <v>1.0332258149109694</v>
      </c>
    </row>
    <row r="25" spans="1:7" x14ac:dyDescent="0.2">
      <c r="A25" s="4">
        <f>IF('True_Odds_Calculator_2-way'!A26="","",'True_Odds_Calculator_2-way'!A26)</f>
        <v>1.73</v>
      </c>
      <c r="B25" s="4">
        <f>IF('True_Odds_Calculator_2-way'!B26="","",'True_Odds_Calculator_2-way'!B26)</f>
        <v>2.2000000000000002</v>
      </c>
      <c r="C25" s="4">
        <f t="shared" si="0"/>
        <v>3.2580136626379375E-2</v>
      </c>
      <c r="D25" s="4">
        <f t="shared" si="2"/>
        <v>1.7801683816651075</v>
      </c>
      <c r="E25" s="4">
        <f t="shared" si="3"/>
        <v>2.2817745803357314</v>
      </c>
      <c r="G25" s="4">
        <f t="shared" si="1"/>
        <v>1.0325801366263794</v>
      </c>
    </row>
    <row r="26" spans="1:7" x14ac:dyDescent="0.2">
      <c r="A26" s="4">
        <f>IF('True_Odds_Calculator_2-way'!A27="","",'True_Odds_Calculator_2-way'!A27)</f>
        <v>2.17</v>
      </c>
      <c r="B26" s="4">
        <f>IF('True_Odds_Calculator_2-way'!B27="","",'True_Odds_Calculator_2-way'!B27)</f>
        <v>1.75</v>
      </c>
      <c r="C26" s="4">
        <f t="shared" si="0"/>
        <v>3.2258064516129004E-2</v>
      </c>
      <c r="D26" s="4">
        <f t="shared" si="2"/>
        <v>2.2487046632124348</v>
      </c>
      <c r="E26" s="4">
        <f t="shared" si="3"/>
        <v>1.8008298755186722</v>
      </c>
      <c r="G26" s="4">
        <f t="shared" si="1"/>
        <v>1.032258064516129</v>
      </c>
    </row>
    <row r="27" spans="1:7" x14ac:dyDescent="0.2">
      <c r="A27" s="4">
        <f>IF('True_Odds_Calculator_2-way'!A28="","",'True_Odds_Calculator_2-way'!A28)</f>
        <v>2.36</v>
      </c>
      <c r="B27" s="4">
        <f>IF('True_Odds_Calculator_2-way'!B28="","",'True_Odds_Calculator_2-way'!B28)</f>
        <v>1.64</v>
      </c>
      <c r="C27" s="4">
        <f t="shared" si="0"/>
        <v>3.3484911120297722E-2</v>
      </c>
      <c r="D27" s="4">
        <f t="shared" si="2"/>
        <v>2.4570848146267141</v>
      </c>
      <c r="E27" s="4">
        <f t="shared" si="3"/>
        <v>1.6863018473335656</v>
      </c>
      <c r="G27" s="4">
        <f t="shared" si="1"/>
        <v>1.0334849111202977</v>
      </c>
    </row>
    <row r="28" spans="1:7" x14ac:dyDescent="0.2">
      <c r="A28" s="4">
        <f>IF('True_Odds_Calculator_2-way'!A29="","",'True_Odds_Calculator_2-way'!A29)</f>
        <v>1.9</v>
      </c>
      <c r="B28" s="4">
        <f>IF('True_Odds_Calculator_2-way'!B29="","",'True_Odds_Calculator_2-way'!B29)</f>
        <v>1.99</v>
      </c>
      <c r="C28" s="4">
        <f t="shared" si="0"/>
        <v>2.8828352287754377E-2</v>
      </c>
      <c r="D28" s="4">
        <f t="shared" si="2"/>
        <v>1.9535003874967702</v>
      </c>
      <c r="E28" s="4">
        <f t="shared" si="3"/>
        <v>2.0487672717420748</v>
      </c>
      <c r="G28" s="4">
        <f t="shared" si="1"/>
        <v>1.0288283522877544</v>
      </c>
    </row>
    <row r="29" spans="1:7" x14ac:dyDescent="0.2">
      <c r="A29" s="4">
        <f>IF('True_Odds_Calculator_2-way'!A30="","",'True_Odds_Calculator_2-way'!A30)</f>
        <v>1.94</v>
      </c>
      <c r="B29" s="4">
        <f>IF('True_Odds_Calculator_2-way'!B30="","",'True_Odds_Calculator_2-way'!B30)</f>
        <v>1.86</v>
      </c>
      <c r="C29" s="4">
        <f t="shared" si="0"/>
        <v>5.3098326127923645E-2</v>
      </c>
      <c r="D29" s="4">
        <f t="shared" si="2"/>
        <v>2.0453463326153494</v>
      </c>
      <c r="E29" s="4">
        <f t="shared" si="3"/>
        <v>1.9566207569677909</v>
      </c>
      <c r="G29" s="4">
        <f t="shared" si="1"/>
        <v>1.0530983261279236</v>
      </c>
    </row>
    <row r="30" spans="1:7" x14ac:dyDescent="0.2">
      <c r="A30" s="4">
        <f>IF('True_Odds_Calculator_2-way'!A31="","",'True_Odds_Calculator_2-way'!A31)</f>
        <v>1.57</v>
      </c>
      <c r="B30" s="4">
        <f>IF('True_Odds_Calculator_2-way'!B31="","",'True_Odds_Calculator_2-way'!B31)</f>
        <v>2.4900000000000002</v>
      </c>
      <c r="C30" s="4">
        <f t="shared" si="0"/>
        <v>3.8549100862046881E-2</v>
      </c>
      <c r="D30" s="4">
        <f t="shared" si="2"/>
        <v>1.6189924005549459</v>
      </c>
      <c r="E30" s="4">
        <f t="shared" si="3"/>
        <v>2.6155287190981165</v>
      </c>
      <c r="G30" s="4">
        <f t="shared" si="1"/>
        <v>1.0385491008620469</v>
      </c>
    </row>
    <row r="31" spans="1:7" x14ac:dyDescent="0.2">
      <c r="A31" s="4">
        <f>IF('True_Odds_Calculator_2-way'!A32="","",'True_Odds_Calculator_2-way'!A32)</f>
        <v>1.5</v>
      </c>
      <c r="B31" s="4">
        <f>IF('True_Odds_Calculator_2-way'!B32="","",'True_Odds_Calculator_2-way'!B32)</f>
        <v>2.72</v>
      </c>
      <c r="C31" s="4">
        <f t="shared" si="0"/>
        <v>3.4313725490195957E-2</v>
      </c>
      <c r="D31" s="4">
        <f t="shared" si="2"/>
        <v>1.5396226415094338</v>
      </c>
      <c r="E31" s="4">
        <f t="shared" si="3"/>
        <v>2.8531468531468529</v>
      </c>
      <c r="G31" s="4">
        <f t="shared" si="1"/>
        <v>1.034313725490196</v>
      </c>
    </row>
    <row r="32" spans="1:7" x14ac:dyDescent="0.2">
      <c r="A32" s="4">
        <f>IF('True_Odds_Calculator_2-way'!A33="","",'True_Odds_Calculator_2-way'!A33)</f>
        <v>1.5</v>
      </c>
      <c r="B32" s="4">
        <f>IF('True_Odds_Calculator_2-way'!B33="","",'True_Odds_Calculator_2-way'!B33)</f>
        <v>2.7</v>
      </c>
      <c r="C32" s="4">
        <f t="shared" si="0"/>
        <v>3.7037037037036979E-2</v>
      </c>
      <c r="D32" s="4">
        <f t="shared" si="2"/>
        <v>1.5428571428571427</v>
      </c>
      <c r="E32" s="4">
        <f t="shared" si="3"/>
        <v>2.8421052631578947</v>
      </c>
      <c r="G32" s="4">
        <f t="shared" si="1"/>
        <v>1.037037037037037</v>
      </c>
    </row>
    <row r="33" spans="1:7" x14ac:dyDescent="0.2">
      <c r="A33" s="4">
        <f>IF('True_Odds_Calculator_2-way'!A34="","",'True_Odds_Calculator_2-way'!A34)</f>
        <v>1.78</v>
      </c>
      <c r="B33" s="4">
        <f>IF('True_Odds_Calculator_2-way'!B34="","",'True_Odds_Calculator_2-way'!B34)</f>
        <v>2.11</v>
      </c>
      <c r="C33" s="4">
        <f t="shared" si="0"/>
        <v>3.5731402098088338E-2</v>
      </c>
      <c r="D33" s="4">
        <f t="shared" si="2"/>
        <v>1.8384649273092173</v>
      </c>
      <c r="E33" s="4">
        <f t="shared" si="3"/>
        <v>2.1926557300484557</v>
      </c>
      <c r="G33" s="4">
        <f t="shared" si="1"/>
        <v>1.0357314020980883</v>
      </c>
    </row>
    <row r="34" spans="1:7" x14ac:dyDescent="0.2">
      <c r="A34" s="4">
        <f>IF('True_Odds_Calculator_2-way'!A35="","",'True_Odds_Calculator_2-way'!A35)</f>
        <v>2.19</v>
      </c>
      <c r="B34" s="4">
        <f>IF('True_Odds_Calculator_2-way'!B35="","",'True_Odds_Calculator_2-way'!B35)</f>
        <v>1.74</v>
      </c>
      <c r="C34" s="4">
        <f t="shared" si="0"/>
        <v>3.1333648244370904E-2</v>
      </c>
      <c r="D34" s="4">
        <f t="shared" si="2"/>
        <v>2.2678093197643276</v>
      </c>
      <c r="E34" s="4">
        <f t="shared" si="3"/>
        <v>1.7887621461765948</v>
      </c>
      <c r="G34" s="4">
        <f t="shared" si="1"/>
        <v>1.0313336482443709</v>
      </c>
    </row>
    <row r="35" spans="1:7" x14ac:dyDescent="0.2">
      <c r="A35" s="4">
        <f>IF('True_Odds_Calculator_2-way'!A36="","",'True_Odds_Calculator_2-way'!A36)</f>
        <v>2.19</v>
      </c>
      <c r="B35" s="4">
        <f>IF('True_Odds_Calculator_2-way'!B36="","",'True_Odds_Calculator_2-way'!B36)</f>
        <v>1.75</v>
      </c>
      <c r="C35" s="4">
        <f t="shared" si="0"/>
        <v>2.8049575994781417E-2</v>
      </c>
      <c r="D35" s="4">
        <f t="shared" si="2"/>
        <v>2.2593957258658803</v>
      </c>
      <c r="E35" s="4">
        <f t="shared" si="3"/>
        <v>1.7940315974253949</v>
      </c>
      <c r="G35" s="4">
        <f t="shared" si="1"/>
        <v>1.0280495759947814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1.85</v>
      </c>
      <c r="C36" s="4">
        <f t="shared" si="0"/>
        <v>2.3632327980154022E-2</v>
      </c>
      <c r="D36" s="4">
        <f t="shared" si="2"/>
        <v>2.1219005402410303</v>
      </c>
      <c r="E36" s="4">
        <f t="shared" si="3"/>
        <v>1.8913446104457341</v>
      </c>
      <c r="G36" s="4">
        <f t="shared" si="1"/>
        <v>1.023632327980154</v>
      </c>
    </row>
    <row r="37" spans="1:7" x14ac:dyDescent="0.2">
      <c r="A37" s="4">
        <f>IF('True_Odds_Calculator_2-way'!A38="","",'True_Odds_Calculator_2-way'!A38)</f>
        <v>1.85</v>
      </c>
      <c r="B37" s="4">
        <f>IF('True_Odds_Calculator_2-way'!B38="","",'True_Odds_Calculator_2-way'!B38)</f>
        <v>2.04</v>
      </c>
      <c r="C37" s="4">
        <f t="shared" si="0"/>
        <v>3.0736618971912932E-2</v>
      </c>
      <c r="D37" s="4">
        <f t="shared" si="2"/>
        <v>1.9041372351160444</v>
      </c>
      <c r="E37" s="4">
        <f t="shared" si="3"/>
        <v>2.1060267857142851</v>
      </c>
      <c r="G37" s="4">
        <f t="shared" si="1"/>
        <v>1.0307366189719129</v>
      </c>
    </row>
    <row r="38" spans="1:7" x14ac:dyDescent="0.2">
      <c r="A38" s="4">
        <f>IF('True_Odds_Calculator_2-way'!A39="","",'True_Odds_Calculator_2-way'!A39)</f>
        <v>1.93</v>
      </c>
      <c r="B38" s="4">
        <f>IF('True_Odds_Calculator_2-way'!B39="","",'True_Odds_Calculator_2-way'!B39)</f>
        <v>1.95</v>
      </c>
      <c r="C38" s="4">
        <f t="shared" si="0"/>
        <v>3.0955227846419575E-2</v>
      </c>
      <c r="D38" s="4">
        <f t="shared" si="2"/>
        <v>1.9894277785119598</v>
      </c>
      <c r="E38" s="4">
        <f t="shared" si="3"/>
        <v>2.0106851876586083</v>
      </c>
      <c r="G38" s="4">
        <f t="shared" si="1"/>
        <v>1.0309552278464196</v>
      </c>
    </row>
    <row r="39" spans="1:7" x14ac:dyDescent="0.2">
      <c r="A39" s="4">
        <f>IF('True_Odds_Calculator_2-way'!A40="","",'True_Odds_Calculator_2-way'!A40)</f>
        <v>2.31</v>
      </c>
      <c r="B39" s="4">
        <f>IF('True_Odds_Calculator_2-way'!B40="","",'True_Odds_Calculator_2-way'!B40)</f>
        <v>1.66</v>
      </c>
      <c r="C39" s="4">
        <f t="shared" si="0"/>
        <v>3.5310071454649705E-2</v>
      </c>
      <c r="D39" s="4">
        <f t="shared" si="2"/>
        <v>2.4082145324373547</v>
      </c>
      <c r="E39" s="4">
        <f t="shared" si="3"/>
        <v>1.7101190741649199</v>
      </c>
      <c r="G39" s="4">
        <f t="shared" si="1"/>
        <v>1.0353100714546497</v>
      </c>
    </row>
    <row r="40" spans="1:7" x14ac:dyDescent="0.2">
      <c r="A40" s="4">
        <f>IF('True_Odds_Calculator_2-way'!A41="","",'True_Odds_Calculator_2-way'!A41)</f>
        <v>1.96</v>
      </c>
      <c r="B40" s="4">
        <f>IF('True_Odds_Calculator_2-way'!B41="","",'True_Odds_Calculator_2-way'!B41)</f>
        <v>1.93</v>
      </c>
      <c r="C40" s="4">
        <f t="shared" si="0"/>
        <v>2.8338796658559762E-2</v>
      </c>
      <c r="D40" s="4">
        <f t="shared" si="2"/>
        <v>2.0159880622468553</v>
      </c>
      <c r="E40" s="4">
        <f t="shared" si="3"/>
        <v>1.9842635333613092</v>
      </c>
      <c r="G40" s="4">
        <f t="shared" si="1"/>
        <v>1.0283387966585598</v>
      </c>
    </row>
    <row r="41" spans="1:7" x14ac:dyDescent="0.2">
      <c r="A41" s="4">
        <f>IF('True_Odds_Calculator_2-way'!A42="","",'True_Odds_Calculator_2-way'!A42)</f>
        <v>1.72</v>
      </c>
      <c r="B41" s="4">
        <f>IF('True_Odds_Calculator_2-way'!B42="","",'True_Odds_Calculator_2-way'!B42)</f>
        <v>2.1</v>
      </c>
      <c r="C41" s="4">
        <f t="shared" si="0"/>
        <v>5.75858250276855E-2</v>
      </c>
      <c r="D41" s="4">
        <f t="shared" si="2"/>
        <v>1.8096192384769538</v>
      </c>
      <c r="E41" s="4">
        <f t="shared" si="3"/>
        <v>2.2351485148514851</v>
      </c>
      <c r="G41" s="4">
        <f t="shared" si="1"/>
        <v>1.0575858250276855</v>
      </c>
    </row>
    <row r="42" spans="1:7" x14ac:dyDescent="0.2">
      <c r="A42" s="4">
        <f>IF('True_Odds_Calculator_2-way'!A43="","",'True_Odds_Calculator_2-way'!A43)</f>
        <v>2.37</v>
      </c>
      <c r="B42" s="4">
        <f>IF('True_Odds_Calculator_2-way'!B43="","",'True_Odds_Calculator_2-way'!B43)</f>
        <v>1.65</v>
      </c>
      <c r="C42" s="4">
        <f t="shared" si="0"/>
        <v>2.8001534330648337E-2</v>
      </c>
      <c r="D42" s="4">
        <f t="shared" si="2"/>
        <v>2.4513399153737665</v>
      </c>
      <c r="E42" s="4">
        <f t="shared" si="3"/>
        <v>1.6890184645286688</v>
      </c>
      <c r="G42" s="4">
        <f t="shared" si="1"/>
        <v>1.0280015343306483</v>
      </c>
    </row>
    <row r="43" spans="1:7" x14ac:dyDescent="0.2">
      <c r="A43" s="4">
        <f>IF('True_Odds_Calculator_2-way'!A44="","",'True_Odds_Calculator_2-way'!A44)</f>
        <v>2.25</v>
      </c>
      <c r="B43" s="4">
        <f>IF('True_Odds_Calculator_2-way'!B44="","",'True_Odds_Calculator_2-way'!B44)</f>
        <v>1.7</v>
      </c>
      <c r="C43" s="4">
        <f t="shared" si="0"/>
        <v>3.2679738562091387E-2</v>
      </c>
      <c r="D43" s="4">
        <f t="shared" si="2"/>
        <v>2.3358778625954195</v>
      </c>
      <c r="E43" s="4">
        <f t="shared" si="3"/>
        <v>1.7485714285714284</v>
      </c>
      <c r="G43" s="4">
        <f t="shared" si="1"/>
        <v>1.0326797385620914</v>
      </c>
    </row>
    <row r="44" spans="1:7" x14ac:dyDescent="0.2">
      <c r="A44" s="4">
        <f>IF('True_Odds_Calculator_2-way'!A45="","",'True_Odds_Calculator_2-way'!A45)</f>
        <v>1.88</v>
      </c>
      <c r="B44" s="4">
        <f>IF('True_Odds_Calculator_2-way'!B45="","",'True_Odds_Calculator_2-way'!B45)</f>
        <v>2.02</v>
      </c>
      <c r="C44" s="4">
        <f t="shared" si="0"/>
        <v>2.6964398567516312E-2</v>
      </c>
      <c r="D44" s="4">
        <f t="shared" si="2"/>
        <v>1.9288906948394962</v>
      </c>
      <c r="E44" s="4">
        <f t="shared" si="3"/>
        <v>2.0765529308836395</v>
      </c>
      <c r="G44" s="4">
        <f t="shared" si="1"/>
        <v>1.0269643985675163</v>
      </c>
    </row>
    <row r="45" spans="1:7" x14ac:dyDescent="0.2">
      <c r="A45" s="4">
        <f>IF('True_Odds_Calculator_2-way'!A46="","",'True_Odds_Calculator_2-way'!A46)</f>
        <v>1.84</v>
      </c>
      <c r="B45" s="4">
        <f>IF('True_Odds_Calculator_2-way'!B46="","",'True_Odds_Calculator_2-way'!B46)</f>
        <v>2.06</v>
      </c>
      <c r="C45" s="4">
        <f t="shared" si="0"/>
        <v>2.891515407344869E-2</v>
      </c>
      <c r="D45" s="4">
        <f t="shared" si="2"/>
        <v>1.8902852583283463</v>
      </c>
      <c r="E45" s="4">
        <f t="shared" si="3"/>
        <v>2.1232354918216445</v>
      </c>
      <c r="G45" s="4">
        <f t="shared" si="1"/>
        <v>1.0289151540734487</v>
      </c>
    </row>
    <row r="46" spans="1:7" x14ac:dyDescent="0.2">
      <c r="A46" s="4">
        <f>IF('True_Odds_Calculator_2-way'!A47="","",'True_Odds_Calculator_2-way'!A47)</f>
        <v>1.73</v>
      </c>
      <c r="B46" s="4">
        <f>IF('True_Odds_Calculator_2-way'!B47="","",'True_Odds_Calculator_2-way'!B47)</f>
        <v>2.13</v>
      </c>
      <c r="C46" s="4">
        <f t="shared" si="0"/>
        <v>4.7518250156042274E-2</v>
      </c>
      <c r="D46" s="4">
        <f t="shared" si="2"/>
        <v>1.8041567725036107</v>
      </c>
      <c r="E46" s="4">
        <f t="shared" si="3"/>
        <v>2.243538616091814</v>
      </c>
      <c r="G46" s="4">
        <f t="shared" si="1"/>
        <v>1.0475182501560423</v>
      </c>
    </row>
    <row r="47" spans="1:7" x14ac:dyDescent="0.2">
      <c r="A47" s="4">
        <f>IF('True_Odds_Calculator_2-way'!A48="","",'True_Odds_Calculator_2-way'!A48)</f>
        <v>1.75</v>
      </c>
      <c r="B47" s="4">
        <f>IF('True_Odds_Calculator_2-way'!B48="","",'True_Odds_Calculator_2-way'!B48)</f>
        <v>2.1</v>
      </c>
      <c r="C47" s="4">
        <f t="shared" si="0"/>
        <v>4.761904761904745E-2</v>
      </c>
      <c r="D47" s="4">
        <f t="shared" si="2"/>
        <v>1.8260869565217388</v>
      </c>
      <c r="E47" s="4">
        <f t="shared" si="3"/>
        <v>2.2105263157894735</v>
      </c>
      <c r="G47" s="4">
        <f t="shared" si="1"/>
        <v>1.0476190476190474</v>
      </c>
    </row>
    <row r="48" spans="1:7" x14ac:dyDescent="0.2">
      <c r="A48" s="4">
        <f>IF('True_Odds_Calculator_2-way'!A49="","",'True_Odds_Calculator_2-way'!A49)</f>
        <v>1.75</v>
      </c>
      <c r="B48" s="4">
        <f>IF('True_Odds_Calculator_2-way'!B49="","",'True_Odds_Calculator_2-way'!B49)</f>
        <v>2.1</v>
      </c>
      <c r="C48" s="4">
        <f t="shared" si="0"/>
        <v>4.761904761904745E-2</v>
      </c>
      <c r="D48" s="4">
        <f t="shared" si="2"/>
        <v>1.8260869565217388</v>
      </c>
      <c r="E48" s="4">
        <f t="shared" si="3"/>
        <v>2.2105263157894735</v>
      </c>
      <c r="G48" s="4">
        <f t="shared" si="1"/>
        <v>1.0476190476190474</v>
      </c>
    </row>
    <row r="49" spans="1:7" x14ac:dyDescent="0.2">
      <c r="A49" s="4">
        <f>IF('True_Odds_Calculator_2-way'!A50="","",'True_Odds_Calculator_2-way'!A50)</f>
        <v>1.55</v>
      </c>
      <c r="B49" s="4">
        <f>IF('True_Odds_Calculator_2-way'!B50="","",'True_Odds_Calculator_2-way'!B50)</f>
        <v>2.4900000000000002</v>
      </c>
      <c r="C49" s="4">
        <f t="shared" si="0"/>
        <v>4.676771602539187E-2</v>
      </c>
      <c r="D49" s="4">
        <f t="shared" si="2"/>
        <v>1.6082925304719242</v>
      </c>
      <c r="E49" s="4">
        <f t="shared" si="3"/>
        <v>2.643945881144032</v>
      </c>
      <c r="G49" s="4">
        <f t="shared" si="1"/>
        <v>1.0467677160253919</v>
      </c>
    </row>
    <row r="50" spans="1:7" x14ac:dyDescent="0.2">
      <c r="A50" s="4">
        <f>IF('True_Odds_Calculator_2-way'!A51="","",'True_Odds_Calculator_2-way'!A51)</f>
        <v>1.41</v>
      </c>
      <c r="B50" s="4">
        <f>IF('True_Odds_Calculator_2-way'!B51="","",'True_Odds_Calculator_2-way'!B51)</f>
        <v>3.04</v>
      </c>
      <c r="C50" s="4">
        <f t="shared" si="0"/>
        <v>3.8167226577081159E-2</v>
      </c>
      <c r="D50" s="4">
        <f t="shared" si="2"/>
        <v>1.4489892502197284</v>
      </c>
      <c r="E50" s="4">
        <f t="shared" si="3"/>
        <v>3.2272248155398291</v>
      </c>
      <c r="G50" s="4">
        <f t="shared" si="1"/>
        <v>1.0381672265770812</v>
      </c>
    </row>
    <row r="51" spans="1:7" x14ac:dyDescent="0.2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1.9</v>
      </c>
      <c r="C51" s="4">
        <f t="shared" si="0"/>
        <v>2.3828227284629522E-2</v>
      </c>
      <c r="D51" s="4">
        <f t="shared" si="2"/>
        <v>2.05931517929361</v>
      </c>
      <c r="E51" s="4">
        <f t="shared" si="3"/>
        <v>1.9440061084245355</v>
      </c>
      <c r="G51" s="4">
        <f t="shared" si="1"/>
        <v>1.0238282272846295</v>
      </c>
    </row>
    <row r="52" spans="1:7" x14ac:dyDescent="0.2">
      <c r="A52" s="4">
        <f>IF('True_Odds_Calculator_2-way'!A53="","",'True_Odds_Calculator_2-way'!A53)</f>
        <v>1.5</v>
      </c>
      <c r="B52" s="4">
        <f>IF('True_Odds_Calculator_2-way'!B53="","",'True_Odds_Calculator_2-way'!B53)</f>
        <v>2.73</v>
      </c>
      <c r="C52" s="4">
        <f t="shared" si="0"/>
        <v>3.296703296703285E-2</v>
      </c>
      <c r="D52" s="4">
        <f t="shared" si="2"/>
        <v>1.5380281690140845</v>
      </c>
      <c r="E52" s="4">
        <f t="shared" si="3"/>
        <v>2.8586387434554967</v>
      </c>
      <c r="G52" s="4">
        <f t="shared" si="1"/>
        <v>1.0329670329670328</v>
      </c>
    </row>
    <row r="53" spans="1:7" x14ac:dyDescent="0.2">
      <c r="A53" s="4">
        <f>IF('True_Odds_Calculator_2-way'!A54="","",'True_Odds_Calculator_2-way'!A54)</f>
        <v>1.79</v>
      </c>
      <c r="B53" s="4">
        <f>IF('True_Odds_Calculator_2-way'!B54="","",'True_Odds_Calculator_2-way'!B54)</f>
        <v>2.13</v>
      </c>
      <c r="C53" s="4">
        <f t="shared" si="0"/>
        <v>2.8142785952212312E-2</v>
      </c>
      <c r="D53" s="4">
        <f t="shared" si="2"/>
        <v>1.8362511137332338</v>
      </c>
      <c r="E53" s="4">
        <f t="shared" si="3"/>
        <v>2.1958130561234772</v>
      </c>
      <c r="G53" s="4">
        <f t="shared" si="1"/>
        <v>1.0281427859522123</v>
      </c>
    </row>
    <row r="54" spans="1:7" x14ac:dyDescent="0.2">
      <c r="A54" s="4">
        <f>IF('True_Odds_Calculator_2-way'!A55="","",'True_Odds_Calculator_2-way'!A55)</f>
        <v>1.4</v>
      </c>
      <c r="B54" s="4">
        <f>IF('True_Odds_Calculator_2-way'!B55="","",'True_Odds_Calculator_2-way'!B55)</f>
        <v>3.08</v>
      </c>
      <c r="C54" s="4">
        <f t="shared" si="0"/>
        <v>3.8961038961038863E-2</v>
      </c>
      <c r="D54" s="4">
        <f t="shared" si="2"/>
        <v>1.4392523364485981</v>
      </c>
      <c r="E54" s="4">
        <f t="shared" si="3"/>
        <v>3.2765957446808507</v>
      </c>
      <c r="G54" s="4">
        <f t="shared" si="1"/>
        <v>1.0389610389610389</v>
      </c>
    </row>
    <row r="55" spans="1:7" x14ac:dyDescent="0.2">
      <c r="A55" s="4">
        <f>IF('True_Odds_Calculator_2-way'!A56="","",'True_Odds_Calculator_2-way'!A56)</f>
        <v>1.69</v>
      </c>
      <c r="B55" s="4">
        <f>IF('True_Odds_Calculator_2-way'!B56="","",'True_Odds_Calculator_2-way'!B56)</f>
        <v>2.2599999999999998</v>
      </c>
      <c r="C55" s="4">
        <f t="shared" si="0"/>
        <v>3.4193852437555794E-2</v>
      </c>
      <c r="D55" s="4">
        <f t="shared" si="2"/>
        <v>1.740283410033262</v>
      </c>
      <c r="E55" s="4">
        <f t="shared" si="3"/>
        <v>2.3508340001231001</v>
      </c>
      <c r="G55" s="4">
        <f t="shared" si="1"/>
        <v>1.0341938524375558</v>
      </c>
    </row>
    <row r="56" spans="1:7" x14ac:dyDescent="0.2">
      <c r="A56" s="4">
        <f>IF('True_Odds_Calculator_2-way'!A57="","",'True_Odds_Calculator_2-way'!A57)</f>
        <v>1.75</v>
      </c>
      <c r="B56" s="4">
        <f>IF('True_Odds_Calculator_2-way'!B57="","",'True_Odds_Calculator_2-way'!B57)</f>
        <v>2.16</v>
      </c>
      <c r="C56" s="4">
        <f t="shared" si="0"/>
        <v>3.4391534391534417E-2</v>
      </c>
      <c r="D56" s="4">
        <f t="shared" si="2"/>
        <v>1.8042959427207637</v>
      </c>
      <c r="E56" s="4">
        <f t="shared" si="3"/>
        <v>2.2433234421364987</v>
      </c>
      <c r="G56" s="4">
        <f t="shared" si="1"/>
        <v>1.0343915343915344</v>
      </c>
    </row>
    <row r="57" spans="1:7" x14ac:dyDescent="0.2">
      <c r="A57" s="4">
        <f>IF('True_Odds_Calculator_2-way'!A58="","",'True_Odds_Calculator_2-way'!A58)</f>
        <v>1.86</v>
      </c>
      <c r="B57" s="4">
        <f>IF('True_Odds_Calculator_2-way'!B58="","",'True_Odds_Calculator_2-way'!B58)</f>
        <v>2.0299999999999998</v>
      </c>
      <c r="C57" s="4">
        <f t="shared" si="0"/>
        <v>3.0245246040574214E-2</v>
      </c>
      <c r="D57" s="4">
        <f t="shared" si="2"/>
        <v>1.9138324294186226</v>
      </c>
      <c r="E57" s="4">
        <f t="shared" si="3"/>
        <v>2.0942925287037548</v>
      </c>
      <c r="G57" s="4">
        <f t="shared" si="1"/>
        <v>1.0302452460405742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2.0299999999999998</v>
      </c>
      <c r="C58" s="4">
        <f t="shared" si="0"/>
        <v>3.0245246040574214E-2</v>
      </c>
      <c r="D58" s="4">
        <f t="shared" si="2"/>
        <v>1.9138324294186226</v>
      </c>
      <c r="E58" s="4">
        <f t="shared" si="3"/>
        <v>2.0942925287037548</v>
      </c>
      <c r="G58" s="4">
        <f t="shared" si="1"/>
        <v>1.0302452460405742</v>
      </c>
    </row>
    <row r="59" spans="1:7" x14ac:dyDescent="0.2">
      <c r="A59" s="4">
        <f>IF('True_Odds_Calculator_2-way'!A60="","",'True_Odds_Calculator_2-way'!A60)</f>
        <v>1.82</v>
      </c>
      <c r="B59" s="4">
        <f>IF('True_Odds_Calculator_2-way'!B60="","",'True_Odds_Calculator_2-way'!B60)</f>
        <v>2.09</v>
      </c>
      <c r="C59" s="4">
        <f t="shared" si="0"/>
        <v>2.7919448972080652E-2</v>
      </c>
      <c r="D59" s="4">
        <f t="shared" si="2"/>
        <v>1.8674456281604401</v>
      </c>
      <c r="E59" s="4">
        <f t="shared" si="3"/>
        <v>2.152810006225593</v>
      </c>
      <c r="G59" s="4">
        <f t="shared" si="1"/>
        <v>1.0279194489720807</v>
      </c>
    </row>
    <row r="60" spans="1:7" x14ac:dyDescent="0.2">
      <c r="A60" s="4">
        <f>IF('True_Odds_Calculator_2-way'!A61="","",'True_Odds_Calculator_2-way'!A61)</f>
        <v>1.93</v>
      </c>
      <c r="B60" s="4">
        <f>IF('True_Odds_Calculator_2-way'!B61="","",'True_Odds_Calculator_2-way'!B61)</f>
        <v>1.97</v>
      </c>
      <c r="C60" s="4">
        <f t="shared" si="0"/>
        <v>2.5748928223876311E-2</v>
      </c>
      <c r="D60" s="4">
        <f t="shared" si="2"/>
        <v>1.9791780536685666</v>
      </c>
      <c r="E60" s="4">
        <f t="shared" si="3"/>
        <v>2.0212647191728026</v>
      </c>
      <c r="G60" s="4">
        <f t="shared" si="1"/>
        <v>1.0257489282238763</v>
      </c>
    </row>
    <row r="61" spans="1:7" x14ac:dyDescent="0.2">
      <c r="A61" s="4">
        <f>IF('True_Odds_Calculator_2-way'!A62="","",'True_Odds_Calculator_2-way'!A62)</f>
        <v>1.81</v>
      </c>
      <c r="B61" s="4">
        <f>IF('True_Odds_Calculator_2-way'!B62="","",'True_Odds_Calculator_2-way'!B62)</f>
        <v>2.09</v>
      </c>
      <c r="C61" s="4">
        <f t="shared" si="0"/>
        <v>3.0955087366835166E-2</v>
      </c>
      <c r="D61" s="4">
        <f t="shared" si="2"/>
        <v>1.8621674173619833</v>
      </c>
      <c r="E61" s="4">
        <f t="shared" si="3"/>
        <v>2.159867538325388</v>
      </c>
      <c r="G61" s="4">
        <f t="shared" si="1"/>
        <v>1.0309550873668352</v>
      </c>
    </row>
    <row r="62" spans="1:7" x14ac:dyDescent="0.2">
      <c r="A62" s="4">
        <f>IF('True_Odds_Calculator_2-way'!A63="","",'True_Odds_Calculator_2-way'!A63)</f>
        <v>1.71</v>
      </c>
      <c r="B62" s="4">
        <f>IF('True_Odds_Calculator_2-way'!B63="","",'True_Odds_Calculator_2-way'!B63)</f>
        <v>2.25</v>
      </c>
      <c r="C62" s="4">
        <f t="shared" si="0"/>
        <v>2.9239766081871288E-2</v>
      </c>
      <c r="D62" s="4">
        <f t="shared" si="2"/>
        <v>1.7538461538461536</v>
      </c>
      <c r="E62" s="4">
        <f t="shared" si="3"/>
        <v>2.3265306122448979</v>
      </c>
      <c r="G62" s="4">
        <f t="shared" si="1"/>
        <v>1.0292397660818713</v>
      </c>
    </row>
    <row r="63" spans="1:7" x14ac:dyDescent="0.2">
      <c r="A63" s="4">
        <f>IF('True_Odds_Calculator_2-way'!A64="","",'True_Odds_Calculator_2-way'!A64)</f>
        <v>1.98</v>
      </c>
      <c r="B63" s="4">
        <f>IF('True_Odds_Calculator_2-way'!B64="","",'True_Odds_Calculator_2-way'!B64)</f>
        <v>1.92</v>
      </c>
      <c r="C63" s="4">
        <f t="shared" si="0"/>
        <v>2.5883838383838453E-2</v>
      </c>
      <c r="D63" s="4">
        <f t="shared" si="2"/>
        <v>2.0320718409236691</v>
      </c>
      <c r="E63" s="4">
        <f t="shared" si="3"/>
        <v>1.968924798011187</v>
      </c>
      <c r="G63" s="4">
        <f t="shared" si="1"/>
        <v>1.0258838383838385</v>
      </c>
    </row>
    <row r="64" spans="1:7" x14ac:dyDescent="0.2">
      <c r="A64" s="4">
        <f>IF('True_Odds_Calculator_2-way'!A65="","",'True_Odds_Calculator_2-way'!A65)</f>
        <v>2.11</v>
      </c>
      <c r="B64" s="4">
        <f>IF('True_Odds_Calculator_2-way'!B65="","",'True_Odds_Calculator_2-way'!B65)</f>
        <v>1.8</v>
      </c>
      <c r="C64" s="4">
        <f t="shared" si="0"/>
        <v>2.9489204844655115E-2</v>
      </c>
      <c r="D64" s="4">
        <f t="shared" si="2"/>
        <v>2.1777522935779814</v>
      </c>
      <c r="E64" s="4">
        <f t="shared" si="3"/>
        <v>1.8490749756572542</v>
      </c>
      <c r="G64" s="4">
        <f t="shared" si="1"/>
        <v>1.0294892048446551</v>
      </c>
    </row>
    <row r="65" spans="1:7" x14ac:dyDescent="0.2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2.844754653130277E-2</v>
      </c>
      <c r="D65" s="4">
        <f t="shared" si="2"/>
        <v>2.0267924123888115</v>
      </c>
      <c r="E65" s="4">
        <f t="shared" si="3"/>
        <v>1.9739066903246005</v>
      </c>
      <c r="G65" s="4">
        <f t="shared" si="1"/>
        <v>1.0284475465313028</v>
      </c>
    </row>
    <row r="66" spans="1:7" x14ac:dyDescent="0.2">
      <c r="A66" s="4">
        <f>IF('True_Odds_Calculator_2-way'!A67="","",'True_Odds_Calculator_2-way'!A67)</f>
        <v>2.57</v>
      </c>
      <c r="B66" s="4">
        <f>IF('True_Odds_Calculator_2-way'!B67="","",'True_Odds_Calculator_2-way'!B67)</f>
        <v>1.55</v>
      </c>
      <c r="C66" s="4">
        <f t="shared" ref="C66:C129" si="4">IF(A66="","",((1/A66)+(1/B66))-1)</f>
        <v>3.4266348688339443E-2</v>
      </c>
      <c r="D66" s="4">
        <f t="shared" si="2"/>
        <v>2.6883752319892018</v>
      </c>
      <c r="E66" s="4">
        <f t="shared" si="3"/>
        <v>1.5922854002198461</v>
      </c>
      <c r="G66" s="4">
        <f t="shared" ref="G66:G129" si="5">IF(A66="","",C66+1)</f>
        <v>1.0342663486883394</v>
      </c>
    </row>
    <row r="67" spans="1:7" x14ac:dyDescent="0.2">
      <c r="A67" s="4">
        <f>IF('True_Odds_Calculator_2-way'!A68="","",'True_Odds_Calculator_2-way'!A68)</f>
        <v>2.41</v>
      </c>
      <c r="B67" s="4">
        <f>IF('True_Odds_Calculator_2-way'!B68="","",'True_Odds_Calculator_2-way'!B68)</f>
        <v>1.62</v>
      </c>
      <c r="C67" s="4">
        <f t="shared" si="4"/>
        <v>3.2221709953383471E-2</v>
      </c>
      <c r="D67" s="4">
        <f t="shared" ref="D67:D130" si="6">IF(A67="","",(2*A67)/(2-($C67*A67)))</f>
        <v>2.5073534133966988</v>
      </c>
      <c r="E67" s="4">
        <f t="shared" ref="E67:E130" si="7">IF(B67="","",(2*B67)/(2-($C67*B67)))</f>
        <v>1.6634144263133228</v>
      </c>
      <c r="G67" s="4">
        <f t="shared" si="5"/>
        <v>1.0322217099533835</v>
      </c>
    </row>
    <row r="68" spans="1:7" x14ac:dyDescent="0.2">
      <c r="A68" s="4">
        <f>IF('True_Odds_Calculator_2-way'!A69="","",'True_Odds_Calculator_2-way'!A69)</f>
        <v>2</v>
      </c>
      <c r="B68" s="4">
        <f>IF('True_Odds_Calculator_2-way'!B69="","",'True_Odds_Calculator_2-way'!B69)</f>
        <v>1.88</v>
      </c>
      <c r="C68" s="4">
        <f t="shared" si="4"/>
        <v>3.1914893617021267E-2</v>
      </c>
      <c r="D68" s="4">
        <f t="shared" si="6"/>
        <v>2.0659340659340657</v>
      </c>
      <c r="E68" s="4">
        <f t="shared" si="7"/>
        <v>1.9381443298969072</v>
      </c>
      <c r="G68" s="4">
        <f t="shared" si="5"/>
        <v>1.0319148936170213</v>
      </c>
    </row>
    <row r="69" spans="1:7" x14ac:dyDescent="0.2">
      <c r="A69" s="4">
        <f>IF('True_Odds_Calculator_2-way'!A70="","",'True_Odds_Calculator_2-way'!A70)</f>
        <v>2.1</v>
      </c>
      <c r="B69" s="4">
        <f>IF('True_Odds_Calculator_2-way'!B70="","",'True_Odds_Calculator_2-way'!B70)</f>
        <v>1.79</v>
      </c>
      <c r="C69" s="4">
        <f t="shared" si="4"/>
        <v>3.4849694067571102E-2</v>
      </c>
      <c r="D69" s="4">
        <f t="shared" si="6"/>
        <v>2.1797622499275153</v>
      </c>
      <c r="E69" s="4">
        <f t="shared" si="7"/>
        <v>1.8476284099287292</v>
      </c>
      <c r="G69" s="4">
        <f t="shared" si="5"/>
        <v>1.0348496940675711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1.93</v>
      </c>
      <c r="C70" s="4">
        <f t="shared" si="4"/>
        <v>3.0955227846419575E-2</v>
      </c>
      <c r="D70" s="4">
        <f t="shared" si="6"/>
        <v>2.0106851876586083</v>
      </c>
      <c r="E70" s="4">
        <f t="shared" si="7"/>
        <v>1.9894277785119598</v>
      </c>
      <c r="G70" s="4">
        <f t="shared" si="5"/>
        <v>1.0309552278464196</v>
      </c>
    </row>
    <row r="71" spans="1:7" x14ac:dyDescent="0.2">
      <c r="A71" s="4">
        <f>IF('True_Odds_Calculator_2-way'!A72="","",'True_Odds_Calculator_2-way'!A72)</f>
        <v>2.48</v>
      </c>
      <c r="B71" s="4">
        <f>IF('True_Odds_Calculator_2-way'!B72="","",'True_Odds_Calculator_2-way'!B72)</f>
        <v>1.59</v>
      </c>
      <c r="C71" s="4">
        <f t="shared" si="4"/>
        <v>3.2156624061675743E-2</v>
      </c>
      <c r="D71" s="4">
        <f t="shared" si="6"/>
        <v>2.5829948906065767</v>
      </c>
      <c r="E71" s="4">
        <f t="shared" si="7"/>
        <v>1.6317139783166432</v>
      </c>
      <c r="G71" s="4">
        <f t="shared" si="5"/>
        <v>1.0321566240616757</v>
      </c>
    </row>
    <row r="72" spans="1:7" x14ac:dyDescent="0.2">
      <c r="A72" s="4">
        <f>IF('True_Odds_Calculator_2-way'!A73="","",'True_Odds_Calculator_2-way'!A73)</f>
        <v>2.42</v>
      </c>
      <c r="B72" s="4">
        <f>IF('True_Odds_Calculator_2-way'!B73="","",'True_Odds_Calculator_2-way'!B73)</f>
        <v>1.61</v>
      </c>
      <c r="C72" s="4">
        <f t="shared" si="4"/>
        <v>3.4341152918228035E-2</v>
      </c>
      <c r="D72" s="4">
        <f t="shared" si="6"/>
        <v>2.5249173741170372</v>
      </c>
      <c r="E72" s="4">
        <f t="shared" si="7"/>
        <v>1.655773235306617</v>
      </c>
      <c r="G72" s="4">
        <f t="shared" si="5"/>
        <v>1.034341152918228</v>
      </c>
    </row>
    <row r="73" spans="1:7" x14ac:dyDescent="0.2">
      <c r="A73" s="4">
        <f>IF('True_Odds_Calculator_2-way'!A74="","",'True_Odds_Calculator_2-way'!A74)</f>
        <v>2.04</v>
      </c>
      <c r="B73" s="4">
        <f>IF('True_Odds_Calculator_2-way'!B74="","",'True_Odds_Calculator_2-way'!B74)</f>
        <v>1.86</v>
      </c>
      <c r="C73" s="4">
        <f t="shared" si="4"/>
        <v>2.7830487033523088E-2</v>
      </c>
      <c r="D73" s="4">
        <f t="shared" si="6"/>
        <v>2.0996015936254984</v>
      </c>
      <c r="E73" s="4">
        <f t="shared" si="7"/>
        <v>1.9094202898550725</v>
      </c>
      <c r="G73" s="4">
        <f t="shared" si="5"/>
        <v>1.0278304870335231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1.78</v>
      </c>
      <c r="C74" s="4">
        <f t="shared" si="4"/>
        <v>3.128132088410629E-2</v>
      </c>
      <c r="D74" s="4">
        <f t="shared" si="6"/>
        <v>2.2034055907479515</v>
      </c>
      <c r="E74" s="4">
        <f t="shared" si="7"/>
        <v>1.8309750325976726</v>
      </c>
      <c r="G74" s="4">
        <f t="shared" si="5"/>
        <v>1.0312813208841063</v>
      </c>
    </row>
    <row r="75" spans="1:7" x14ac:dyDescent="0.2">
      <c r="A75" s="4">
        <f>IF('True_Odds_Calculator_2-way'!A76="","",'True_Odds_Calculator_2-way'!A76)</f>
        <v>1.96</v>
      </c>
      <c r="B75" s="4">
        <f>IF('True_Odds_Calculator_2-way'!B76="","",'True_Odds_Calculator_2-way'!B76)</f>
        <v>1.93</v>
      </c>
      <c r="C75" s="4">
        <f t="shared" si="4"/>
        <v>2.8338796658559762E-2</v>
      </c>
      <c r="D75" s="4">
        <f t="shared" si="6"/>
        <v>2.0159880622468553</v>
      </c>
      <c r="E75" s="4">
        <f t="shared" si="7"/>
        <v>1.9842635333613092</v>
      </c>
      <c r="G75" s="4">
        <f t="shared" si="5"/>
        <v>1.0283387966585598</v>
      </c>
    </row>
    <row r="76" spans="1:7" x14ac:dyDescent="0.2">
      <c r="A76" s="4">
        <f>IF('True_Odds_Calculator_2-way'!A77="","",'True_Odds_Calculator_2-way'!A77)</f>
        <v>1.88</v>
      </c>
      <c r="B76" s="4">
        <f>IF('True_Odds_Calculator_2-way'!B77="","",'True_Odds_Calculator_2-way'!B77)</f>
        <v>1.95</v>
      </c>
      <c r="C76" s="4">
        <f t="shared" si="4"/>
        <v>4.4735406437534042E-2</v>
      </c>
      <c r="D76" s="4">
        <f t="shared" si="6"/>
        <v>1.9625267665952888</v>
      </c>
      <c r="E76" s="4">
        <f t="shared" si="7"/>
        <v>2.0389321468298109</v>
      </c>
      <c r="G76" s="4">
        <f t="shared" si="5"/>
        <v>1.044735406437534</v>
      </c>
    </row>
    <row r="77" spans="1:7" x14ac:dyDescent="0.2">
      <c r="A77" s="4">
        <f>IF('True_Odds_Calculator_2-way'!A78="","",'True_Odds_Calculator_2-way'!A78)</f>
        <v>1.95</v>
      </c>
      <c r="B77" s="4">
        <f>IF('True_Odds_Calculator_2-way'!B78="","",'True_Odds_Calculator_2-way'!B78)</f>
        <v>1.88</v>
      </c>
      <c r="C77" s="4">
        <f t="shared" si="4"/>
        <v>4.4735406437534042E-2</v>
      </c>
      <c r="D77" s="4">
        <f t="shared" si="6"/>
        <v>2.0389321468298109</v>
      </c>
      <c r="E77" s="4">
        <f t="shared" si="7"/>
        <v>1.9625267665952888</v>
      </c>
      <c r="G77" s="4">
        <f t="shared" si="5"/>
        <v>1.044735406437534</v>
      </c>
    </row>
    <row r="78" spans="1:7" x14ac:dyDescent="0.2">
      <c r="A78" s="4">
        <f>IF('True_Odds_Calculator_2-way'!A79="","",'True_Odds_Calculator_2-way'!A79)</f>
        <v>2.15</v>
      </c>
      <c r="B78" s="4">
        <f>IF('True_Odds_Calculator_2-way'!B79="","",'True_Odds_Calculator_2-way'!B79)</f>
        <v>1.71</v>
      </c>
      <c r="C78" s="4">
        <f t="shared" si="4"/>
        <v>4.9911600707194248E-2</v>
      </c>
      <c r="D78" s="4">
        <f t="shared" si="6"/>
        <v>2.2718986559555074</v>
      </c>
      <c r="E78" s="4">
        <f t="shared" si="7"/>
        <v>1.7862261630025504</v>
      </c>
      <c r="G78" s="4">
        <f t="shared" si="5"/>
        <v>1.0499116007071942</v>
      </c>
    </row>
    <row r="79" spans="1:7" x14ac:dyDescent="0.2">
      <c r="A79" s="4">
        <f>IF('True_Odds_Calculator_2-way'!A80="","",'True_Odds_Calculator_2-way'!A80)</f>
        <v>2.11</v>
      </c>
      <c r="B79" s="4">
        <f>IF('True_Odds_Calculator_2-way'!B80="","",'True_Odds_Calculator_2-way'!B80)</f>
        <v>1.75</v>
      </c>
      <c r="C79" s="4">
        <f t="shared" si="4"/>
        <v>4.5362220717670931E-2</v>
      </c>
      <c r="D79" s="4">
        <f t="shared" si="6"/>
        <v>2.2160540135033755</v>
      </c>
      <c r="E79" s="4">
        <f t="shared" si="7"/>
        <v>1.8223318938926589</v>
      </c>
      <c r="G79" s="4">
        <f t="shared" si="5"/>
        <v>1.0453622207176709</v>
      </c>
    </row>
    <row r="80" spans="1:7" x14ac:dyDescent="0.2">
      <c r="A80" s="4">
        <f>IF('True_Odds_Calculator_2-way'!A81="","",'True_Odds_Calculator_2-way'!A81)</f>
        <v>2.02</v>
      </c>
      <c r="B80" s="4">
        <f>IF('True_Odds_Calculator_2-way'!B81="","",'True_Odds_Calculator_2-way'!B81)</f>
        <v>1.83</v>
      </c>
      <c r="C80" s="4">
        <f t="shared" si="4"/>
        <v>4.1497592382188975E-2</v>
      </c>
      <c r="D80" s="4">
        <f t="shared" si="6"/>
        <v>2.1083670792220381</v>
      </c>
      <c r="E80" s="4">
        <f t="shared" si="7"/>
        <v>1.9022281685792208</v>
      </c>
      <c r="G80" s="4">
        <f t="shared" si="5"/>
        <v>1.041497592382189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2</v>
      </c>
      <c r="B82" s="4">
        <f>IF('True_Odds_Calculator_2-way'!B83="","",'True_Odds_Calculator_2-way'!B83)</f>
        <v>1.84</v>
      </c>
      <c r="C82" s="4">
        <f t="shared" si="4"/>
        <v>4.3478260869565188E-2</v>
      </c>
      <c r="D82" s="4">
        <f t="shared" si="6"/>
        <v>2.0909090909090908</v>
      </c>
      <c r="E82" s="4">
        <f t="shared" si="7"/>
        <v>1.9166666666666665</v>
      </c>
      <c r="G82" s="4">
        <f t="shared" si="5"/>
        <v>1.0434782608695652</v>
      </c>
    </row>
    <row r="83" spans="1:7" x14ac:dyDescent="0.2">
      <c r="A83" s="4">
        <f>IF('True_Odds_Calculator_2-way'!A84="","",'True_Odds_Calculator_2-way'!A84)</f>
        <v>1.93</v>
      </c>
      <c r="B83" s="4">
        <f>IF('True_Odds_Calculator_2-way'!B84="","",'True_Odds_Calculator_2-way'!B84)</f>
        <v>1.9</v>
      </c>
      <c r="C83" s="4">
        <f t="shared" si="4"/>
        <v>4.445050449959087E-2</v>
      </c>
      <c r="D83" s="4">
        <f t="shared" si="6"/>
        <v>2.0164971130052241</v>
      </c>
      <c r="E83" s="4">
        <f t="shared" si="7"/>
        <v>1.9837706248309437</v>
      </c>
      <c r="G83" s="4">
        <f t="shared" si="5"/>
        <v>1.0444505044995909</v>
      </c>
    </row>
    <row r="84" spans="1:7" x14ac:dyDescent="0.2">
      <c r="A84" s="4">
        <f>IF('True_Odds_Calculator_2-way'!A85="","",'True_Odds_Calculator_2-way'!A85)</f>
        <v>1.91</v>
      </c>
      <c r="B84" s="4">
        <f>IF('True_Odds_Calculator_2-way'!B85="","",'True_Odds_Calculator_2-way'!B85)</f>
        <v>1.93</v>
      </c>
      <c r="C84" s="4">
        <f t="shared" si="4"/>
        <v>4.1694924449990456E-2</v>
      </c>
      <c r="D84" s="4">
        <f t="shared" si="6"/>
        <v>1.9892075654965866</v>
      </c>
      <c r="E84" s="4">
        <f t="shared" si="7"/>
        <v>2.0109101819272834</v>
      </c>
      <c r="G84" s="4">
        <f t="shared" si="5"/>
        <v>1.0416949244499905</v>
      </c>
    </row>
    <row r="85" spans="1:7" x14ac:dyDescent="0.2">
      <c r="A85" s="4">
        <f>IF('True_Odds_Calculator_2-way'!A86="","",'True_Odds_Calculator_2-way'!A86)</f>
        <v>2.0299999999999998</v>
      </c>
      <c r="B85" s="4">
        <f>IF('True_Odds_Calculator_2-way'!B86="","",'True_Odds_Calculator_2-way'!B86)</f>
        <v>1.81</v>
      </c>
      <c r="C85" s="4">
        <f t="shared" si="4"/>
        <v>4.5097025283727721E-2</v>
      </c>
      <c r="D85" s="4">
        <f t="shared" si="6"/>
        <v>2.1273774715571898</v>
      </c>
      <c r="E85" s="4">
        <f t="shared" si="7"/>
        <v>1.8870143543127138</v>
      </c>
      <c r="G85" s="4">
        <f t="shared" si="5"/>
        <v>1.0450970252837277</v>
      </c>
    </row>
    <row r="86" spans="1:7" x14ac:dyDescent="0.2">
      <c r="A86" s="4">
        <f>IF('True_Odds_Calculator_2-way'!A87="","",'True_Odds_Calculator_2-way'!A87)</f>
        <v>1.99</v>
      </c>
      <c r="B86" s="4">
        <f>IF('True_Odds_Calculator_2-way'!B87="","",'True_Odds_Calculator_2-way'!B87)</f>
        <v>1.85</v>
      </c>
      <c r="C86" s="4">
        <f t="shared" si="4"/>
        <v>4.3053103354610656E-2</v>
      </c>
      <c r="D86" s="4">
        <f t="shared" si="6"/>
        <v>2.0790625441197226</v>
      </c>
      <c r="E86" s="4">
        <f t="shared" si="7"/>
        <v>1.9267303414889438</v>
      </c>
      <c r="G86" s="4">
        <f t="shared" si="5"/>
        <v>1.0430531033546107</v>
      </c>
    </row>
    <row r="87" spans="1:7" x14ac:dyDescent="0.2">
      <c r="A87" s="4">
        <f>IF('True_Odds_Calculator_2-way'!A88="","",'True_Odds_Calculator_2-way'!A88)</f>
        <v>1.9</v>
      </c>
      <c r="B87" s="4">
        <f>IF('True_Odds_Calculator_2-way'!B88="","",'True_Odds_Calculator_2-way'!B88)</f>
        <v>1.93</v>
      </c>
      <c r="C87" s="4">
        <f t="shared" si="4"/>
        <v>4.445050449959087E-2</v>
      </c>
      <c r="D87" s="4">
        <f t="shared" si="6"/>
        <v>1.9837706248309437</v>
      </c>
      <c r="E87" s="4">
        <f t="shared" si="7"/>
        <v>2.0164971130052241</v>
      </c>
      <c r="G87" s="4">
        <f t="shared" si="5"/>
        <v>1.0444505044995909</v>
      </c>
    </row>
    <row r="88" spans="1:7" x14ac:dyDescent="0.2">
      <c r="A88" s="4">
        <f>IF('True_Odds_Calculator_2-way'!A89="","",'True_Odds_Calculator_2-way'!A89)</f>
        <v>1.87</v>
      </c>
      <c r="B88" s="4">
        <f>IF('True_Odds_Calculator_2-way'!B89="","",'True_Odds_Calculator_2-way'!B89)</f>
        <v>1.97</v>
      </c>
      <c r="C88" s="4">
        <f t="shared" si="4"/>
        <v>4.2373571486739481E-2</v>
      </c>
      <c r="D88" s="4">
        <f t="shared" si="6"/>
        <v>1.9471444805623825</v>
      </c>
      <c r="E88" s="4">
        <f t="shared" si="7"/>
        <v>2.0558051284913081</v>
      </c>
      <c r="G88" s="4">
        <f t="shared" si="5"/>
        <v>1.0423735714867395</v>
      </c>
    </row>
    <row r="89" spans="1:7" x14ac:dyDescent="0.2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4"/>
        <v>4.658924042183954E-2</v>
      </c>
      <c r="D89" s="4">
        <f t="shared" si="6"/>
        <v>2.3967365221564547</v>
      </c>
      <c r="E89" s="4">
        <f t="shared" si="7"/>
        <v>1.7159546443706333</v>
      </c>
      <c r="G89" s="4">
        <f t="shared" si="5"/>
        <v>1.0465892404218395</v>
      </c>
    </row>
    <row r="90" spans="1:7" x14ac:dyDescent="0.2">
      <c r="A90" s="4">
        <f>IF('True_Odds_Calculator_2-way'!A91="","",'True_Odds_Calculator_2-way'!A91)</f>
        <v>1.98</v>
      </c>
      <c r="B90" s="4">
        <f>IF('True_Odds_Calculator_2-way'!B91="","",'True_Odds_Calculator_2-way'!B91)</f>
        <v>1.86</v>
      </c>
      <c r="C90" s="4">
        <f t="shared" si="4"/>
        <v>4.2684913652655698E-2</v>
      </c>
      <c r="D90" s="4">
        <f t="shared" si="6"/>
        <v>2.0673627484001349</v>
      </c>
      <c r="E90" s="4">
        <f t="shared" si="7"/>
        <v>1.9368886083938153</v>
      </c>
      <c r="G90" s="4">
        <f t="shared" si="5"/>
        <v>1.0426849136526557</v>
      </c>
    </row>
    <row r="91" spans="1:7" x14ac:dyDescent="0.2">
      <c r="A91" s="4">
        <f>IF('True_Odds_Calculator_2-way'!A92="","",'True_Odds_Calculator_2-way'!A92)</f>
        <v>2.25</v>
      </c>
      <c r="B91" s="4">
        <f>IF('True_Odds_Calculator_2-way'!B92="","",'True_Odds_Calculator_2-way'!B92)</f>
        <v>1.66</v>
      </c>
      <c r="C91" s="4">
        <f t="shared" si="4"/>
        <v>4.685408299866145E-2</v>
      </c>
      <c r="D91" s="4">
        <f t="shared" si="6"/>
        <v>2.375198728139905</v>
      </c>
      <c r="E91" s="4">
        <f t="shared" si="7"/>
        <v>1.7271676300578036</v>
      </c>
      <c r="G91" s="4">
        <f t="shared" si="5"/>
        <v>1.0468540829986615</v>
      </c>
    </row>
    <row r="92" spans="1:7" x14ac:dyDescent="0.2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</v>
      </c>
      <c r="C92" s="4">
        <f t="shared" si="4"/>
        <v>4.6950890447922333E-2</v>
      </c>
      <c r="D92" s="4">
        <f t="shared" si="6"/>
        <v>2.2975821450712961</v>
      </c>
      <c r="E92" s="4">
        <f t="shared" si="7"/>
        <v>1.7706641184902054</v>
      </c>
      <c r="G92" s="4">
        <f t="shared" si="5"/>
        <v>1.0469508904479223</v>
      </c>
    </row>
    <row r="93" spans="1:7" x14ac:dyDescent="0.2">
      <c r="A93" s="4">
        <f>IF('True_Odds_Calculator_2-way'!A94="","",'True_Odds_Calculator_2-way'!A94)</f>
        <v>2.12</v>
      </c>
      <c r="B93" s="4">
        <f>IF('True_Odds_Calculator_2-way'!B94="","",'True_Odds_Calculator_2-way'!B94)</f>
        <v>1.74</v>
      </c>
      <c r="C93" s="4">
        <f t="shared" si="4"/>
        <v>4.6410756885707949E-2</v>
      </c>
      <c r="D93" s="4">
        <f t="shared" si="6"/>
        <v>2.2296905222437133</v>
      </c>
      <c r="E93" s="4">
        <f t="shared" si="7"/>
        <v>1.8132127408572549</v>
      </c>
      <c r="G93" s="4">
        <f t="shared" si="5"/>
        <v>1.0464107568857079</v>
      </c>
    </row>
    <row r="94" spans="1:7" x14ac:dyDescent="0.2">
      <c r="A94" s="4">
        <f>IF('True_Odds_Calculator_2-way'!A95="","",'True_Odds_Calculator_2-way'!A95)</f>
        <v>2.23</v>
      </c>
      <c r="B94" s="4">
        <f>IF('True_Odds_Calculator_2-way'!B95="","",'True_Odds_Calculator_2-way'!B95)</f>
        <v>1.67</v>
      </c>
      <c r="C94" s="4">
        <f t="shared" si="4"/>
        <v>4.7232888483123459E-2</v>
      </c>
      <c r="D94" s="4">
        <f t="shared" si="6"/>
        <v>2.3539711134287793</v>
      </c>
      <c r="E94" s="4">
        <f t="shared" si="7"/>
        <v>1.7385681940197473</v>
      </c>
      <c r="G94" s="4">
        <f t="shared" si="5"/>
        <v>1.0472328884831235</v>
      </c>
    </row>
    <row r="95" spans="1:7" x14ac:dyDescent="0.2">
      <c r="A95" s="4">
        <f>IF('True_Odds_Calculator_2-way'!A96="","",'True_Odds_Calculator_2-way'!A96)</f>
        <v>2.2400000000000002</v>
      </c>
      <c r="B95" s="4">
        <f>IF('True_Odds_Calculator_2-way'!B96="","",'True_Odds_Calculator_2-way'!B96)</f>
        <v>1.66</v>
      </c>
      <c r="C95" s="4">
        <f t="shared" si="4"/>
        <v>4.8838209982788428E-2</v>
      </c>
      <c r="D95" s="4">
        <f t="shared" si="6"/>
        <v>2.3696150904919713</v>
      </c>
      <c r="E95" s="4">
        <f t="shared" si="7"/>
        <v>1.7301321421924438</v>
      </c>
      <c r="G95" s="4">
        <f t="shared" si="5"/>
        <v>1.0488382099827884</v>
      </c>
    </row>
    <row r="96" spans="1:7" x14ac:dyDescent="0.2">
      <c r="A96" s="4">
        <f>IF('True_Odds_Calculator_2-way'!A97="","",'True_Odds_Calculator_2-way'!A97)</f>
        <v>1.88</v>
      </c>
      <c r="B96" s="4">
        <f>IF('True_Odds_Calculator_2-way'!B97="","",'True_Odds_Calculator_2-way'!B97)</f>
        <v>1.95</v>
      </c>
      <c r="C96" s="4">
        <f t="shared" si="4"/>
        <v>4.4735406437534042E-2</v>
      </c>
      <c r="D96" s="4">
        <f t="shared" si="6"/>
        <v>1.9625267665952888</v>
      </c>
      <c r="E96" s="4">
        <f t="shared" si="7"/>
        <v>2.0389321468298109</v>
      </c>
      <c r="G96" s="4">
        <f t="shared" si="5"/>
        <v>1.044735406437534</v>
      </c>
    </row>
    <row r="97" spans="1:7" x14ac:dyDescent="0.2">
      <c r="A97" s="4">
        <f>IF('True_Odds_Calculator_2-way'!A98="","",'True_Odds_Calculator_2-way'!A98)</f>
        <v>2.33</v>
      </c>
      <c r="B97" s="4">
        <f>IF('True_Odds_Calculator_2-way'!B98="","",'True_Odds_Calculator_2-way'!B98)</f>
        <v>1.62</v>
      </c>
      <c r="C97" s="4">
        <f t="shared" si="4"/>
        <v>4.6468499973506994E-2</v>
      </c>
      <c r="D97" s="4">
        <f t="shared" si="6"/>
        <v>2.4633557397376489</v>
      </c>
      <c r="E97" s="4">
        <f t="shared" si="7"/>
        <v>1.6833608348570663</v>
      </c>
      <c r="G97" s="4">
        <f t="shared" si="5"/>
        <v>1.046468499973507</v>
      </c>
    </row>
    <row r="98" spans="1:7" x14ac:dyDescent="0.2">
      <c r="A98" s="4">
        <f>IF('True_Odds_Calculator_2-way'!A99="","",'True_Odds_Calculator_2-way'!A99)</f>
        <v>2.42</v>
      </c>
      <c r="B98" s="4">
        <f>IF('True_Odds_Calculator_2-way'!B99="","",'True_Odds_Calculator_2-way'!B99)</f>
        <v>1.58</v>
      </c>
      <c r="C98" s="4">
        <f t="shared" si="4"/>
        <v>4.6134532900931058E-2</v>
      </c>
      <c r="D98" s="4">
        <f t="shared" si="6"/>
        <v>2.563078160611342</v>
      </c>
      <c r="E98" s="4">
        <f t="shared" si="7"/>
        <v>1.6397632730079768</v>
      </c>
      <c r="G98" s="4">
        <f t="shared" si="5"/>
        <v>1.0461345329009311</v>
      </c>
    </row>
    <row r="99" spans="1:7" x14ac:dyDescent="0.2">
      <c r="A99" s="4">
        <f>IF('True_Odds_Calculator_2-way'!A100="","",'True_Odds_Calculator_2-way'!A100)</f>
        <v>2.2000000000000002</v>
      </c>
      <c r="B99" s="4">
        <f>IF('True_Odds_Calculator_2-way'!B100="","",'True_Odds_Calculator_2-way'!B100)</f>
        <v>1.68</v>
      </c>
      <c r="C99" s="4">
        <f t="shared" si="4"/>
        <v>4.9783549783549708E-2</v>
      </c>
      <c r="D99" s="4">
        <f t="shared" si="6"/>
        <v>2.327455919395466</v>
      </c>
      <c r="E99" s="4">
        <f t="shared" si="7"/>
        <v>1.7533206831119543</v>
      </c>
      <c r="G99" s="4">
        <f t="shared" si="5"/>
        <v>1.0497835497835497</v>
      </c>
    </row>
    <row r="100" spans="1:7" x14ac:dyDescent="0.2">
      <c r="A100" s="4">
        <f>IF('True_Odds_Calculator_2-way'!A101="","",'True_Odds_Calculator_2-way'!A101)</f>
        <v>1.89</v>
      </c>
      <c r="B100" s="4">
        <f>IF('True_Odds_Calculator_2-way'!B101="","",'True_Odds_Calculator_2-way'!B101)</f>
        <v>1.91</v>
      </c>
      <c r="C100" s="4">
        <f t="shared" si="4"/>
        <v>5.2660738524612949E-2</v>
      </c>
      <c r="D100" s="4">
        <f t="shared" si="6"/>
        <v>1.9889804126835451</v>
      </c>
      <c r="E100" s="4">
        <f t="shared" si="7"/>
        <v>2.0111423716538068</v>
      </c>
      <c r="G100" s="4">
        <f t="shared" si="5"/>
        <v>1.0526607385246129</v>
      </c>
    </row>
    <row r="101" spans="1:7" x14ac:dyDescent="0.2">
      <c r="A101" s="4">
        <f>IF('True_Odds_Calculator_2-way'!A102="","",'True_Odds_Calculator_2-way'!A102)</f>
        <v>1.72</v>
      </c>
      <c r="B101" s="4">
        <f>IF('True_Odds_Calculator_2-way'!B102="","",'True_Odds_Calculator_2-way'!B102)</f>
        <v>2.1</v>
      </c>
      <c r="C101" s="4">
        <f t="shared" si="4"/>
        <v>5.75858250276855E-2</v>
      </c>
      <c r="D101" s="4">
        <f t="shared" si="6"/>
        <v>1.8096192384769538</v>
      </c>
      <c r="E101" s="4">
        <f t="shared" si="7"/>
        <v>2.2351485148514851</v>
      </c>
      <c r="G101" s="4">
        <f t="shared" si="5"/>
        <v>1.0575858250276855</v>
      </c>
    </row>
    <row r="102" spans="1:7" x14ac:dyDescent="0.2">
      <c r="A102" s="4">
        <f>IF('True_Odds_Calculator_2-way'!A103="","",'True_Odds_Calculator_2-way'!A103)</f>
        <v>1.74</v>
      </c>
      <c r="B102" s="4">
        <f>IF('True_Odds_Calculator_2-way'!B103="","",'True_Odds_Calculator_2-way'!B103)</f>
        <v>2.08</v>
      </c>
      <c r="C102" s="4">
        <f t="shared" si="4"/>
        <v>5.5481874447391721E-2</v>
      </c>
      <c r="D102" s="4">
        <f t="shared" si="6"/>
        <v>1.8282481309355427</v>
      </c>
      <c r="E102" s="4">
        <f t="shared" si="7"/>
        <v>2.2073676506464994</v>
      </c>
      <c r="G102" s="4">
        <f t="shared" si="5"/>
        <v>1.0554818744473917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2.08</v>
      </c>
      <c r="C103" s="4">
        <f t="shared" si="4"/>
        <v>5.5481874447391721E-2</v>
      </c>
      <c r="D103" s="4">
        <f t="shared" si="6"/>
        <v>1.8282481309355427</v>
      </c>
      <c r="E103" s="4">
        <f t="shared" si="7"/>
        <v>2.2073676506464994</v>
      </c>
      <c r="G103" s="4">
        <f t="shared" si="5"/>
        <v>1.0554818744473917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2.15</v>
      </c>
      <c r="C104" s="4">
        <f t="shared" si="4"/>
        <v>5.6832255401128462E-2</v>
      </c>
      <c r="D104" s="4">
        <f t="shared" si="6"/>
        <v>1.7752534505924025</v>
      </c>
      <c r="E104" s="4">
        <f t="shared" si="7"/>
        <v>2.2899007405073264</v>
      </c>
      <c r="G104" s="4">
        <f t="shared" si="5"/>
        <v>1.0568322554011285</v>
      </c>
    </row>
    <row r="105" spans="1:7" x14ac:dyDescent="0.2">
      <c r="A105" s="4">
        <f>IF('True_Odds_Calculator_2-way'!A106="","",'True_Odds_Calculator_2-way'!A106)</f>
        <v>1.81</v>
      </c>
      <c r="B105" s="4">
        <f>IF('True_Odds_Calculator_2-way'!B106="","",'True_Odds_Calculator_2-way'!B106)</f>
        <v>2.0099999999999998</v>
      </c>
      <c r="C105" s="4">
        <f t="shared" si="4"/>
        <v>4.999862565624924E-2</v>
      </c>
      <c r="D105" s="4">
        <f t="shared" si="6"/>
        <v>1.8957817670201405</v>
      </c>
      <c r="E105" s="4">
        <f t="shared" si="7"/>
        <v>2.1163433291643639</v>
      </c>
      <c r="G105" s="4">
        <f t="shared" si="5"/>
        <v>1.0499986256562492</v>
      </c>
    </row>
    <row r="106" spans="1:7" x14ac:dyDescent="0.2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1.92</v>
      </c>
      <c r="C106" s="4">
        <f t="shared" si="4"/>
        <v>5.2748226950354749E-2</v>
      </c>
      <c r="D106" s="4">
        <f t="shared" si="6"/>
        <v>1.9780797895659799</v>
      </c>
      <c r="E106" s="4">
        <f t="shared" si="7"/>
        <v>2.0224114746750339</v>
      </c>
      <c r="G106" s="4">
        <f t="shared" si="5"/>
        <v>1.0527482269503547</v>
      </c>
    </row>
    <row r="107" spans="1:7" x14ac:dyDescent="0.2">
      <c r="A107" s="4">
        <f>IF('True_Odds_Calculator_2-way'!A108="","",'True_Odds_Calculator_2-way'!A108)</f>
        <v>1.69</v>
      </c>
      <c r="B107" s="4">
        <f>IF('True_Odds_Calculator_2-way'!B108="","",'True_Odds_Calculator_2-way'!B108)</f>
        <v>2.14</v>
      </c>
      <c r="C107" s="4">
        <f t="shared" si="4"/>
        <v>5.9005695957529136E-2</v>
      </c>
      <c r="D107" s="4">
        <f t="shared" si="6"/>
        <v>1.7786848964737125</v>
      </c>
      <c r="E107" s="4">
        <f t="shared" si="7"/>
        <v>2.2842165098212592</v>
      </c>
      <c r="G107" s="4">
        <f t="shared" si="5"/>
        <v>1.0590056959575291</v>
      </c>
    </row>
    <row r="108" spans="1:7" x14ac:dyDescent="0.2">
      <c r="A108" s="4">
        <f>IF('True_Odds_Calculator_2-way'!A109="","",'True_Odds_Calculator_2-way'!A109)</f>
        <v>1.84</v>
      </c>
      <c r="B108" s="4">
        <f>IF('True_Odds_Calculator_2-way'!B109="","",'True_Odds_Calculator_2-way'!B109)</f>
        <v>1.97</v>
      </c>
      <c r="C108" s="4">
        <f t="shared" si="4"/>
        <v>5.1092474067534699E-2</v>
      </c>
      <c r="D108" s="4">
        <f t="shared" si="6"/>
        <v>1.9307552998828166</v>
      </c>
      <c r="E108" s="4">
        <f t="shared" si="7"/>
        <v>2.0743962458509784</v>
      </c>
      <c r="G108" s="4">
        <f t="shared" si="5"/>
        <v>1.0510924740675347</v>
      </c>
    </row>
    <row r="109" spans="1:7" x14ac:dyDescent="0.2">
      <c r="A109" s="4">
        <f>IF('True_Odds_Calculator_2-way'!A110="","",'True_Odds_Calculator_2-way'!A110)</f>
        <v>1.72</v>
      </c>
      <c r="B109" s="4">
        <f>IF('True_Odds_Calculator_2-way'!B110="","",'True_Odds_Calculator_2-way'!B110)</f>
        <v>2.1</v>
      </c>
      <c r="C109" s="4">
        <f t="shared" si="4"/>
        <v>5.75858250276855E-2</v>
      </c>
      <c r="D109" s="4">
        <f t="shared" si="6"/>
        <v>1.8096192384769538</v>
      </c>
      <c r="E109" s="4">
        <f t="shared" si="7"/>
        <v>2.2351485148514851</v>
      </c>
      <c r="G109" s="4">
        <f t="shared" si="5"/>
        <v>1.0575858250276855</v>
      </c>
    </row>
    <row r="110" spans="1:7" x14ac:dyDescent="0.2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2.13</v>
      </c>
      <c r="C110" s="4">
        <f t="shared" si="4"/>
        <v>3.128132088410629E-2</v>
      </c>
      <c r="D110" s="4">
        <f t="shared" si="6"/>
        <v>1.8309750325976726</v>
      </c>
      <c r="E110" s="4">
        <f t="shared" si="7"/>
        <v>2.2034055907479515</v>
      </c>
      <c r="G110" s="4">
        <f t="shared" si="5"/>
        <v>1.0312813208841063</v>
      </c>
    </row>
    <row r="111" spans="1:7" x14ac:dyDescent="0.2">
      <c r="A111" s="4">
        <f>IF('True_Odds_Calculator_2-way'!A112="","",'True_Odds_Calculator_2-way'!A112)</f>
        <v>1.71</v>
      </c>
      <c r="B111" s="4">
        <f>IF('True_Odds_Calculator_2-way'!B112="","",'True_Odds_Calculator_2-way'!B112)</f>
        <v>2.2599999999999998</v>
      </c>
      <c r="C111" s="4">
        <f t="shared" si="4"/>
        <v>2.727319774362158E-2</v>
      </c>
      <c r="D111" s="4">
        <f t="shared" si="6"/>
        <v>1.7508268019752637</v>
      </c>
      <c r="E111" s="4">
        <f t="shared" si="7"/>
        <v>2.3318650817594881</v>
      </c>
      <c r="G111" s="4">
        <f t="shared" si="5"/>
        <v>1.0272731977436216</v>
      </c>
    </row>
    <row r="112" spans="1:7" x14ac:dyDescent="0.2">
      <c r="A112" s="4">
        <f>IF('True_Odds_Calculator_2-way'!A113="","",'True_Odds_Calculator_2-way'!A113)</f>
        <v>2.2200000000000002</v>
      </c>
      <c r="B112" s="4">
        <f>IF('True_Odds_Calculator_2-way'!B113="","",'True_Odds_Calculator_2-way'!B113)</f>
        <v>1.67</v>
      </c>
      <c r="C112" s="4">
        <f t="shared" si="4"/>
        <v>4.9252845660031408E-2</v>
      </c>
      <c r="D112" s="4">
        <f t="shared" si="6"/>
        <v>2.348387914106544</v>
      </c>
      <c r="E112" s="4">
        <f t="shared" si="7"/>
        <v>1.7416263447174332</v>
      </c>
      <c r="G112" s="4">
        <f t="shared" si="5"/>
        <v>1.0492528456600314</v>
      </c>
    </row>
    <row r="113" spans="1:7" x14ac:dyDescent="0.2">
      <c r="A113" s="4">
        <f>IF('True_Odds_Calculator_2-way'!A114="","",'True_Odds_Calculator_2-way'!A114)</f>
        <v>2.15</v>
      </c>
      <c r="B113" s="4">
        <f>IF('True_Odds_Calculator_2-way'!B114="","",'True_Odds_Calculator_2-way'!B114)</f>
        <v>1.72</v>
      </c>
      <c r="C113" s="4">
        <f t="shared" si="4"/>
        <v>4.6511627906976827E-2</v>
      </c>
      <c r="D113" s="4">
        <f t="shared" si="6"/>
        <v>2.263157894736842</v>
      </c>
      <c r="E113" s="4">
        <f t="shared" si="7"/>
        <v>1.7916666666666667</v>
      </c>
      <c r="G113" s="4">
        <f t="shared" si="5"/>
        <v>1.0465116279069768</v>
      </c>
    </row>
    <row r="114" spans="1:7" x14ac:dyDescent="0.2">
      <c r="A114" s="4">
        <f>IF('True_Odds_Calculator_2-way'!A115="","",'True_Odds_Calculator_2-way'!A115)</f>
        <v>2.2799999999999998</v>
      </c>
      <c r="B114" s="4">
        <f>IF('True_Odds_Calculator_2-way'!B115="","",'True_Odds_Calculator_2-way'!B115)</f>
        <v>1.64</v>
      </c>
      <c r="C114" s="4">
        <f t="shared" si="4"/>
        <v>4.8352588789045914E-2</v>
      </c>
      <c r="D114" s="4">
        <f t="shared" si="6"/>
        <v>2.4130098089829635</v>
      </c>
      <c r="E114" s="4">
        <f t="shared" si="7"/>
        <v>1.7077091706247716</v>
      </c>
      <c r="G114" s="4">
        <f t="shared" si="5"/>
        <v>1.0483525887890459</v>
      </c>
    </row>
    <row r="115" spans="1:7" x14ac:dyDescent="0.2">
      <c r="A115" s="4">
        <f>IF('True_Odds_Calculator_2-way'!A116="","",'True_Odds_Calculator_2-way'!A116)</f>
        <v>2.2599999999999998</v>
      </c>
      <c r="B115" s="4">
        <f>IF('True_Odds_Calculator_2-way'!B116="","",'True_Odds_Calculator_2-way'!B116)</f>
        <v>1.65</v>
      </c>
      <c r="C115" s="4">
        <f t="shared" si="4"/>
        <v>4.85384821668009E-2</v>
      </c>
      <c r="D115" s="4">
        <f t="shared" si="6"/>
        <v>2.3911510099390831</v>
      </c>
      <c r="E115" s="4">
        <f t="shared" si="7"/>
        <v>1.7188292233233464</v>
      </c>
      <c r="G115" s="4">
        <f t="shared" si="5"/>
        <v>1.0485384821668009</v>
      </c>
    </row>
    <row r="116" spans="1:7" x14ac:dyDescent="0.2">
      <c r="A116" s="4">
        <f>IF('True_Odds_Calculator_2-way'!A117="","",'True_Odds_Calculator_2-way'!A117)</f>
        <v>2.48</v>
      </c>
      <c r="B116" s="4">
        <f>IF('True_Odds_Calculator_2-way'!B117="","",'True_Odds_Calculator_2-way'!B117)</f>
        <v>1.55</v>
      </c>
      <c r="C116" s="4">
        <f t="shared" si="4"/>
        <v>4.8387096774193505E-2</v>
      </c>
      <c r="D116" s="4">
        <f t="shared" si="6"/>
        <v>2.6382978723404253</v>
      </c>
      <c r="E116" s="4">
        <f t="shared" si="7"/>
        <v>1.6103896103896105</v>
      </c>
      <c r="G116" s="4">
        <f t="shared" si="5"/>
        <v>1.0483870967741935</v>
      </c>
    </row>
    <row r="117" spans="1:7" x14ac:dyDescent="0.2">
      <c r="A117" s="4">
        <f>IF('True_Odds_Calculator_2-way'!A118="","",'True_Odds_Calculator_2-way'!A118)</f>
        <v>2.15</v>
      </c>
      <c r="B117" s="4">
        <f>IF('True_Odds_Calculator_2-way'!B118="","",'True_Odds_Calculator_2-way'!B118)</f>
        <v>1.71</v>
      </c>
      <c r="C117" s="4">
        <f t="shared" si="4"/>
        <v>4.9911600707194248E-2</v>
      </c>
      <c r="D117" s="4">
        <f t="shared" si="6"/>
        <v>2.2718986559555074</v>
      </c>
      <c r="E117" s="4">
        <f t="shared" si="7"/>
        <v>1.7862261630025504</v>
      </c>
      <c r="G117" s="4">
        <f t="shared" si="5"/>
        <v>1.0499116007071942</v>
      </c>
    </row>
    <row r="118" spans="1:7" x14ac:dyDescent="0.2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1.51</v>
      </c>
      <c r="C118" s="4">
        <f t="shared" si="4"/>
        <v>4.8352041729525119E-2</v>
      </c>
      <c r="D118" s="4">
        <f t="shared" si="6"/>
        <v>2.7630082305980426</v>
      </c>
      <c r="E118" s="4">
        <f t="shared" si="7"/>
        <v>1.56721232643411</v>
      </c>
      <c r="G118" s="4">
        <f t="shared" si="5"/>
        <v>1.0483520417295251</v>
      </c>
    </row>
    <row r="119" spans="1:7" x14ac:dyDescent="0.2">
      <c r="A119" s="4">
        <f>IF('True_Odds_Calculator_2-way'!A120="","",'True_Odds_Calculator_2-way'!A120)</f>
        <v>2.41</v>
      </c>
      <c r="B119" s="4">
        <f>IF('True_Odds_Calculator_2-way'!B120="","",'True_Odds_Calculator_2-way'!B120)</f>
        <v>1.58</v>
      </c>
      <c r="C119" s="4">
        <f t="shared" si="4"/>
        <v>4.7849151741162776E-2</v>
      </c>
      <c r="D119" s="4">
        <f t="shared" si="6"/>
        <v>2.5574585264289071</v>
      </c>
      <c r="E119" s="4">
        <f t="shared" si="7"/>
        <v>1.6420716719134072</v>
      </c>
      <c r="G119" s="4">
        <f t="shared" si="5"/>
        <v>1.0478491517411628</v>
      </c>
    </row>
    <row r="120" spans="1:7" x14ac:dyDescent="0.2">
      <c r="A120" s="4">
        <f>IF('True_Odds_Calculator_2-way'!A121="","",'True_Odds_Calculator_2-way'!A121)</f>
        <v>2.0299999999999998</v>
      </c>
      <c r="B120" s="4">
        <f>IF('True_Odds_Calculator_2-way'!B121="","",'True_Odds_Calculator_2-way'!B121)</f>
        <v>1.81</v>
      </c>
      <c r="C120" s="4">
        <f t="shared" si="4"/>
        <v>4.5097025283727721E-2</v>
      </c>
      <c r="D120" s="4">
        <f t="shared" si="6"/>
        <v>2.1273774715571898</v>
      </c>
      <c r="E120" s="4">
        <f t="shared" si="7"/>
        <v>1.8870143543127138</v>
      </c>
      <c r="G120" s="4">
        <f t="shared" si="5"/>
        <v>1.0450970252837277</v>
      </c>
    </row>
    <row r="121" spans="1:7" x14ac:dyDescent="0.2">
      <c r="A121" s="4">
        <f>IF('True_Odds_Calculator_2-way'!A122="","",'True_Odds_Calculator_2-way'!A122)</f>
        <v>2.29</v>
      </c>
      <c r="B121" s="4">
        <f>IF('True_Odds_Calculator_2-way'!B122="","",'True_Odds_Calculator_2-way'!B122)</f>
        <v>1.64</v>
      </c>
      <c r="C121" s="4">
        <f t="shared" si="4"/>
        <v>4.6437320268399196E-2</v>
      </c>
      <c r="D121" s="4">
        <f t="shared" si="6"/>
        <v>2.4185986604842866</v>
      </c>
      <c r="E121" s="4">
        <f t="shared" si="7"/>
        <v>1.7049210096241147</v>
      </c>
      <c r="G121" s="4">
        <f t="shared" si="5"/>
        <v>1.0464373202683992</v>
      </c>
    </row>
    <row r="122" spans="1:7" x14ac:dyDescent="0.2">
      <c r="A122" s="4">
        <f>IF('True_Odds_Calculator_2-way'!A123="","",'True_Odds_Calculator_2-way'!A123)</f>
        <v>2.48</v>
      </c>
      <c r="B122" s="4">
        <f>IF('True_Odds_Calculator_2-way'!B123="","",'True_Odds_Calculator_2-way'!B123)</f>
        <v>1.53</v>
      </c>
      <c r="C122" s="4">
        <f t="shared" si="4"/>
        <v>5.6820577693442953E-2</v>
      </c>
      <c r="D122" s="4">
        <f t="shared" si="6"/>
        <v>2.6679791871747995</v>
      </c>
      <c r="E122" s="4">
        <f t="shared" si="7"/>
        <v>1.5995278644296433</v>
      </c>
      <c r="G122" s="4">
        <f t="shared" si="5"/>
        <v>1.056820577693443</v>
      </c>
    </row>
    <row r="123" spans="1:7" x14ac:dyDescent="0.2">
      <c r="A123" s="4">
        <f>IF('True_Odds_Calculator_2-way'!A124="","",'True_Odds_Calculator_2-way'!A124)</f>
        <v>1.99</v>
      </c>
      <c r="B123" s="4">
        <f>IF('True_Odds_Calculator_2-way'!B124="","",'True_Odds_Calculator_2-way'!B124)</f>
        <v>1.82</v>
      </c>
      <c r="C123" s="4">
        <f t="shared" si="4"/>
        <v>5.1963112264619582E-2</v>
      </c>
      <c r="D123" s="4">
        <f t="shared" si="6"/>
        <v>2.0984993336809774</v>
      </c>
      <c r="E123" s="4">
        <f t="shared" si="7"/>
        <v>1.9103328234611527</v>
      </c>
      <c r="G123" s="4">
        <f t="shared" si="5"/>
        <v>1.0519631122646196</v>
      </c>
    </row>
    <row r="124" spans="1:7" x14ac:dyDescent="0.2">
      <c r="A124" s="4">
        <f>IF('True_Odds_Calculator_2-way'!A125="","",'True_Odds_Calculator_2-way'!A125)</f>
        <v>2.02</v>
      </c>
      <c r="B124" s="4">
        <f>IF('True_Odds_Calculator_2-way'!B125="","",'True_Odds_Calculator_2-way'!B125)</f>
        <v>1.88</v>
      </c>
      <c r="C124" s="4">
        <f t="shared" si="4"/>
        <v>2.6964398567516312E-2</v>
      </c>
      <c r="D124" s="4">
        <f t="shared" si="6"/>
        <v>2.0765529308836395</v>
      </c>
      <c r="E124" s="4">
        <f t="shared" si="7"/>
        <v>1.9288906948394962</v>
      </c>
      <c r="G124" s="4">
        <f t="shared" si="5"/>
        <v>1.0269643985675163</v>
      </c>
    </row>
    <row r="125" spans="1:7" x14ac:dyDescent="0.2">
      <c r="A125" s="4">
        <f>IF('True_Odds_Calculator_2-way'!A126="","",'True_Odds_Calculator_2-way'!A126)</f>
        <v>1.96</v>
      </c>
      <c r="B125" s="4">
        <f>IF('True_Odds_Calculator_2-way'!B126="","",'True_Odds_Calculator_2-way'!B126)</f>
        <v>1.94</v>
      </c>
      <c r="C125" s="4">
        <f t="shared" si="4"/>
        <v>2.5667999158426325E-2</v>
      </c>
      <c r="D125" s="4">
        <f t="shared" si="6"/>
        <v>2.0105752961082914</v>
      </c>
      <c r="E125" s="4">
        <f t="shared" si="7"/>
        <v>1.9895353704478862</v>
      </c>
      <c r="G125" s="4">
        <f t="shared" si="5"/>
        <v>1.0256679991584263</v>
      </c>
    </row>
    <row r="126" spans="1:7" x14ac:dyDescent="0.2">
      <c r="A126" s="4">
        <f>IF('True_Odds_Calculator_2-way'!A127="","",'True_Odds_Calculator_2-way'!A127)</f>
        <v>1.5</v>
      </c>
      <c r="B126" s="4">
        <f>IF('True_Odds_Calculator_2-way'!B127="","",'True_Odds_Calculator_2-way'!B127)</f>
        <v>2.71</v>
      </c>
      <c r="C126" s="4">
        <f t="shared" si="4"/>
        <v>3.5670356703566997E-2</v>
      </c>
      <c r="D126" s="4">
        <f t="shared" si="6"/>
        <v>1.5412322274881518</v>
      </c>
      <c r="E126" s="4">
        <f t="shared" si="7"/>
        <v>2.847635726795096</v>
      </c>
      <c r="G126" s="4">
        <f t="shared" si="5"/>
        <v>1.035670356703567</v>
      </c>
    </row>
    <row r="127" spans="1:7" x14ac:dyDescent="0.2">
      <c r="A127" s="4">
        <f>IF('True_Odds_Calculator_2-way'!A128="","",'True_Odds_Calculator_2-way'!A128)</f>
        <v>2.13</v>
      </c>
      <c r="B127" s="4">
        <f>IF('True_Odds_Calculator_2-way'!B128="","",'True_Odds_Calculator_2-way'!B128)</f>
        <v>1.77</v>
      </c>
      <c r="C127" s="4">
        <f t="shared" si="4"/>
        <v>3.4455319487546765E-2</v>
      </c>
      <c r="D127" s="4">
        <f t="shared" si="6"/>
        <v>2.2111375032990233</v>
      </c>
      <c r="E127" s="4">
        <f t="shared" si="7"/>
        <v>1.8256700806275876</v>
      </c>
      <c r="G127" s="4">
        <f t="shared" si="5"/>
        <v>1.0344553194875468</v>
      </c>
    </row>
    <row r="128" spans="1:7" x14ac:dyDescent="0.2">
      <c r="A128" s="4">
        <f>IF('True_Odds_Calculator_2-way'!A129="","",'True_Odds_Calculator_2-way'!A129)</f>
        <v>2.0699999999999998</v>
      </c>
      <c r="B128" s="4">
        <f>IF('True_Odds_Calculator_2-way'!B129="","",'True_Odds_Calculator_2-way'!B129)</f>
        <v>1.83</v>
      </c>
      <c r="C128" s="4">
        <f t="shared" si="4"/>
        <v>2.9539874871307603E-2</v>
      </c>
      <c r="D128" s="4">
        <f t="shared" si="6"/>
        <v>2.1352836729517204</v>
      </c>
      <c r="E128" s="4">
        <f t="shared" si="7"/>
        <v>1.8808371192373576</v>
      </c>
      <c r="G128" s="4">
        <f t="shared" si="5"/>
        <v>1.0295398748713076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1.96</v>
      </c>
      <c r="C129" s="4">
        <f t="shared" si="4"/>
        <v>2.8338796658559762E-2</v>
      </c>
      <c r="D129" s="4">
        <f t="shared" si="6"/>
        <v>1.9842635333613092</v>
      </c>
      <c r="E129" s="4">
        <f t="shared" si="7"/>
        <v>2.0159880622468553</v>
      </c>
      <c r="G129" s="4">
        <f t="shared" si="5"/>
        <v>1.0283387966585598</v>
      </c>
    </row>
    <row r="130" spans="1:7" x14ac:dyDescent="0.2">
      <c r="A130" s="4">
        <f>IF('True_Odds_Calculator_2-way'!A131="","",'True_Odds_Calculator_2-way'!A131)</f>
        <v>2.08</v>
      </c>
      <c r="B130" s="4">
        <f>IF('True_Odds_Calculator_2-way'!B131="","",'True_Odds_Calculator_2-way'!B131)</f>
        <v>1.82</v>
      </c>
      <c r="C130" s="4">
        <f t="shared" ref="C130:C193" si="8">IF(A130="","",((1/A130)+(1/B130))-1)</f>
        <v>3.0219780219780112E-2</v>
      </c>
      <c r="D130" s="4">
        <f t="shared" si="6"/>
        <v>2.1474926253687316</v>
      </c>
      <c r="E130" s="4">
        <f t="shared" si="7"/>
        <v>1.8714652956298199</v>
      </c>
      <c r="G130" s="4">
        <f t="shared" ref="G130:G193" si="9">IF(A130="","",C130+1)</f>
        <v>1.0302197802197801</v>
      </c>
    </row>
    <row r="131" spans="1:7" x14ac:dyDescent="0.2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1.69</v>
      </c>
      <c r="C131" s="4">
        <f t="shared" si="8"/>
        <v>3.4193852437555794E-2</v>
      </c>
      <c r="D131" s="4">
        <f t="shared" ref="D131:D194" si="10">IF(A131="","",(2*A131)/(2-($C131*A131)))</f>
        <v>2.3508340001231001</v>
      </c>
      <c r="E131" s="4">
        <f t="shared" ref="E131:E194" si="11">IF(B131="","",(2*B131)/(2-($C131*B131)))</f>
        <v>1.740283410033262</v>
      </c>
      <c r="G131" s="4">
        <f t="shared" si="9"/>
        <v>1.0341938524375558</v>
      </c>
    </row>
    <row r="132" spans="1:7" x14ac:dyDescent="0.2">
      <c r="A132" s="4">
        <f>IF('True_Odds_Calculator_2-way'!A133="","",'True_Odds_Calculator_2-way'!A133)</f>
        <v>1.99</v>
      </c>
      <c r="B132" s="4">
        <f>IF('True_Odds_Calculator_2-way'!B133="","",'True_Odds_Calculator_2-way'!B133)</f>
        <v>1.9</v>
      </c>
      <c r="C132" s="4">
        <f t="shared" si="8"/>
        <v>2.8828352287754377E-2</v>
      </c>
      <c r="D132" s="4">
        <f t="shared" si="10"/>
        <v>2.0487672717420748</v>
      </c>
      <c r="E132" s="4">
        <f t="shared" si="11"/>
        <v>1.9535003874967702</v>
      </c>
      <c r="G132" s="4">
        <f t="shared" si="9"/>
        <v>1.0288283522877544</v>
      </c>
    </row>
    <row r="133" spans="1:7" x14ac:dyDescent="0.2">
      <c r="A133" s="4">
        <f>IF('True_Odds_Calculator_2-way'!A134="","",'True_Odds_Calculator_2-way'!A134)</f>
        <v>1.7</v>
      </c>
      <c r="B133" s="4">
        <f>IF('True_Odds_Calculator_2-way'!B134="","",'True_Odds_Calculator_2-way'!B134)</f>
        <v>2.2400000000000002</v>
      </c>
      <c r="C133" s="4">
        <f t="shared" si="8"/>
        <v>3.4663865546218364E-2</v>
      </c>
      <c r="D133" s="4">
        <f t="shared" si="10"/>
        <v>1.7516099356025756</v>
      </c>
      <c r="E133" s="4">
        <f t="shared" si="11"/>
        <v>2.3304773561811505</v>
      </c>
      <c r="G133" s="4">
        <f t="shared" si="9"/>
        <v>1.0346638655462184</v>
      </c>
    </row>
    <row r="134" spans="1:7" x14ac:dyDescent="0.2">
      <c r="A134" s="4">
        <f>IF('True_Odds_Calculator_2-way'!A135="","",'True_Odds_Calculator_2-way'!A135)</f>
        <v>1.82</v>
      </c>
      <c r="B134" s="4">
        <f>IF('True_Odds_Calculator_2-way'!B135="","",'True_Odds_Calculator_2-way'!B135)</f>
        <v>2.0699999999999998</v>
      </c>
      <c r="C134" s="4">
        <f t="shared" si="8"/>
        <v>3.2542336890162948E-2</v>
      </c>
      <c r="D134" s="4">
        <f t="shared" si="10"/>
        <v>1.8755413949320454</v>
      </c>
      <c r="E134" s="4">
        <f t="shared" si="11"/>
        <v>2.1421504520384373</v>
      </c>
      <c r="G134" s="4">
        <f t="shared" si="9"/>
        <v>1.0325423368901629</v>
      </c>
    </row>
    <row r="135" spans="1:7" x14ac:dyDescent="0.2">
      <c r="A135" s="4">
        <f>IF('True_Odds_Calculator_2-way'!A136="","",'True_Odds_Calculator_2-way'!A136)</f>
        <v>1.96</v>
      </c>
      <c r="B135" s="4">
        <f>IF('True_Odds_Calculator_2-way'!B136="","",'True_Odds_Calculator_2-way'!B136)</f>
        <v>1.93</v>
      </c>
      <c r="C135" s="4">
        <f t="shared" si="8"/>
        <v>2.8338796658559762E-2</v>
      </c>
      <c r="D135" s="4">
        <f t="shared" si="10"/>
        <v>2.0159880622468553</v>
      </c>
      <c r="E135" s="4">
        <f t="shared" si="11"/>
        <v>1.9842635333613092</v>
      </c>
      <c r="G135" s="4">
        <f t="shared" si="9"/>
        <v>1.0283387966585598</v>
      </c>
    </row>
    <row r="136" spans="1:7" x14ac:dyDescent="0.2">
      <c r="A136" s="4">
        <f>IF('True_Odds_Calculator_2-way'!A137="","",'True_Odds_Calculator_2-way'!A137)</f>
        <v>1.85</v>
      </c>
      <c r="B136" s="4">
        <f>IF('True_Odds_Calculator_2-way'!B137="","",'True_Odds_Calculator_2-way'!B137)</f>
        <v>2.0499999999999998</v>
      </c>
      <c r="C136" s="4">
        <f t="shared" si="8"/>
        <v>2.8345418589321048E-2</v>
      </c>
      <c r="D136" s="4">
        <f t="shared" si="10"/>
        <v>1.8998121477770822</v>
      </c>
      <c r="E136" s="4">
        <f t="shared" si="11"/>
        <v>2.1113430758524703</v>
      </c>
      <c r="G136" s="4">
        <f t="shared" si="9"/>
        <v>1.028345418589321</v>
      </c>
    </row>
    <row r="137" spans="1:7" x14ac:dyDescent="0.2">
      <c r="A137" s="4">
        <f>IF('True_Odds_Calculator_2-way'!A138="","",'True_Odds_Calculator_2-way'!A138)</f>
        <v>2.31</v>
      </c>
      <c r="B137" s="4">
        <f>IF('True_Odds_Calculator_2-way'!B138="","",'True_Odds_Calculator_2-way'!B138)</f>
        <v>1.66</v>
      </c>
      <c r="C137" s="4">
        <f t="shared" si="8"/>
        <v>3.5310071454649705E-2</v>
      </c>
      <c r="D137" s="4">
        <f t="shared" si="10"/>
        <v>2.4082145324373547</v>
      </c>
      <c r="E137" s="4">
        <f t="shared" si="11"/>
        <v>1.7101190741649199</v>
      </c>
      <c r="G137" s="4">
        <f t="shared" si="9"/>
        <v>1.0353100714546497</v>
      </c>
    </row>
    <row r="138" spans="1:7" x14ac:dyDescent="0.2">
      <c r="A138" s="4">
        <f>IF('True_Odds_Calculator_2-way'!A139="","",'True_Odds_Calculator_2-way'!A139)</f>
        <v>1.65</v>
      </c>
      <c r="B138" s="4">
        <f>IF('True_Odds_Calculator_2-way'!B139="","",'True_Odds_Calculator_2-way'!B139)</f>
        <v>2.31</v>
      </c>
      <c r="C138" s="4">
        <f t="shared" si="8"/>
        <v>3.8961038961038863E-2</v>
      </c>
      <c r="D138" s="4">
        <f t="shared" si="10"/>
        <v>1.7047970479704795</v>
      </c>
      <c r="E138" s="4">
        <f t="shared" si="11"/>
        <v>2.418848167539267</v>
      </c>
      <c r="G138" s="4">
        <f t="shared" si="9"/>
        <v>1.0389610389610389</v>
      </c>
    </row>
    <row r="139" spans="1:7" x14ac:dyDescent="0.2">
      <c r="A139" s="4">
        <f>IF('True_Odds_Calculator_2-way'!A140="","",'True_Odds_Calculator_2-way'!A140)</f>
        <v>2.0099999999999998</v>
      </c>
      <c r="B139" s="4">
        <f>IF('True_Odds_Calculator_2-way'!B140="","",'True_Odds_Calculator_2-way'!B140)</f>
        <v>1.88</v>
      </c>
      <c r="C139" s="4">
        <f t="shared" si="8"/>
        <v>2.9427331427966497E-2</v>
      </c>
      <c r="D139" s="4">
        <f t="shared" si="10"/>
        <v>2.0712563034422273</v>
      </c>
      <c r="E139" s="4">
        <f t="shared" si="11"/>
        <v>1.9334834220221038</v>
      </c>
      <c r="G139" s="4">
        <f t="shared" si="9"/>
        <v>1.0294273314279665</v>
      </c>
    </row>
    <row r="140" spans="1:7" x14ac:dyDescent="0.2">
      <c r="A140" s="4">
        <f>IF('True_Odds_Calculator_2-way'!A141="","",'True_Odds_Calculator_2-way'!A141)</f>
        <v>2.2400000000000002</v>
      </c>
      <c r="B140" s="4">
        <f>IF('True_Odds_Calculator_2-way'!B141="","",'True_Odds_Calculator_2-way'!B141)</f>
        <v>1.7</v>
      </c>
      <c r="C140" s="4">
        <f t="shared" si="8"/>
        <v>3.4663865546218364E-2</v>
      </c>
      <c r="D140" s="4">
        <f t="shared" si="10"/>
        <v>2.3304773561811505</v>
      </c>
      <c r="E140" s="4">
        <f t="shared" si="11"/>
        <v>1.7516099356025756</v>
      </c>
      <c r="G140" s="4">
        <f t="shared" si="9"/>
        <v>1.0346638655462184</v>
      </c>
    </row>
    <row r="141" spans="1:7" x14ac:dyDescent="0.2">
      <c r="A141" s="4">
        <f>IF('True_Odds_Calculator_2-way'!A142="","",'True_Odds_Calculator_2-way'!A142)</f>
        <v>2.08</v>
      </c>
      <c r="B141" s="4">
        <f>IF('True_Odds_Calculator_2-way'!B142="","",'True_Odds_Calculator_2-way'!B142)</f>
        <v>1.81</v>
      </c>
      <c r="C141" s="4">
        <f t="shared" si="8"/>
        <v>3.3255418614534626E-2</v>
      </c>
      <c r="D141" s="4">
        <f t="shared" si="10"/>
        <v>2.1545152798443401</v>
      </c>
      <c r="E141" s="4">
        <f t="shared" si="11"/>
        <v>1.8661643699811639</v>
      </c>
      <c r="G141" s="4">
        <f t="shared" si="9"/>
        <v>1.0332554186145346</v>
      </c>
    </row>
    <row r="142" spans="1:7" x14ac:dyDescent="0.2">
      <c r="A142" s="4">
        <f>IF('True_Odds_Calculator_2-way'!A143="","",'True_Odds_Calculator_2-way'!A143)</f>
        <v>2.4300000000000002</v>
      </c>
      <c r="B142" s="4">
        <f>IF('True_Odds_Calculator_2-way'!B143="","",'True_Odds_Calculator_2-way'!B143)</f>
        <v>1.61</v>
      </c>
      <c r="C142" s="4">
        <f t="shared" si="8"/>
        <v>3.2640646167216181E-2</v>
      </c>
      <c r="D142" s="4">
        <f t="shared" si="10"/>
        <v>2.5303495779840248</v>
      </c>
      <c r="E142" s="4">
        <f t="shared" si="11"/>
        <v>1.6534454704900365</v>
      </c>
      <c r="G142" s="4">
        <f t="shared" si="9"/>
        <v>1.0326406461672162</v>
      </c>
    </row>
    <row r="143" spans="1:7" x14ac:dyDescent="0.2">
      <c r="A143" s="4">
        <f>IF('True_Odds_Calculator_2-way'!A144="","",'True_Odds_Calculator_2-way'!A144)</f>
        <v>2.4500000000000002</v>
      </c>
      <c r="B143" s="4">
        <f>IF('True_Odds_Calculator_2-way'!B144="","",'True_Odds_Calculator_2-way'!B144)</f>
        <v>1.6</v>
      </c>
      <c r="C143" s="4">
        <f t="shared" si="8"/>
        <v>3.3163265306122458E-2</v>
      </c>
      <c r="D143" s="4">
        <f t="shared" si="10"/>
        <v>2.5537459283387625</v>
      </c>
      <c r="E143" s="4">
        <f t="shared" si="11"/>
        <v>1.6436058700209644</v>
      </c>
      <c r="G143" s="4">
        <f t="shared" si="9"/>
        <v>1.0331632653061225</v>
      </c>
    </row>
    <row r="144" spans="1:7" x14ac:dyDescent="0.2">
      <c r="A144" s="4">
        <f>IF('True_Odds_Calculator_2-way'!A145="","",'True_Odds_Calculator_2-way'!A145)</f>
        <v>2.0499999999999998</v>
      </c>
      <c r="B144" s="4">
        <f>IF('True_Odds_Calculator_2-way'!B145="","",'True_Odds_Calculator_2-way'!B145)</f>
        <v>1.76</v>
      </c>
      <c r="C144" s="4">
        <f t="shared" si="8"/>
        <v>5.598669623059882E-2</v>
      </c>
      <c r="D144" s="4">
        <f t="shared" si="10"/>
        <v>2.1748040988547319</v>
      </c>
      <c r="E144" s="4">
        <f t="shared" si="11"/>
        <v>1.8512057465366858</v>
      </c>
      <c r="G144" s="4">
        <f t="shared" si="9"/>
        <v>1.0559866962305988</v>
      </c>
    </row>
    <row r="145" spans="1:7" x14ac:dyDescent="0.2">
      <c r="A145" s="4">
        <f>IF('True_Odds_Calculator_2-way'!A146="","",'True_Odds_Calculator_2-way'!A146)</f>
        <v>2.08</v>
      </c>
      <c r="B145" s="4">
        <f>IF('True_Odds_Calculator_2-way'!B146="","",'True_Odds_Calculator_2-way'!B146)</f>
        <v>1.74</v>
      </c>
      <c r="C145" s="4">
        <f t="shared" si="8"/>
        <v>5.5481874447391721E-2</v>
      </c>
      <c r="D145" s="4">
        <f t="shared" si="10"/>
        <v>2.2073676506464994</v>
      </c>
      <c r="E145" s="4">
        <f t="shared" si="11"/>
        <v>1.8282481309355427</v>
      </c>
      <c r="G145" s="4">
        <f t="shared" si="9"/>
        <v>1.0554818744473917</v>
      </c>
    </row>
    <row r="146" spans="1:7" x14ac:dyDescent="0.2">
      <c r="A146" s="4">
        <f>IF('True_Odds_Calculator_2-way'!A147="","",'True_Odds_Calculator_2-way'!A147)</f>
        <v>2.1800000000000002</v>
      </c>
      <c r="B146" s="4">
        <f>IF('True_Odds_Calculator_2-way'!B147="","",'True_Odds_Calculator_2-way'!B147)</f>
        <v>1.68</v>
      </c>
      <c r="C146" s="4">
        <f t="shared" si="8"/>
        <v>5.3953691568370488E-2</v>
      </c>
      <c r="D146" s="4">
        <f t="shared" si="10"/>
        <v>2.3162155325069569</v>
      </c>
      <c r="E146" s="4">
        <f t="shared" si="11"/>
        <v>1.7597539880837978</v>
      </c>
      <c r="G146" s="4">
        <f t="shared" si="9"/>
        <v>1.0539536915683705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1.92</v>
      </c>
      <c r="C147" s="4">
        <f t="shared" si="8"/>
        <v>5.2748226950354749E-2</v>
      </c>
      <c r="D147" s="4">
        <f t="shared" si="10"/>
        <v>1.9780797895659799</v>
      </c>
      <c r="E147" s="4">
        <f t="shared" si="11"/>
        <v>2.0224114746750339</v>
      </c>
      <c r="G147" s="4">
        <f t="shared" si="9"/>
        <v>1.0527482269503547</v>
      </c>
    </row>
    <row r="148" spans="1:7" x14ac:dyDescent="0.2">
      <c r="A148" s="4">
        <f>IF('True_Odds_Calculator_2-way'!A149="","",'True_Odds_Calculator_2-way'!A149)</f>
        <v>1.94</v>
      </c>
      <c r="B148" s="4">
        <f>IF('True_Odds_Calculator_2-way'!B149="","",'True_Odds_Calculator_2-way'!B149)</f>
        <v>1.86</v>
      </c>
      <c r="C148" s="4">
        <f t="shared" si="8"/>
        <v>5.3098326127923645E-2</v>
      </c>
      <c r="D148" s="4">
        <f t="shared" si="10"/>
        <v>2.0453463326153494</v>
      </c>
      <c r="E148" s="4">
        <f t="shared" si="11"/>
        <v>1.9566207569677909</v>
      </c>
      <c r="G148" s="4">
        <f t="shared" si="9"/>
        <v>1.0530983261279236</v>
      </c>
    </row>
    <row r="149" spans="1:7" x14ac:dyDescent="0.2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2.0499999999999998</v>
      </c>
      <c r="C149" s="4">
        <f t="shared" si="8"/>
        <v>6.5839560129705488E-2</v>
      </c>
      <c r="D149" s="4">
        <f t="shared" si="10"/>
        <v>1.8344756239493085</v>
      </c>
      <c r="E149" s="4">
        <f t="shared" si="11"/>
        <v>2.1983573531690688</v>
      </c>
      <c r="G149" s="4">
        <f t="shared" si="9"/>
        <v>1.0658395601297055</v>
      </c>
    </row>
    <row r="150" spans="1:7" x14ac:dyDescent="0.2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1.96</v>
      </c>
      <c r="C150" s="4">
        <f t="shared" si="8"/>
        <v>5.6652169064347113E-2</v>
      </c>
      <c r="D150" s="4">
        <f t="shared" si="10"/>
        <v>1.9300473525613433</v>
      </c>
      <c r="E150" s="4">
        <f t="shared" si="11"/>
        <v>2.0752140708169406</v>
      </c>
      <c r="G150" s="4">
        <f t="shared" si="9"/>
        <v>1.0566521690643471</v>
      </c>
    </row>
    <row r="151" spans="1:7" x14ac:dyDescent="0.2">
      <c r="A151" s="4">
        <f>IF('True_Odds_Calculator_2-way'!A152="","",'True_Odds_Calculator_2-way'!A152)</f>
        <v>1.65</v>
      </c>
      <c r="B151" s="4">
        <f>IF('True_Odds_Calculator_2-way'!B152="","",'True_Odds_Calculator_2-way'!B152)</f>
        <v>2.1800000000000002</v>
      </c>
      <c r="C151" s="4">
        <f t="shared" si="8"/>
        <v>6.4776202390881332E-2</v>
      </c>
      <c r="D151" s="4">
        <f t="shared" si="10"/>
        <v>1.7431548340198693</v>
      </c>
      <c r="E151" s="4">
        <f t="shared" si="11"/>
        <v>2.3456146071079234</v>
      </c>
      <c r="G151" s="4">
        <f t="shared" si="9"/>
        <v>1.0647762023908813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1.98</v>
      </c>
      <c r="C152" s="4">
        <f t="shared" si="8"/>
        <v>5.7536692895808983E-2</v>
      </c>
      <c r="D152" s="4">
        <f t="shared" si="10"/>
        <v>1.9094251158825726</v>
      </c>
      <c r="E152" s="4">
        <f t="shared" si="11"/>
        <v>2.0995957583924074</v>
      </c>
      <c r="G152" s="4">
        <f t="shared" si="9"/>
        <v>1.057536692895809</v>
      </c>
    </row>
    <row r="153" spans="1:7" x14ac:dyDescent="0.2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2.1800000000000002</v>
      </c>
      <c r="C153" s="4">
        <f t="shared" si="8"/>
        <v>6.4776202390881332E-2</v>
      </c>
      <c r="D153" s="4">
        <f t="shared" si="10"/>
        <v>1.7431548340198693</v>
      </c>
      <c r="E153" s="4">
        <f t="shared" si="11"/>
        <v>2.3456146071079234</v>
      </c>
      <c r="G153" s="4">
        <f t="shared" si="9"/>
        <v>1.0647762023908813</v>
      </c>
    </row>
    <row r="154" spans="1:7" x14ac:dyDescent="0.2">
      <c r="A154" s="4">
        <f>IF('True_Odds_Calculator_2-way'!A155="","",'True_Odds_Calculator_2-way'!A155)</f>
        <v>1.63</v>
      </c>
      <c r="B154" s="4">
        <f>IF('True_Odds_Calculator_2-way'!B155="","",'True_Odds_Calculator_2-way'!B155)</f>
        <v>2.2200000000000002</v>
      </c>
      <c r="C154" s="4">
        <f t="shared" si="8"/>
        <v>6.3947382965787725E-2</v>
      </c>
      <c r="D154" s="4">
        <f t="shared" si="10"/>
        <v>1.7196217269400746</v>
      </c>
      <c r="E154" s="4">
        <f t="shared" si="11"/>
        <v>2.3896189658588125</v>
      </c>
      <c r="G154" s="4">
        <f t="shared" si="9"/>
        <v>1.0639473829657877</v>
      </c>
    </row>
    <row r="155" spans="1:7" x14ac:dyDescent="0.2">
      <c r="A155" s="4">
        <f>IF('True_Odds_Calculator_2-way'!A156="","",'True_Odds_Calculator_2-way'!A156)</f>
        <v>1.69</v>
      </c>
      <c r="B155" s="4">
        <f>IF('True_Odds_Calculator_2-way'!B156="","",'True_Odds_Calculator_2-way'!B156)</f>
        <v>2.11</v>
      </c>
      <c r="C155" s="4">
        <f t="shared" si="8"/>
        <v>6.5649625620460395E-2</v>
      </c>
      <c r="D155" s="4">
        <f t="shared" si="10"/>
        <v>1.7892571313881429</v>
      </c>
      <c r="E155" s="4">
        <f t="shared" si="11"/>
        <v>2.2670142089704055</v>
      </c>
      <c r="G155" s="4">
        <f t="shared" si="9"/>
        <v>1.0656496256204604</v>
      </c>
    </row>
    <row r="156" spans="1:7" x14ac:dyDescent="0.2">
      <c r="A156" s="4">
        <f>IF('True_Odds_Calculator_2-way'!A157="","",'True_Odds_Calculator_2-way'!A157)</f>
        <v>1.83</v>
      </c>
      <c r="B156" s="4">
        <f>IF('True_Odds_Calculator_2-way'!B157="","",'True_Odds_Calculator_2-way'!B157)</f>
        <v>1.96</v>
      </c>
      <c r="C156" s="4">
        <f t="shared" si="8"/>
        <v>5.6652169064347113E-2</v>
      </c>
      <c r="D156" s="4">
        <f t="shared" si="10"/>
        <v>1.9300473525613433</v>
      </c>
      <c r="E156" s="4">
        <f t="shared" si="11"/>
        <v>2.0752140708169406</v>
      </c>
      <c r="G156" s="4">
        <f t="shared" si="9"/>
        <v>1.0566521690643471</v>
      </c>
    </row>
    <row r="157" spans="1:7" x14ac:dyDescent="0.2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1.81</v>
      </c>
      <c r="C157" s="4">
        <f t="shared" si="8"/>
        <v>3.0955087366835166E-2</v>
      </c>
      <c r="D157" s="4">
        <f t="shared" si="10"/>
        <v>2.159867538325388</v>
      </c>
      <c r="E157" s="4">
        <f t="shared" si="11"/>
        <v>1.8621674173619833</v>
      </c>
      <c r="G157" s="4">
        <f t="shared" si="9"/>
        <v>1.0309550873668352</v>
      </c>
    </row>
    <row r="158" spans="1:7" x14ac:dyDescent="0.2">
      <c r="A158" s="4">
        <f>IF('True_Odds_Calculator_2-way'!A159="","",'True_Odds_Calculator_2-way'!A159)</f>
        <v>2.2000000000000002</v>
      </c>
      <c r="B158" s="4">
        <f>IF('True_Odds_Calculator_2-way'!B159="","",'True_Odds_Calculator_2-way'!B159)</f>
        <v>1.74</v>
      </c>
      <c r="C158" s="4">
        <f t="shared" si="8"/>
        <v>2.925809822361547E-2</v>
      </c>
      <c r="D158" s="4">
        <f t="shared" si="10"/>
        <v>2.2731591448931119</v>
      </c>
      <c r="E158" s="4">
        <f t="shared" si="11"/>
        <v>1.78544776119403</v>
      </c>
      <c r="G158" s="4">
        <f t="shared" si="9"/>
        <v>1.0292580982236155</v>
      </c>
    </row>
    <row r="159" spans="1:7" x14ac:dyDescent="0.2">
      <c r="A159" s="4">
        <f>IF('True_Odds_Calculator_2-way'!A160="","",'True_Odds_Calculator_2-way'!A160)</f>
        <v>2.5299999999999998</v>
      </c>
      <c r="B159" s="4">
        <f>IF('True_Odds_Calculator_2-way'!B160="","",'True_Odds_Calculator_2-way'!B160)</f>
        <v>1.58</v>
      </c>
      <c r="C159" s="4">
        <f t="shared" si="8"/>
        <v>2.8168309401110703E-2</v>
      </c>
      <c r="D159" s="4">
        <f t="shared" si="10"/>
        <v>2.6234823127912317</v>
      </c>
      <c r="E159" s="4">
        <f t="shared" si="11"/>
        <v>1.6159598981283099</v>
      </c>
      <c r="G159" s="4">
        <f t="shared" si="9"/>
        <v>1.0281683094011107</v>
      </c>
    </row>
    <row r="160" spans="1:7" x14ac:dyDescent="0.2">
      <c r="A160" s="4">
        <f>IF('True_Odds_Calculator_2-way'!A161="","",'True_Odds_Calculator_2-way'!A161)</f>
        <v>2.06</v>
      </c>
      <c r="B160" s="4">
        <f>IF('True_Odds_Calculator_2-way'!B161="","",'True_Odds_Calculator_2-way'!B161)</f>
        <v>1.85</v>
      </c>
      <c r="C160" s="4">
        <f t="shared" si="8"/>
        <v>2.5977433744424072E-2</v>
      </c>
      <c r="D160" s="4">
        <f t="shared" si="10"/>
        <v>2.1166342682588173</v>
      </c>
      <c r="E160" s="4">
        <f t="shared" si="11"/>
        <v>1.8955483710519774</v>
      </c>
      <c r="G160" s="4">
        <f t="shared" si="9"/>
        <v>1.0259774337444241</v>
      </c>
    </row>
    <row r="161" spans="1:7" x14ac:dyDescent="0.2">
      <c r="A161" s="4">
        <f>IF('True_Odds_Calculator_2-way'!A162="","",'True_Odds_Calculator_2-way'!A162)</f>
        <v>2.44</v>
      </c>
      <c r="B161" s="4">
        <f>IF('True_Odds_Calculator_2-way'!B162="","",'True_Odds_Calculator_2-way'!B162)</f>
        <v>1.58</v>
      </c>
      <c r="C161" s="4">
        <f t="shared" si="8"/>
        <v>4.2747457978833836E-2</v>
      </c>
      <c r="D161" s="4">
        <f t="shared" si="10"/>
        <v>2.5742521367521367</v>
      </c>
      <c r="E161" s="4">
        <f t="shared" si="11"/>
        <v>1.6352222599253479</v>
      </c>
      <c r="G161" s="4">
        <f t="shared" si="9"/>
        <v>1.0427474579788338</v>
      </c>
    </row>
    <row r="162" spans="1:7" x14ac:dyDescent="0.2">
      <c r="A162" s="4">
        <f>IF('True_Odds_Calculator_2-way'!A163="","",'True_Odds_Calculator_2-way'!A163)</f>
        <v>2.4300000000000002</v>
      </c>
      <c r="B162" s="4">
        <f>IF('True_Odds_Calculator_2-way'!B163="","",'True_Odds_Calculator_2-way'!B163)</f>
        <v>1.58</v>
      </c>
      <c r="C162" s="4">
        <f t="shared" si="8"/>
        <v>4.4434026149919204E-2</v>
      </c>
      <c r="D162" s="4">
        <f t="shared" si="10"/>
        <v>2.5686759884926742</v>
      </c>
      <c r="E162" s="4">
        <f t="shared" si="11"/>
        <v>1.6374802746620036</v>
      </c>
      <c r="G162" s="4">
        <f t="shared" si="9"/>
        <v>1.0444340261499192</v>
      </c>
    </row>
    <row r="163" spans="1:7" x14ac:dyDescent="0.2">
      <c r="A163" s="4">
        <f>IF('True_Odds_Calculator_2-way'!A164="","",'True_Odds_Calculator_2-way'!A164)</f>
        <v>2.76</v>
      </c>
      <c r="B163" s="4">
        <f>IF('True_Odds_Calculator_2-way'!B164="","",'True_Odds_Calculator_2-way'!B164)</f>
        <v>1.47</v>
      </c>
      <c r="C163" s="4">
        <f t="shared" si="8"/>
        <v>4.2590949423247704E-2</v>
      </c>
      <c r="D163" s="4">
        <f t="shared" si="10"/>
        <v>2.93235039028621</v>
      </c>
      <c r="E163" s="4">
        <f t="shared" si="11"/>
        <v>1.5175044883303412</v>
      </c>
      <c r="G163" s="4">
        <f t="shared" si="9"/>
        <v>1.0425909494232477</v>
      </c>
    </row>
    <row r="164" spans="1:7" x14ac:dyDescent="0.2">
      <c r="A164" s="4">
        <f>IF('True_Odds_Calculator_2-way'!A165="","",'True_Odds_Calculator_2-way'!A165)</f>
        <v>2.67</v>
      </c>
      <c r="B164" s="4">
        <f>IF('True_Odds_Calculator_2-way'!B165="","",'True_Odds_Calculator_2-way'!B165)</f>
        <v>1.5</v>
      </c>
      <c r="C164" s="4">
        <f t="shared" si="8"/>
        <v>4.1198501872659055E-2</v>
      </c>
      <c r="D164" s="4">
        <f t="shared" si="10"/>
        <v>2.8253968253968247</v>
      </c>
      <c r="E164" s="4">
        <f t="shared" si="11"/>
        <v>1.5478260869565217</v>
      </c>
      <c r="G164" s="4">
        <f t="shared" si="9"/>
        <v>1.0411985018726591</v>
      </c>
    </row>
    <row r="165" spans="1:7" x14ac:dyDescent="0.2">
      <c r="A165" s="4">
        <f>IF('True_Odds_Calculator_2-way'!A166="","",'True_Odds_Calculator_2-way'!A166)</f>
        <v>2.06</v>
      </c>
      <c r="B165" s="4">
        <f>IF('True_Odds_Calculator_2-way'!B166="","",'True_Odds_Calculator_2-way'!B166)</f>
        <v>1.84</v>
      </c>
      <c r="C165" s="4">
        <f t="shared" si="8"/>
        <v>2.891515407344869E-2</v>
      </c>
      <c r="D165" s="4">
        <f t="shared" si="10"/>
        <v>2.1232354918216445</v>
      </c>
      <c r="E165" s="4">
        <f t="shared" si="11"/>
        <v>1.8902852583283463</v>
      </c>
      <c r="G165" s="4">
        <f t="shared" si="9"/>
        <v>1.0289151540734487</v>
      </c>
    </row>
    <row r="166" spans="1:7" x14ac:dyDescent="0.2">
      <c r="A166" s="4">
        <f>IF('True_Odds_Calculator_2-way'!A167="","",'True_Odds_Calculator_2-way'!A167)</f>
        <v>2.11</v>
      </c>
      <c r="B166" s="4">
        <f>IF('True_Odds_Calculator_2-way'!B167="","",'True_Odds_Calculator_2-way'!B167)</f>
        <v>1.79</v>
      </c>
      <c r="C166" s="4">
        <f t="shared" si="8"/>
        <v>3.2592867166194583E-2</v>
      </c>
      <c r="D166" s="4">
        <f t="shared" si="10"/>
        <v>2.1851369724319478</v>
      </c>
      <c r="E166" s="4">
        <f t="shared" si="11"/>
        <v>1.8437843247333352</v>
      </c>
      <c r="G166" s="4">
        <f t="shared" si="9"/>
        <v>1.0325928671661946</v>
      </c>
    </row>
    <row r="167" spans="1:7" x14ac:dyDescent="0.2">
      <c r="A167" s="4">
        <f>IF('True_Odds_Calculator_2-way'!A168="","",'True_Odds_Calculator_2-way'!A168)</f>
        <v>1.93</v>
      </c>
      <c r="B167" s="4">
        <f>IF('True_Odds_Calculator_2-way'!B168="","",'True_Odds_Calculator_2-way'!B168)</f>
        <v>1.96</v>
      </c>
      <c r="C167" s="4">
        <f t="shared" si="8"/>
        <v>2.8338796658559762E-2</v>
      </c>
      <c r="D167" s="4">
        <f t="shared" si="10"/>
        <v>1.9842635333613092</v>
      </c>
      <c r="E167" s="4">
        <f t="shared" si="11"/>
        <v>2.0159880622468553</v>
      </c>
      <c r="G167" s="4">
        <f t="shared" si="9"/>
        <v>1.0283387966585598</v>
      </c>
    </row>
    <row r="168" spans="1:7" x14ac:dyDescent="0.2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</v>
      </c>
      <c r="C168" s="4">
        <f t="shared" si="8"/>
        <v>3.1884980635577431E-2</v>
      </c>
      <c r="D168" s="4">
        <f t="shared" si="10"/>
        <v>1.8849942497124856</v>
      </c>
      <c r="E168" s="4">
        <f t="shared" si="11"/>
        <v>2.1299508446804905</v>
      </c>
      <c r="G168" s="4">
        <f t="shared" si="9"/>
        <v>1.0318849806355774</v>
      </c>
    </row>
    <row r="169" spans="1:7" x14ac:dyDescent="0.2">
      <c r="A169" s="4">
        <f>IF('True_Odds_Calculator_2-way'!A170="","",'True_Odds_Calculator_2-way'!A170)</f>
        <v>1.83</v>
      </c>
      <c r="B169" s="4">
        <f>IF('True_Odds_Calculator_2-way'!B170="","",'True_Odds_Calculator_2-way'!B170)</f>
        <v>2.0099999999999998</v>
      </c>
      <c r="C169" s="4">
        <f t="shared" si="8"/>
        <v>4.3960525242639381E-2</v>
      </c>
      <c r="D169" s="4">
        <f t="shared" si="10"/>
        <v>1.9066946582691862</v>
      </c>
      <c r="E169" s="4">
        <f t="shared" si="11"/>
        <v>2.1029071263184975</v>
      </c>
      <c r="G169" s="4">
        <f t="shared" si="9"/>
        <v>1.0439605252426394</v>
      </c>
    </row>
    <row r="170" spans="1:7" x14ac:dyDescent="0.2">
      <c r="A170" s="4">
        <f>IF('True_Odds_Calculator_2-way'!A171="","",'True_Odds_Calculator_2-way'!A171)</f>
        <v>1.61</v>
      </c>
      <c r="B170" s="4">
        <f>IF('True_Odds_Calculator_2-way'!B171="","",'True_Odds_Calculator_2-way'!B171)</f>
        <v>2.36</v>
      </c>
      <c r="C170" s="4">
        <f t="shared" si="8"/>
        <v>4.4846825981682326E-2</v>
      </c>
      <c r="D170" s="4">
        <f t="shared" si="10"/>
        <v>1.6703006857745737</v>
      </c>
      <c r="E170" s="4">
        <f t="shared" si="11"/>
        <v>2.4918677859391396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1.63</v>
      </c>
      <c r="B171" s="4">
        <f>IF('True_Odds_Calculator_2-way'!B172="","",'True_Odds_Calculator_2-way'!B172)</f>
        <v>2.3199999999999998</v>
      </c>
      <c r="C171" s="4">
        <f t="shared" si="8"/>
        <v>4.4531415273958208E-2</v>
      </c>
      <c r="D171" s="4">
        <f t="shared" si="10"/>
        <v>1.6913856337776187</v>
      </c>
      <c r="E171" s="4">
        <f t="shared" si="11"/>
        <v>2.4463708112304308</v>
      </c>
      <c r="G171" s="4">
        <f t="shared" si="9"/>
        <v>1.0445314152739582</v>
      </c>
    </row>
    <row r="172" spans="1:7" x14ac:dyDescent="0.2">
      <c r="A172" s="4">
        <f>IF('True_Odds_Calculator_2-way'!A173="","",'True_Odds_Calculator_2-way'!A173)</f>
        <v>1.49</v>
      </c>
      <c r="B172" s="4">
        <f>IF('True_Odds_Calculator_2-way'!B173="","",'True_Odds_Calculator_2-way'!B173)</f>
        <v>2.63</v>
      </c>
      <c r="C172" s="4">
        <f t="shared" si="8"/>
        <v>5.1369076479444775E-2</v>
      </c>
      <c r="D172" s="4">
        <f t="shared" si="10"/>
        <v>1.5492913199043232</v>
      </c>
      <c r="E172" s="4">
        <f t="shared" si="11"/>
        <v>2.8205275848418325</v>
      </c>
      <c r="G172" s="4">
        <f t="shared" si="9"/>
        <v>1.0513690764794448</v>
      </c>
    </row>
    <row r="173" spans="1:7" x14ac:dyDescent="0.2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8"/>
        <v>2.908747243515708E-2</v>
      </c>
      <c r="D173" s="4">
        <f t="shared" si="10"/>
        <v>2.2087440565928333</v>
      </c>
      <c r="E173" s="4">
        <f t="shared" si="11"/>
        <v>1.8273049985608751</v>
      </c>
      <c r="G173" s="4">
        <f t="shared" si="9"/>
        <v>1.0290874724351571</v>
      </c>
    </row>
    <row r="174" spans="1:7" x14ac:dyDescent="0.2">
      <c r="A174" s="4">
        <f>IF('True_Odds_Calculator_2-way'!A175="","",'True_Odds_Calculator_2-way'!A175)</f>
        <v>1.18</v>
      </c>
      <c r="B174" s="4">
        <f>IF('True_Odds_Calculator_2-way'!B175="","",'True_Odds_Calculator_2-way'!B175)</f>
        <v>4.75</v>
      </c>
      <c r="C174" s="4">
        <f t="shared" si="8"/>
        <v>5.7983942908117925E-2</v>
      </c>
      <c r="D174" s="4">
        <f t="shared" si="10"/>
        <v>1.2217983651226159</v>
      </c>
      <c r="E174" s="4">
        <f t="shared" si="11"/>
        <v>5.5085995085995112</v>
      </c>
      <c r="G174" s="4">
        <f t="shared" si="9"/>
        <v>1.0579839429081179</v>
      </c>
    </row>
    <row r="175" spans="1:7" x14ac:dyDescent="0.2">
      <c r="A175" s="4">
        <f>IF('True_Odds_Calculator_2-way'!A176="","",'True_Odds_Calculator_2-way'!A176)</f>
        <v>1.8</v>
      </c>
      <c r="B175" s="4">
        <f>IF('True_Odds_Calculator_2-way'!B176="","",'True_Odds_Calculator_2-way'!B176)</f>
        <v>2.12</v>
      </c>
      <c r="C175" s="4">
        <f t="shared" si="8"/>
        <v>2.7253668763102645E-2</v>
      </c>
      <c r="D175" s="4">
        <f t="shared" si="10"/>
        <v>1.8452611218568664</v>
      </c>
      <c r="E175" s="4">
        <f t="shared" si="11"/>
        <v>2.1830663615560639</v>
      </c>
      <c r="G175" s="4">
        <f t="shared" si="9"/>
        <v>1.0272536687631026</v>
      </c>
    </row>
    <row r="176" spans="1:7" x14ac:dyDescent="0.2">
      <c r="A176" s="4">
        <f>IF('True_Odds_Calculator_2-way'!A177="","",'True_Odds_Calculator_2-way'!A177)</f>
        <v>1.7</v>
      </c>
      <c r="B176" s="4">
        <f>IF('True_Odds_Calculator_2-way'!B177="","",'True_Odds_Calculator_2-way'!B177)</f>
        <v>2.2400000000000002</v>
      </c>
      <c r="C176" s="4">
        <f t="shared" si="8"/>
        <v>3.4663865546218364E-2</v>
      </c>
      <c r="D176" s="4">
        <f t="shared" si="10"/>
        <v>1.7516099356025756</v>
      </c>
      <c r="E176" s="4">
        <f t="shared" si="11"/>
        <v>2.3304773561811505</v>
      </c>
      <c r="G176" s="4">
        <f t="shared" si="9"/>
        <v>1.0346638655462184</v>
      </c>
    </row>
    <row r="177" spans="1:7" x14ac:dyDescent="0.2">
      <c r="A177" s="4">
        <f>IF('True_Odds_Calculator_2-way'!A178="","",'True_Odds_Calculator_2-way'!A178)</f>
        <v>1.69</v>
      </c>
      <c r="B177" s="4">
        <f>IF('True_Odds_Calculator_2-way'!B178="","",'True_Odds_Calculator_2-way'!B178)</f>
        <v>2.2599999999999998</v>
      </c>
      <c r="C177" s="4">
        <f t="shared" si="8"/>
        <v>3.4193852437555794E-2</v>
      </c>
      <c r="D177" s="4">
        <f t="shared" si="10"/>
        <v>1.740283410033262</v>
      </c>
      <c r="E177" s="4">
        <f t="shared" si="11"/>
        <v>2.3508340001231001</v>
      </c>
      <c r="G177" s="4">
        <f t="shared" si="9"/>
        <v>1.0341938524375558</v>
      </c>
    </row>
    <row r="178" spans="1:7" x14ac:dyDescent="0.2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8"/>
        <v>3.5245772087877381E-2</v>
      </c>
      <c r="D178" s="4">
        <f t="shared" si="10"/>
        <v>1.7631322279503969</v>
      </c>
      <c r="E178" s="4">
        <f t="shared" si="11"/>
        <v>2.3103888990323171</v>
      </c>
      <c r="G178" s="4">
        <f t="shared" si="9"/>
        <v>1.0352457720878774</v>
      </c>
    </row>
    <row r="179" spans="1:7" x14ac:dyDescent="0.2">
      <c r="A179" s="4">
        <f>IF('True_Odds_Calculator_2-way'!A180="","",'True_Odds_Calculator_2-way'!A180)</f>
        <v>2.09</v>
      </c>
      <c r="B179" s="4">
        <f>IF('True_Odds_Calculator_2-way'!B180="","",'True_Odds_Calculator_2-way'!B180)</f>
        <v>1.83</v>
      </c>
      <c r="C179" s="4">
        <f t="shared" si="8"/>
        <v>2.4916986953225084E-2</v>
      </c>
      <c r="D179" s="4">
        <f t="shared" si="10"/>
        <v>2.1458748281762841</v>
      </c>
      <c r="E179" s="4">
        <f t="shared" si="11"/>
        <v>1.8726956692045928</v>
      </c>
      <c r="G179" s="4">
        <f t="shared" si="9"/>
        <v>1.0249169869532251</v>
      </c>
    </row>
    <row r="180" spans="1:7" x14ac:dyDescent="0.2">
      <c r="A180" s="4">
        <f>IF('True_Odds_Calculator_2-way'!A181="","",'True_Odds_Calculator_2-way'!A181)</f>
        <v>1.93</v>
      </c>
      <c r="B180" s="4">
        <f>IF('True_Odds_Calculator_2-way'!B181="","",'True_Odds_Calculator_2-way'!B181)</f>
        <v>1.98</v>
      </c>
      <c r="C180" s="4">
        <f t="shared" si="8"/>
        <v>2.3185220076411994E-2</v>
      </c>
      <c r="D180" s="4">
        <f t="shared" si="10"/>
        <v>1.974169551066798</v>
      </c>
      <c r="E180" s="4">
        <f t="shared" si="11"/>
        <v>2.0265153523890338</v>
      </c>
      <c r="G180" s="4">
        <f t="shared" si="9"/>
        <v>1.023185220076412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1.98</v>
      </c>
      <c r="C181" s="4">
        <f t="shared" si="8"/>
        <v>2.3185220076411994E-2</v>
      </c>
      <c r="D181" s="4">
        <f t="shared" si="10"/>
        <v>1.974169551066798</v>
      </c>
      <c r="E181" s="4">
        <f t="shared" si="11"/>
        <v>2.0265153523890338</v>
      </c>
      <c r="G181" s="4">
        <f t="shared" si="9"/>
        <v>1.023185220076412</v>
      </c>
    </row>
    <row r="182" spans="1:7" x14ac:dyDescent="0.2">
      <c r="A182" s="4">
        <f>IF('True_Odds_Calculator_2-way'!A183="","",'True_Odds_Calculator_2-way'!A183)</f>
        <v>1.74</v>
      </c>
      <c r="B182" s="4">
        <f>IF('True_Odds_Calculator_2-way'!B183="","",'True_Odds_Calculator_2-way'!B183)</f>
        <v>2.2000000000000002</v>
      </c>
      <c r="C182" s="4">
        <f t="shared" si="8"/>
        <v>2.925809822361547E-2</v>
      </c>
      <c r="D182" s="4">
        <f t="shared" si="10"/>
        <v>1.78544776119403</v>
      </c>
      <c r="E182" s="4">
        <f t="shared" si="11"/>
        <v>2.2731591448931119</v>
      </c>
      <c r="G182" s="4">
        <f t="shared" si="9"/>
        <v>1.0292580982236155</v>
      </c>
    </row>
    <row r="183" spans="1:7" x14ac:dyDescent="0.2">
      <c r="A183" s="4">
        <f>IF('True_Odds_Calculator_2-way'!A184="","",'True_Odds_Calculator_2-way'!A184)</f>
        <v>1.64</v>
      </c>
      <c r="B183" s="4">
        <f>IF('True_Odds_Calculator_2-way'!B184="","",'True_Odds_Calculator_2-way'!B184)</f>
        <v>2.39</v>
      </c>
      <c r="C183" s="4">
        <f t="shared" si="8"/>
        <v>2.8166139401979873E-2</v>
      </c>
      <c r="D183" s="4">
        <f t="shared" si="10"/>
        <v>1.6787733424704472</v>
      </c>
      <c r="E183" s="4">
        <f t="shared" si="11"/>
        <v>2.4732458354366487</v>
      </c>
      <c r="G183" s="4">
        <f t="shared" si="9"/>
        <v>1.0281661394019799</v>
      </c>
    </row>
    <row r="184" spans="1:7" x14ac:dyDescent="0.2">
      <c r="A184" s="4">
        <f>IF('True_Odds_Calculator_2-way'!A185="","",'True_Odds_Calculator_2-way'!A185)</f>
        <v>2.35</v>
      </c>
      <c r="B184" s="4">
        <f>IF('True_Odds_Calculator_2-way'!B185="","",'True_Odds_Calculator_2-way'!B185)</f>
        <v>1.66</v>
      </c>
      <c r="C184" s="4">
        <f t="shared" si="8"/>
        <v>2.7941553447834E-2</v>
      </c>
      <c r="D184" s="4">
        <f t="shared" si="10"/>
        <v>2.4297726564933044</v>
      </c>
      <c r="E184" s="4">
        <f t="shared" si="11"/>
        <v>1.6994118928338053</v>
      </c>
      <c r="G184" s="4">
        <f t="shared" si="9"/>
        <v>1.027941553447834</v>
      </c>
    </row>
    <row r="185" spans="1:7" x14ac:dyDescent="0.2">
      <c r="A185" s="4">
        <f>IF('True_Odds_Calculator_2-way'!A186="","",'True_Odds_Calculator_2-way'!A186)</f>
        <v>1.94</v>
      </c>
      <c r="B185" s="4">
        <f>IF('True_Odds_Calculator_2-way'!B186="","",'True_Odds_Calculator_2-way'!B186)</f>
        <v>1.96</v>
      </c>
      <c r="C185" s="4">
        <f t="shared" si="8"/>
        <v>2.5667999158426325E-2</v>
      </c>
      <c r="D185" s="4">
        <f t="shared" si="10"/>
        <v>1.9895353704478862</v>
      </c>
      <c r="E185" s="4">
        <f t="shared" si="11"/>
        <v>2.0105752961082914</v>
      </c>
      <c r="G185" s="4">
        <f t="shared" si="9"/>
        <v>1.0256679991584263</v>
      </c>
    </row>
    <row r="186" spans="1:7" x14ac:dyDescent="0.2">
      <c r="A186" s="4">
        <f>IF('True_Odds_Calculator_2-way'!A187="","",'True_Odds_Calculator_2-way'!A187)</f>
        <v>1.67</v>
      </c>
      <c r="B186" s="4">
        <f>IF('True_Odds_Calculator_2-way'!B187="","",'True_Odds_Calculator_2-way'!B187)</f>
        <v>2.33</v>
      </c>
      <c r="C186" s="4">
        <f t="shared" si="8"/>
        <v>2.7986944565804084E-2</v>
      </c>
      <c r="D186" s="4">
        <f t="shared" si="10"/>
        <v>1.7099602293950913</v>
      </c>
      <c r="E186" s="4">
        <f t="shared" si="11"/>
        <v>2.4085296029216061</v>
      </c>
      <c r="G186" s="4">
        <f t="shared" si="9"/>
        <v>1.0279869445658041</v>
      </c>
    </row>
    <row r="187" spans="1:7" x14ac:dyDescent="0.2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1.81</v>
      </c>
      <c r="C187" s="4">
        <f t="shared" si="8"/>
        <v>2.8676664035780064E-2</v>
      </c>
      <c r="D187" s="4">
        <f t="shared" si="10"/>
        <v>2.1651951011107946</v>
      </c>
      <c r="E187" s="4">
        <f t="shared" si="11"/>
        <v>1.858225372769494</v>
      </c>
      <c r="G187" s="4">
        <f t="shared" si="9"/>
        <v>1.0286766640357801</v>
      </c>
    </row>
    <row r="188" spans="1:7" x14ac:dyDescent="0.2">
      <c r="A188" s="4">
        <f>IF('True_Odds_Calculator_2-way'!A189="","",'True_Odds_Calculator_2-way'!A189)</f>
        <v>2.13</v>
      </c>
      <c r="B188" s="4">
        <f>IF('True_Odds_Calculator_2-way'!B189="","",'True_Odds_Calculator_2-way'!B189)</f>
        <v>1.79</v>
      </c>
      <c r="C188" s="4">
        <f t="shared" si="8"/>
        <v>2.8142785952212312E-2</v>
      </c>
      <c r="D188" s="4">
        <f t="shared" si="10"/>
        <v>2.1958130561234772</v>
      </c>
      <c r="E188" s="4">
        <f t="shared" si="11"/>
        <v>1.8362511137332338</v>
      </c>
      <c r="G188" s="4">
        <f t="shared" si="9"/>
        <v>1.0281427859522123</v>
      </c>
    </row>
    <row r="189" spans="1:7" x14ac:dyDescent="0.2">
      <c r="A189" s="4">
        <f>IF('True_Odds_Calculator_2-way'!A190="","",'True_Odds_Calculator_2-way'!A190)</f>
        <v>1.59</v>
      </c>
      <c r="B189" s="4">
        <f>IF('True_Odds_Calculator_2-way'!B190="","",'True_Odds_Calculator_2-way'!B190)</f>
        <v>2.4900000000000002</v>
      </c>
      <c r="C189" s="4">
        <f t="shared" si="8"/>
        <v>3.0537243312874107E-2</v>
      </c>
      <c r="D189" s="4">
        <f t="shared" si="10"/>
        <v>1.6295610298203371</v>
      </c>
      <c r="E189" s="4">
        <f t="shared" si="11"/>
        <v>2.5884083553986468</v>
      </c>
      <c r="G189" s="4">
        <f t="shared" si="9"/>
        <v>1.0305372433128741</v>
      </c>
    </row>
    <row r="190" spans="1:7" x14ac:dyDescent="0.2">
      <c r="A190" s="4">
        <f>IF('True_Odds_Calculator_2-way'!A191="","",'True_Odds_Calculator_2-way'!A191)</f>
        <v>2.21</v>
      </c>
      <c r="B190" s="4">
        <f>IF('True_Odds_Calculator_2-way'!B191="","",'True_Odds_Calculator_2-way'!B191)</f>
        <v>1.66</v>
      </c>
      <c r="C190" s="4">
        <f t="shared" si="8"/>
        <v>5.4898326337022407E-2</v>
      </c>
      <c r="D190" s="4">
        <f t="shared" si="10"/>
        <v>2.3527223754248703</v>
      </c>
      <c r="E190" s="4">
        <f t="shared" si="11"/>
        <v>1.7392499881477268</v>
      </c>
      <c r="G190" s="4">
        <f t="shared" si="9"/>
        <v>1.0548983263370224</v>
      </c>
    </row>
    <row r="191" spans="1:7" x14ac:dyDescent="0.2">
      <c r="A191" s="4">
        <f>IF('True_Odds_Calculator_2-way'!A192="","",'True_Odds_Calculator_2-way'!A192)</f>
        <v>2.08</v>
      </c>
      <c r="B191" s="4">
        <f>IF('True_Odds_Calculator_2-way'!B192="","",'True_Odds_Calculator_2-way'!B192)</f>
        <v>1.74</v>
      </c>
      <c r="C191" s="4">
        <f t="shared" si="8"/>
        <v>5.5481874447391721E-2</v>
      </c>
      <c r="D191" s="4">
        <f t="shared" si="10"/>
        <v>2.2073676506464994</v>
      </c>
      <c r="E191" s="4">
        <f t="shared" si="11"/>
        <v>1.8282481309355427</v>
      </c>
      <c r="G191" s="4">
        <f t="shared" si="9"/>
        <v>1.0554818744473917</v>
      </c>
    </row>
    <row r="192" spans="1:7" x14ac:dyDescent="0.2">
      <c r="A192" s="4">
        <f>IF('True_Odds_Calculator_2-way'!A193="","",'True_Odds_Calculator_2-way'!A193)</f>
        <v>2.34</v>
      </c>
      <c r="B192" s="4">
        <f>IF('True_Odds_Calculator_2-way'!B193="","",'True_Odds_Calculator_2-way'!B193)</f>
        <v>1.59</v>
      </c>
      <c r="C192" s="4">
        <f t="shared" si="8"/>
        <v>5.6281244960490362E-2</v>
      </c>
      <c r="D192" s="4">
        <f t="shared" si="10"/>
        <v>2.5049484952534842</v>
      </c>
      <c r="E192" s="4">
        <f t="shared" si="11"/>
        <v>1.6644745671721919</v>
      </c>
      <c r="G192" s="4">
        <f t="shared" si="9"/>
        <v>1.0562812449604904</v>
      </c>
    </row>
    <row r="193" spans="1:7" x14ac:dyDescent="0.2">
      <c r="A193" s="4">
        <f>IF('True_Odds_Calculator_2-way'!A194="","",'True_Odds_Calculator_2-way'!A194)</f>
        <v>2.69</v>
      </c>
      <c r="B193" s="4">
        <f>IF('True_Odds_Calculator_2-way'!B194="","",'True_Odds_Calculator_2-way'!B194)</f>
        <v>1.46</v>
      </c>
      <c r="C193" s="4">
        <f t="shared" si="8"/>
        <v>5.6678718745225787E-2</v>
      </c>
      <c r="D193" s="4">
        <f t="shared" si="10"/>
        <v>2.9119893230518272</v>
      </c>
      <c r="E193" s="4">
        <f t="shared" si="11"/>
        <v>1.5230154729127079</v>
      </c>
      <c r="G193" s="4">
        <f t="shared" si="9"/>
        <v>1.0566787187452258</v>
      </c>
    </row>
    <row r="194" spans="1:7" x14ac:dyDescent="0.2">
      <c r="A194" s="4">
        <f>IF('True_Odds_Calculator_2-way'!A195="","",'True_Odds_Calculator_2-way'!A195)</f>
        <v>2.06</v>
      </c>
      <c r="B194" s="4">
        <f>IF('True_Odds_Calculator_2-way'!B195="","",'True_Odds_Calculator_2-way'!B195)</f>
        <v>1.75</v>
      </c>
      <c r="C194" s="4">
        <f t="shared" ref="C194:C257" si="12">IF(A194="","",((1/A194)+(1/B194))-1)</f>
        <v>5.6865464632454898E-2</v>
      </c>
      <c r="D194" s="4">
        <f t="shared" si="10"/>
        <v>2.1881638846737479</v>
      </c>
      <c r="E194" s="4">
        <f t="shared" si="11"/>
        <v>1.8416347381864622</v>
      </c>
      <c r="G194" s="4">
        <f t="shared" ref="G194:G257" si="13">IF(A194="","",C194+1)</f>
        <v>1.0568654646324549</v>
      </c>
    </row>
    <row r="195" spans="1:7" x14ac:dyDescent="0.2">
      <c r="A195" s="4">
        <f>IF('True_Odds_Calculator_2-way'!A196="","",'True_Odds_Calculator_2-way'!A196)</f>
        <v>1.7</v>
      </c>
      <c r="B195" s="4">
        <f>IF('True_Odds_Calculator_2-way'!B196="","",'True_Odds_Calculator_2-way'!B196)</f>
        <v>2.27</v>
      </c>
      <c r="C195" s="4">
        <f t="shared" si="12"/>
        <v>2.876392847888054E-2</v>
      </c>
      <c r="D195" s="4">
        <f t="shared" ref="D195:D258" si="14">IF(A195="","",(2*A195)/(2-($C195*A195)))</f>
        <v>1.7426055543011967</v>
      </c>
      <c r="E195" s="4">
        <f t="shared" ref="E195:E258" si="15">IF(B195="","",(2*B195)/(2-($C195*B195)))</f>
        <v>2.3466099118273029</v>
      </c>
      <c r="G195" s="4">
        <f t="shared" si="13"/>
        <v>1.0287639284788805</v>
      </c>
    </row>
    <row r="196" spans="1:7" x14ac:dyDescent="0.2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1.97</v>
      </c>
      <c r="C196" s="4">
        <f t="shared" si="12"/>
        <v>2.5748928223876311E-2</v>
      </c>
      <c r="D196" s="4">
        <f t="shared" si="14"/>
        <v>1.9791780536685666</v>
      </c>
      <c r="E196" s="4">
        <f t="shared" si="15"/>
        <v>2.0212647191728026</v>
      </c>
      <c r="G196" s="4">
        <f t="shared" si="13"/>
        <v>1.0257489282238763</v>
      </c>
    </row>
    <row r="197" spans="1:7" x14ac:dyDescent="0.2">
      <c r="A197" s="4">
        <f>IF('True_Odds_Calculator_2-way'!A198="","",'True_Odds_Calculator_2-way'!A198)</f>
        <v>1.64</v>
      </c>
      <c r="B197" s="4">
        <f>IF('True_Odds_Calculator_2-way'!B198="","",'True_Odds_Calculator_2-way'!B198)</f>
        <v>2.39</v>
      </c>
      <c r="C197" s="4">
        <f t="shared" si="12"/>
        <v>2.8166139401979873E-2</v>
      </c>
      <c r="D197" s="4">
        <f t="shared" si="14"/>
        <v>1.6787733424704472</v>
      </c>
      <c r="E197" s="4">
        <f t="shared" si="15"/>
        <v>2.4732458354366487</v>
      </c>
      <c r="G197" s="4">
        <f t="shared" si="13"/>
        <v>1.0281661394019799</v>
      </c>
    </row>
    <row r="198" spans="1:7" x14ac:dyDescent="0.2">
      <c r="A198" s="4">
        <f>IF('True_Odds_Calculator_2-way'!A199="","",'True_Odds_Calculator_2-way'!A199)</f>
        <v>1.77</v>
      </c>
      <c r="B198" s="4">
        <f>IF('True_Odds_Calculator_2-way'!B199="","",'True_Odds_Calculator_2-way'!B199)</f>
        <v>2.16</v>
      </c>
      <c r="C198" s="4">
        <f t="shared" si="12"/>
        <v>2.79347143753923E-2</v>
      </c>
      <c r="D198" s="4">
        <f t="shared" si="14"/>
        <v>1.8148675590999714</v>
      </c>
      <c r="E198" s="4">
        <f t="shared" si="15"/>
        <v>2.2271932890597692</v>
      </c>
      <c r="G198" s="4">
        <f t="shared" si="13"/>
        <v>1.0279347143753923</v>
      </c>
    </row>
    <row r="199" spans="1:7" x14ac:dyDescent="0.2">
      <c r="A199" s="4">
        <f>IF('True_Odds_Calculator_2-way'!A200="","",'True_Odds_Calculator_2-way'!A200)</f>
        <v>1.42</v>
      </c>
      <c r="B199" s="4">
        <f>IF('True_Odds_Calculator_2-way'!B200="","",'True_Odds_Calculator_2-way'!B200)</f>
        <v>3.05</v>
      </c>
      <c r="C199" s="4">
        <f t="shared" si="12"/>
        <v>3.2094204571692542E-2</v>
      </c>
      <c r="D199" s="4">
        <f t="shared" si="14"/>
        <v>1.4531118939775205</v>
      </c>
      <c r="E199" s="4">
        <f t="shared" si="15"/>
        <v>3.206960385042577</v>
      </c>
      <c r="G199" s="4">
        <f t="shared" si="13"/>
        <v>1.0320942045716925</v>
      </c>
    </row>
    <row r="200" spans="1:7" x14ac:dyDescent="0.2">
      <c r="A200" s="4">
        <f>IF('True_Odds_Calculator_2-way'!A201="","",'True_Odds_Calculator_2-way'!A201)</f>
        <v>1.69</v>
      </c>
      <c r="B200" s="4">
        <f>IF('True_Odds_Calculator_2-way'!B201="","",'True_Odds_Calculator_2-way'!B201)</f>
        <v>2.2799999999999998</v>
      </c>
      <c r="C200" s="4">
        <f t="shared" si="12"/>
        <v>3.0312467559431067E-2</v>
      </c>
      <c r="D200" s="4">
        <f t="shared" si="14"/>
        <v>1.7344256391789699</v>
      </c>
      <c r="E200" s="4">
        <f t="shared" si="15"/>
        <v>2.3616082373130669</v>
      </c>
      <c r="G200" s="4">
        <f t="shared" si="13"/>
        <v>1.0303124675594311</v>
      </c>
    </row>
    <row r="201" spans="1:7" x14ac:dyDescent="0.2">
      <c r="A201" s="4">
        <f>IF('True_Odds_Calculator_2-way'!A202="","",'True_Odds_Calculator_2-way'!A202)</f>
        <v>1.88</v>
      </c>
      <c r="B201" s="4">
        <f>IF('True_Odds_Calculator_2-way'!B202="","",'True_Odds_Calculator_2-way'!B202)</f>
        <v>2.02</v>
      </c>
      <c r="C201" s="4">
        <f t="shared" si="12"/>
        <v>2.6964398567516312E-2</v>
      </c>
      <c r="D201" s="4">
        <f t="shared" si="14"/>
        <v>1.9288906948394962</v>
      </c>
      <c r="E201" s="4">
        <f t="shared" si="15"/>
        <v>2.0765529308836395</v>
      </c>
      <c r="G201" s="4">
        <f t="shared" si="13"/>
        <v>1.0269643985675163</v>
      </c>
    </row>
    <row r="202" spans="1:7" x14ac:dyDescent="0.2">
      <c r="A202" s="4">
        <f>IF('True_Odds_Calculator_2-way'!A203="","",'True_Odds_Calculator_2-way'!A203)</f>
        <v>2.4500000000000002</v>
      </c>
      <c r="B202" s="4">
        <f>IF('True_Odds_Calculator_2-way'!B203="","",'True_Odds_Calculator_2-way'!B203)</f>
        <v>1.6</v>
      </c>
      <c r="C202" s="4">
        <f t="shared" si="12"/>
        <v>3.3163265306122458E-2</v>
      </c>
      <c r="D202" s="4">
        <f t="shared" si="14"/>
        <v>2.5537459283387625</v>
      </c>
      <c r="E202" s="4">
        <f t="shared" si="15"/>
        <v>1.6436058700209644</v>
      </c>
      <c r="G202" s="4">
        <f t="shared" si="13"/>
        <v>1.0331632653061225</v>
      </c>
    </row>
    <row r="203" spans="1:7" x14ac:dyDescent="0.2">
      <c r="A203" s="4">
        <f>IF('True_Odds_Calculator_2-way'!A204="","",'True_Odds_Calculator_2-way'!A204)</f>
        <v>2.02</v>
      </c>
      <c r="B203" s="4">
        <f>IF('True_Odds_Calculator_2-way'!B204="","",'True_Odds_Calculator_2-way'!B204)</f>
        <v>1.87</v>
      </c>
      <c r="C203" s="4">
        <f t="shared" si="12"/>
        <v>2.9808863239265015E-2</v>
      </c>
      <c r="D203" s="4">
        <f t="shared" si="14"/>
        <v>2.082703865027292</v>
      </c>
      <c r="E203" s="4">
        <f t="shared" si="15"/>
        <v>1.9236135865967305</v>
      </c>
      <c r="G203" s="4">
        <f t="shared" si="13"/>
        <v>1.029808863239265</v>
      </c>
    </row>
    <row r="204" spans="1:7" x14ac:dyDescent="0.2">
      <c r="A204" s="4">
        <f>IF('True_Odds_Calculator_2-way'!A205="","",'True_Odds_Calculator_2-way'!A205)</f>
        <v>1.27</v>
      </c>
      <c r="B204" s="4">
        <f>IF('True_Odds_Calculator_2-way'!B205="","",'True_Odds_Calculator_2-way'!B205)</f>
        <v>3.92</v>
      </c>
      <c r="C204" s="4">
        <f t="shared" si="12"/>
        <v>4.2503615619476021E-2</v>
      </c>
      <c r="D204" s="4">
        <f t="shared" si="14"/>
        <v>1.3052278328351947</v>
      </c>
      <c r="E204" s="4">
        <f t="shared" si="15"/>
        <v>4.2762411956708455</v>
      </c>
      <c r="G204" s="4">
        <f t="shared" si="13"/>
        <v>1.042503615619476</v>
      </c>
    </row>
    <row r="205" spans="1:7" x14ac:dyDescent="0.2">
      <c r="A205" s="4">
        <f>IF('True_Odds_Calculator_2-way'!A206="","",'True_Odds_Calculator_2-way'!A206)</f>
        <v>1.55</v>
      </c>
      <c r="B205" s="4">
        <f>IF('True_Odds_Calculator_2-way'!B206="","",'True_Odds_Calculator_2-way'!B206)</f>
        <v>2.56</v>
      </c>
      <c r="C205" s="4">
        <f t="shared" si="12"/>
        <v>3.5786290322580516E-2</v>
      </c>
      <c r="D205" s="4">
        <f t="shared" si="14"/>
        <v>1.5942145439935715</v>
      </c>
      <c r="E205" s="4">
        <f t="shared" si="15"/>
        <v>2.6828938471940496</v>
      </c>
      <c r="G205" s="4">
        <f t="shared" si="13"/>
        <v>1.0357862903225805</v>
      </c>
    </row>
    <row r="206" spans="1:7" x14ac:dyDescent="0.2">
      <c r="A206" s="4">
        <f>IF('True_Odds_Calculator_2-way'!A207="","",'True_Odds_Calculator_2-way'!A207)</f>
        <v>1.61</v>
      </c>
      <c r="B206" s="4">
        <f>IF('True_Odds_Calculator_2-way'!B207="","",'True_Odds_Calculator_2-way'!B207)</f>
        <v>2.42</v>
      </c>
      <c r="C206" s="4">
        <f t="shared" si="12"/>
        <v>3.4341152918228035E-2</v>
      </c>
      <c r="D206" s="4">
        <f t="shared" si="14"/>
        <v>1.655773235306617</v>
      </c>
      <c r="E206" s="4">
        <f t="shared" si="15"/>
        <v>2.5249173741170372</v>
      </c>
      <c r="G206" s="4">
        <f t="shared" si="13"/>
        <v>1.034341152918228</v>
      </c>
    </row>
    <row r="207" spans="1:7" x14ac:dyDescent="0.2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2.81</v>
      </c>
      <c r="C207" s="4">
        <f t="shared" si="12"/>
        <v>4.0803392970311547E-2</v>
      </c>
      <c r="D207" s="4">
        <f t="shared" si="14"/>
        <v>1.504823387008033</v>
      </c>
      <c r="E207" s="4">
        <f t="shared" si="15"/>
        <v>2.9808907941582508</v>
      </c>
      <c r="G207" s="4">
        <f t="shared" si="13"/>
        <v>1.0408033929703115</v>
      </c>
    </row>
    <row r="208" spans="1:7" x14ac:dyDescent="0.2">
      <c r="A208" s="4">
        <f>IF('True_Odds_Calculator_2-way'!A209="","",'True_Odds_Calculator_2-way'!A209)</f>
        <v>2.12</v>
      </c>
      <c r="B208" s="4">
        <f>IF('True_Odds_Calculator_2-way'!B209="","",'True_Odds_Calculator_2-way'!B209)</f>
        <v>1.78</v>
      </c>
      <c r="C208" s="4">
        <f t="shared" si="12"/>
        <v>3.3495866016535869E-2</v>
      </c>
      <c r="D208" s="4">
        <f t="shared" si="14"/>
        <v>2.1980428704566637</v>
      </c>
      <c r="E208" s="4">
        <f t="shared" si="15"/>
        <v>1.8346946713341112</v>
      </c>
      <c r="G208" s="4">
        <f t="shared" si="13"/>
        <v>1.0334958660165359</v>
      </c>
    </row>
    <row r="209" spans="1:7" x14ac:dyDescent="0.2">
      <c r="A209" s="4">
        <f>IF('True_Odds_Calculator_2-way'!A210="","",'True_Odds_Calculator_2-way'!A210)</f>
        <v>1.59</v>
      </c>
      <c r="B209" s="4">
        <f>IF('True_Odds_Calculator_2-way'!B210="","",'True_Odds_Calculator_2-way'!B210)</f>
        <v>2.44</v>
      </c>
      <c r="C209" s="4">
        <f t="shared" si="12"/>
        <v>3.8766883183833478E-2</v>
      </c>
      <c r="D209" s="4">
        <f t="shared" si="14"/>
        <v>1.640561569688769</v>
      </c>
      <c r="E209" s="4">
        <f t="shared" si="15"/>
        <v>2.561130182202271</v>
      </c>
      <c r="G209" s="4">
        <f t="shared" si="13"/>
        <v>1.0387668831838335</v>
      </c>
    </row>
    <row r="210" spans="1:7" x14ac:dyDescent="0.2">
      <c r="A210" s="4">
        <f>IF('True_Odds_Calculator_2-way'!A211="","",'True_Odds_Calculator_2-way'!A211)</f>
        <v>2.39</v>
      </c>
      <c r="B210" s="4">
        <f>IF('True_Odds_Calculator_2-way'!B211="","",'True_Odds_Calculator_2-way'!B211)</f>
        <v>1.63</v>
      </c>
      <c r="C210" s="4">
        <f t="shared" si="12"/>
        <v>3.19069743563416E-2</v>
      </c>
      <c r="D210" s="4">
        <f t="shared" si="14"/>
        <v>2.4847402493861024</v>
      </c>
      <c r="E210" s="4">
        <f t="shared" si="15"/>
        <v>1.6735184827201064</v>
      </c>
      <c r="G210" s="4">
        <f t="shared" si="13"/>
        <v>1.0319069743563416</v>
      </c>
    </row>
    <row r="211" spans="1:7" x14ac:dyDescent="0.2">
      <c r="A211" s="4">
        <f>IF('True_Odds_Calculator_2-way'!A212="","",'True_Odds_Calculator_2-way'!A212)</f>
        <v>1.78</v>
      </c>
      <c r="B211" s="4">
        <f>IF('True_Odds_Calculator_2-way'!B212="","",'True_Odds_Calculator_2-way'!B212)</f>
        <v>2.13</v>
      </c>
      <c r="C211" s="4">
        <f t="shared" si="12"/>
        <v>3.128132088410629E-2</v>
      </c>
      <c r="D211" s="4">
        <f t="shared" si="14"/>
        <v>1.8309750325976726</v>
      </c>
      <c r="E211" s="4">
        <f t="shared" si="15"/>
        <v>2.2034055907479515</v>
      </c>
      <c r="G211" s="4">
        <f t="shared" si="13"/>
        <v>1.0312813208841063</v>
      </c>
    </row>
    <row r="212" spans="1:7" x14ac:dyDescent="0.2">
      <c r="A212" s="4">
        <f>IF('True_Odds_Calculator_2-way'!A213="","",'True_Odds_Calculator_2-way'!A213)</f>
        <v>1.94</v>
      </c>
      <c r="B212" s="4">
        <f>IF('True_Odds_Calculator_2-way'!B213="","",'True_Odds_Calculator_2-way'!B213)</f>
        <v>1.94</v>
      </c>
      <c r="C212" s="4">
        <f t="shared" si="12"/>
        <v>3.0927835051546504E-2</v>
      </c>
      <c r="D212" s="4">
        <f t="shared" si="14"/>
        <v>2.0000000000000004</v>
      </c>
      <c r="E212" s="4">
        <f t="shared" si="15"/>
        <v>2.0000000000000004</v>
      </c>
      <c r="G212" s="4">
        <f t="shared" si="13"/>
        <v>1.0309278350515465</v>
      </c>
    </row>
    <row r="213" spans="1:7" x14ac:dyDescent="0.2">
      <c r="A213" s="4">
        <f>IF('True_Odds_Calculator_2-way'!A214="","",'True_Odds_Calculator_2-way'!A214)</f>
        <v>1.72</v>
      </c>
      <c r="B213" s="4">
        <f>IF('True_Odds_Calculator_2-way'!B214="","",'True_Odds_Calculator_2-way'!B214)</f>
        <v>2.21</v>
      </c>
      <c r="C213" s="4">
        <f t="shared" si="12"/>
        <v>3.3884036620014824E-2</v>
      </c>
      <c r="D213" s="4">
        <f t="shared" si="14"/>
        <v>1.7716256524981358</v>
      </c>
      <c r="E213" s="4">
        <f t="shared" si="15"/>
        <v>2.2959652089876781</v>
      </c>
      <c r="G213" s="4">
        <f t="shared" si="13"/>
        <v>1.0338840366200148</v>
      </c>
    </row>
    <row r="214" spans="1:7" x14ac:dyDescent="0.2">
      <c r="A214" s="4">
        <f>IF('True_Odds_Calculator_2-way'!A215="","",'True_Odds_Calculator_2-way'!A215)</f>
        <v>1.83</v>
      </c>
      <c r="B214" s="4">
        <f>IF('True_Odds_Calculator_2-way'!B215="","",'True_Odds_Calculator_2-way'!B215)</f>
        <v>1.96</v>
      </c>
      <c r="C214" s="4">
        <f t="shared" si="12"/>
        <v>5.6652169064347113E-2</v>
      </c>
      <c r="D214" s="4">
        <f t="shared" si="14"/>
        <v>1.9300473525613433</v>
      </c>
      <c r="E214" s="4">
        <f t="shared" si="15"/>
        <v>2.0752140708169406</v>
      </c>
      <c r="G214" s="4">
        <f t="shared" si="13"/>
        <v>1.0566521690643471</v>
      </c>
    </row>
    <row r="215" spans="1:7" x14ac:dyDescent="0.2">
      <c r="A215" s="4">
        <f>IF('True_Odds_Calculator_2-way'!A216="","",'True_Odds_Calculator_2-way'!A216)</f>
        <v>2.39</v>
      </c>
      <c r="B215" s="4">
        <f>IF('True_Odds_Calculator_2-way'!B216="","",'True_Odds_Calculator_2-way'!B216)</f>
        <v>1.64</v>
      </c>
      <c r="C215" s="4">
        <f t="shared" si="12"/>
        <v>2.8166139401979873E-2</v>
      </c>
      <c r="D215" s="4">
        <f t="shared" si="14"/>
        <v>2.4732458354366487</v>
      </c>
      <c r="E215" s="4">
        <f t="shared" si="15"/>
        <v>1.6787733424704472</v>
      </c>
      <c r="G215" s="4">
        <f t="shared" si="13"/>
        <v>1.0281661394019799</v>
      </c>
    </row>
    <row r="216" spans="1:7" x14ac:dyDescent="0.2">
      <c r="A216" s="4">
        <f>IF('True_Odds_Calculator_2-way'!A217="","",'True_Odds_Calculator_2-way'!A217)</f>
        <v>1.76</v>
      </c>
      <c r="B216" s="4">
        <f>IF('True_Odds_Calculator_2-way'!B217="","",'True_Odds_Calculator_2-way'!B217)</f>
        <v>2.17</v>
      </c>
      <c r="C216" s="4">
        <f t="shared" si="12"/>
        <v>2.9011311269375728E-2</v>
      </c>
      <c r="D216" s="4">
        <f t="shared" si="14"/>
        <v>1.8061099025820484</v>
      </c>
      <c r="E216" s="4">
        <f t="shared" si="15"/>
        <v>2.2405256365129644</v>
      </c>
      <c r="G216" s="4">
        <f t="shared" si="13"/>
        <v>1.0290113112693757</v>
      </c>
    </row>
    <row r="217" spans="1:7" x14ac:dyDescent="0.2">
      <c r="A217" s="4">
        <f>IF('True_Odds_Calculator_2-way'!A218="","",'True_Odds_Calculator_2-way'!A218)</f>
        <v>2.81</v>
      </c>
      <c r="B217" s="4">
        <f>IF('True_Odds_Calculator_2-way'!B218="","",'True_Odds_Calculator_2-way'!B218)</f>
        <v>1.49</v>
      </c>
      <c r="C217" s="4">
        <f t="shared" si="12"/>
        <v>2.7012825718311984E-2</v>
      </c>
      <c r="D217" s="4">
        <f t="shared" si="14"/>
        <v>2.9208552792214593</v>
      </c>
      <c r="E217" s="4">
        <f t="shared" si="15"/>
        <v>1.5206014273002961</v>
      </c>
      <c r="G217" s="4">
        <f t="shared" si="13"/>
        <v>1.027012825718312</v>
      </c>
    </row>
    <row r="218" spans="1:7" x14ac:dyDescent="0.2">
      <c r="A218" s="4">
        <f>IF('True_Odds_Calculator_2-way'!A219="","",'True_Odds_Calculator_2-way'!A219)</f>
        <v>1.94</v>
      </c>
      <c r="B218" s="4">
        <f>IF('True_Odds_Calculator_2-way'!B219="","",'True_Odds_Calculator_2-way'!B219)</f>
        <v>1.96</v>
      </c>
      <c r="C218" s="4">
        <f t="shared" si="12"/>
        <v>2.5667999158426325E-2</v>
      </c>
      <c r="D218" s="4">
        <f t="shared" si="14"/>
        <v>1.9895353704478862</v>
      </c>
      <c r="E218" s="4">
        <f t="shared" si="15"/>
        <v>2.0105752961082914</v>
      </c>
      <c r="G218" s="4">
        <f t="shared" si="13"/>
        <v>1.0256679991584263</v>
      </c>
    </row>
    <row r="219" spans="1:7" x14ac:dyDescent="0.2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1.7</v>
      </c>
      <c r="C219" s="4">
        <f t="shared" si="12"/>
        <v>3.0713170223841679E-2</v>
      </c>
      <c r="D219" s="4">
        <f t="shared" si="14"/>
        <v>2.3412553321145642</v>
      </c>
      <c r="E219" s="4">
        <f t="shared" si="15"/>
        <v>1.7455701953657428</v>
      </c>
      <c r="G219" s="4">
        <f t="shared" si="13"/>
        <v>1.0307131702238417</v>
      </c>
    </row>
    <row r="220" spans="1:7" x14ac:dyDescent="0.2">
      <c r="A220" s="4">
        <f>IF('True_Odds_Calculator_2-way'!A221="","",'True_Odds_Calculator_2-way'!A221)</f>
        <v>2.2799999999999998</v>
      </c>
      <c r="B220" s="4">
        <f>IF('True_Odds_Calculator_2-way'!B221="","",'True_Odds_Calculator_2-way'!B221)</f>
        <v>1.65</v>
      </c>
      <c r="C220" s="4">
        <f t="shared" si="12"/>
        <v>4.4657097288676173E-2</v>
      </c>
      <c r="D220" s="4">
        <f t="shared" si="14"/>
        <v>2.402298850574712</v>
      </c>
      <c r="E220" s="4">
        <f t="shared" si="15"/>
        <v>1.7131147540983604</v>
      </c>
      <c r="G220" s="4">
        <f t="shared" si="13"/>
        <v>1.0446570972886762</v>
      </c>
    </row>
    <row r="221" spans="1:7" x14ac:dyDescent="0.2">
      <c r="A221" s="4">
        <f>IF('True_Odds_Calculator_2-way'!A222="","",'True_Odds_Calculator_2-way'!A222)</f>
        <v>2.7</v>
      </c>
      <c r="B221" s="4">
        <f>IF('True_Odds_Calculator_2-way'!B222="","",'True_Odds_Calculator_2-way'!B222)</f>
        <v>1.49</v>
      </c>
      <c r="C221" s="4">
        <f t="shared" si="12"/>
        <v>4.1511309967685817E-2</v>
      </c>
      <c r="D221" s="4">
        <f t="shared" si="14"/>
        <v>2.8602915037326699</v>
      </c>
      <c r="E221" s="4">
        <f t="shared" si="15"/>
        <v>1.537550162430728</v>
      </c>
      <c r="G221" s="4">
        <f t="shared" si="13"/>
        <v>1.0415113099676858</v>
      </c>
    </row>
    <row r="222" spans="1:7" x14ac:dyDescent="0.2">
      <c r="A222" s="4">
        <f>IF('True_Odds_Calculator_2-way'!A223="","",'True_Odds_Calculator_2-way'!A223)</f>
        <v>2.41</v>
      </c>
      <c r="B222" s="4">
        <f>IF('True_Odds_Calculator_2-way'!B223="","",'True_Odds_Calculator_2-way'!B223)</f>
        <v>1.59</v>
      </c>
      <c r="C222" s="4">
        <f t="shared" si="12"/>
        <v>4.3868576946162419E-2</v>
      </c>
      <c r="D222" s="4">
        <f t="shared" si="14"/>
        <v>2.5445067897340552</v>
      </c>
      <c r="E222" s="4">
        <f t="shared" si="15"/>
        <v>1.6474558782432986</v>
      </c>
      <c r="G222" s="4">
        <f t="shared" si="13"/>
        <v>1.0438685769461624</v>
      </c>
    </row>
    <row r="223" spans="1:7" x14ac:dyDescent="0.2">
      <c r="A223" s="4">
        <f>IF('True_Odds_Calculator_2-way'!A224="","",'True_Odds_Calculator_2-way'!A224)</f>
        <v>2.3199999999999998</v>
      </c>
      <c r="B223" s="4">
        <f>IF('True_Odds_Calculator_2-way'!B224="","",'True_Odds_Calculator_2-way'!B224)</f>
        <v>1.63</v>
      </c>
      <c r="C223" s="4">
        <f t="shared" si="12"/>
        <v>4.4531415273958208E-2</v>
      </c>
      <c r="D223" s="4">
        <f t="shared" si="14"/>
        <v>2.4463708112304308</v>
      </c>
      <c r="E223" s="4">
        <f t="shared" si="15"/>
        <v>1.6913856337776187</v>
      </c>
      <c r="G223" s="4">
        <f t="shared" si="13"/>
        <v>1.0445314152739582</v>
      </c>
    </row>
    <row r="224" spans="1:7" x14ac:dyDescent="0.2">
      <c r="A224" s="4">
        <f>IF('True_Odds_Calculator_2-way'!A225="","",'True_Odds_Calculator_2-way'!A225)</f>
        <v>2.36</v>
      </c>
      <c r="B224" s="4">
        <f>IF('True_Odds_Calculator_2-way'!B225="","",'True_Odds_Calculator_2-way'!B225)</f>
        <v>1.61</v>
      </c>
      <c r="C224" s="4">
        <f t="shared" si="12"/>
        <v>4.4846825981682326E-2</v>
      </c>
      <c r="D224" s="4">
        <f t="shared" si="14"/>
        <v>2.4918677859391396</v>
      </c>
      <c r="E224" s="4">
        <f t="shared" si="15"/>
        <v>1.6703006857745737</v>
      </c>
      <c r="G224" s="4">
        <f t="shared" si="13"/>
        <v>1.0448468259816823</v>
      </c>
    </row>
    <row r="225" spans="1:7" x14ac:dyDescent="0.2">
      <c r="A225" s="4">
        <f>IF('True_Odds_Calculator_2-way'!A226="","",'True_Odds_Calculator_2-way'!A226)</f>
        <v>1.81</v>
      </c>
      <c r="B225" s="4">
        <f>IF('True_Odds_Calculator_2-way'!B226="","",'True_Odds_Calculator_2-way'!B226)</f>
        <v>2.0699999999999998</v>
      </c>
      <c r="C225" s="4">
        <f t="shared" si="12"/>
        <v>3.5577975284917462E-2</v>
      </c>
      <c r="D225" s="4">
        <f t="shared" si="14"/>
        <v>1.8702173858786533</v>
      </c>
      <c r="E225" s="4">
        <f t="shared" si="15"/>
        <v>2.1491381535549374</v>
      </c>
      <c r="G225" s="4">
        <f t="shared" si="13"/>
        <v>1.0355779752849175</v>
      </c>
    </row>
    <row r="226" spans="1:7" x14ac:dyDescent="0.2">
      <c r="A226" s="4">
        <f>IF('True_Odds_Calculator_2-way'!A227="","",'True_Odds_Calculator_2-way'!A227)</f>
        <v>1.67</v>
      </c>
      <c r="B226" s="4">
        <f>IF('True_Odds_Calculator_2-way'!B227="","",'True_Odds_Calculator_2-way'!B227)</f>
        <v>2.2999999999999998</v>
      </c>
      <c r="C226" s="4">
        <f t="shared" si="12"/>
        <v>3.3585003905233002E-2</v>
      </c>
      <c r="D226" s="4">
        <f t="shared" si="14"/>
        <v>1.7181838514873629</v>
      </c>
      <c r="E226" s="4">
        <f t="shared" si="15"/>
        <v>2.3924011211460603</v>
      </c>
      <c r="G226" s="4">
        <f t="shared" si="13"/>
        <v>1.033585003905233</v>
      </c>
    </row>
    <row r="227" spans="1:7" x14ac:dyDescent="0.2">
      <c r="A227" s="4">
        <f>IF('True_Odds_Calculator_2-way'!A228="","",'True_Odds_Calculator_2-way'!A228)</f>
        <v>1.97</v>
      </c>
      <c r="B227" s="4">
        <f>IF('True_Odds_Calculator_2-way'!B228="","",'True_Odds_Calculator_2-way'!B228)</f>
        <v>1.92</v>
      </c>
      <c r="C227" s="4">
        <f t="shared" si="12"/>
        <v>2.844754653130277E-2</v>
      </c>
      <c r="D227" s="4">
        <f t="shared" si="14"/>
        <v>2.0267924123888115</v>
      </c>
      <c r="E227" s="4">
        <f t="shared" si="15"/>
        <v>1.9739066903246005</v>
      </c>
      <c r="G227" s="4">
        <f t="shared" si="13"/>
        <v>1.0284475465313028</v>
      </c>
    </row>
    <row r="228" spans="1:7" x14ac:dyDescent="0.2">
      <c r="A228" s="4">
        <f>IF('True_Odds_Calculator_2-way'!A229="","",'True_Odds_Calculator_2-way'!A229)</f>
        <v>1.81</v>
      </c>
      <c r="B228" s="4">
        <f>IF('True_Odds_Calculator_2-way'!B229="","",'True_Odds_Calculator_2-way'!B229)</f>
        <v>2.09</v>
      </c>
      <c r="C228" s="4">
        <f t="shared" si="12"/>
        <v>3.0955087366835166E-2</v>
      </c>
      <c r="D228" s="4">
        <f t="shared" si="14"/>
        <v>1.8621674173619833</v>
      </c>
      <c r="E228" s="4">
        <f t="shared" si="15"/>
        <v>2.159867538325388</v>
      </c>
      <c r="G228" s="4">
        <f t="shared" si="13"/>
        <v>1.0309550873668352</v>
      </c>
    </row>
    <row r="229" spans="1:7" x14ac:dyDescent="0.2">
      <c r="A229" s="4">
        <f>IF('True_Odds_Calculator_2-way'!A230="","",'True_Odds_Calculator_2-way'!A230)</f>
        <v>2.1</v>
      </c>
      <c r="B229" s="4">
        <f>IF('True_Odds_Calculator_2-way'!B230="","",'True_Odds_Calculator_2-way'!B230)</f>
        <v>1.76</v>
      </c>
      <c r="C229" s="4">
        <f t="shared" si="12"/>
        <v>4.4372294372294396E-2</v>
      </c>
      <c r="D229" s="4">
        <f t="shared" si="14"/>
        <v>2.2026221692491061</v>
      </c>
      <c r="E229" s="4">
        <f t="shared" si="15"/>
        <v>1.8315163528245788</v>
      </c>
      <c r="G229" s="4">
        <f t="shared" si="13"/>
        <v>1.0443722943722944</v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4.37</v>
      </c>
      <c r="B2" s="4">
        <f>IF('True_Odds_Calculator_3-way'!B3="","",'True_Odds_Calculator_3-way'!B3)</f>
        <v>3.59</v>
      </c>
      <c r="C2" s="4">
        <f>IF('True_Odds_Calculator_3-way'!C3="","",'True_Odds_Calculator_3-way'!C3)</f>
        <v>1.92</v>
      </c>
      <c r="D2" s="4">
        <f>IF(A2="","",((1/A2)+(1/B2)+(1/C2))-1)</f>
        <v>2.8217817311839699E-2</v>
      </c>
      <c r="E2" s="4">
        <f>IF(A2="","",(3*A2)/(3-($D2*A2)))</f>
        <v>4.5573240370546628</v>
      </c>
      <c r="F2" s="4">
        <f>IF(B2="","",(3*B2)/(3-($D2*B2)))</f>
        <v>3.71546117146349</v>
      </c>
      <c r="G2" s="4">
        <f>IF(C2="","",(3*C2)/(3-($D2*C2)))</f>
        <v>1.9553117632793002</v>
      </c>
      <c r="I2" s="4">
        <f>IF(A2="","",D2+1)</f>
        <v>1.0282178173118397</v>
      </c>
    </row>
    <row r="3" spans="1: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2.87</v>
      </c>
      <c r="D3" s="4">
        <f t="shared" ref="D3:D66" si="0">IF(A3="","",((1/A3)+(1/B3)+(1/C3))-1)</f>
        <v>2.80613902360487E-2</v>
      </c>
      <c r="E3" s="4">
        <f t="shared" ref="E3:E66" si="1">IF(A3="","",(3*A3)/(3-($D3*A3)))</f>
        <v>2.6963310528067179</v>
      </c>
      <c r="F3" s="4">
        <f t="shared" ref="F3:F66" si="2">IF(B3="","",(3*B3)/(3-($D3*B3)))</f>
        <v>3.4477123292154839</v>
      </c>
      <c r="G3" s="4">
        <f t="shared" ref="G3:G66" si="3">IF(C3="","",(3*C3)/(3-($D3*C3)))</f>
        <v>2.9491716836639004</v>
      </c>
      <c r="I3" s="4">
        <f t="shared" ref="I3:I66" si="4">IF(A3="","",D3+1)</f>
        <v>1.0280613902360487</v>
      </c>
    </row>
    <row r="4" spans="1:9" x14ac:dyDescent="0.2">
      <c r="A4" s="4">
        <f>IF('True_Odds_Calculator_3-way'!A5="","",'True_Odds_Calculator_3-way'!A5)</f>
        <v>2.35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3.45</v>
      </c>
      <c r="D4" s="4">
        <f t="shared" si="0"/>
        <v>2.788698735738504E-2</v>
      </c>
      <c r="E4" s="4">
        <f t="shared" si="1"/>
        <v>2.402481749571713</v>
      </c>
      <c r="F4" s="4">
        <f t="shared" si="2"/>
        <v>3.298105851942879</v>
      </c>
      <c r="G4" s="4">
        <f t="shared" si="3"/>
        <v>3.5643074668559525</v>
      </c>
      <c r="I4" s="4">
        <f t="shared" si="4"/>
        <v>1.027886987357385</v>
      </c>
    </row>
    <row r="5" spans="1:9" x14ac:dyDescent="0.2">
      <c r="A5" s="4">
        <f>IF('True_Odds_Calculator_3-way'!A6="","",'True_Odds_Calculator_3-way'!A6)</f>
        <v>3.08</v>
      </c>
      <c r="B5" s="4">
        <f>IF('True_Odds_Calculator_3-way'!B6="","",'True_Odds_Calculator_3-way'!B6)</f>
        <v>3.05</v>
      </c>
      <c r="C5" s="4">
        <f>IF('True_Odds_Calculator_3-way'!C6="","",'True_Odds_Calculator_3-way'!C6)</f>
        <v>2.67</v>
      </c>
      <c r="D5" s="4">
        <f t="shared" si="0"/>
        <v>2.7076012340333744E-2</v>
      </c>
      <c r="E5" s="4">
        <f t="shared" si="1"/>
        <v>3.1680660239531351</v>
      </c>
      <c r="F5" s="4">
        <f t="shared" si="2"/>
        <v>3.136334762717742</v>
      </c>
      <c r="G5" s="4">
        <f t="shared" si="3"/>
        <v>2.7359294735678592</v>
      </c>
      <c r="I5" s="4">
        <f t="shared" si="4"/>
        <v>1.0270760123403337</v>
      </c>
    </row>
    <row r="6" spans="1:9" x14ac:dyDescent="0.2">
      <c r="A6" s="4">
        <f>IF('True_Odds_Calculator_3-way'!A7="","",'True_Odds_Calculator_3-way'!A7)</f>
        <v>2.79</v>
      </c>
      <c r="B6" s="4">
        <f>IF('True_Odds_Calculator_3-way'!B7="","",'True_Odds_Calculator_3-way'!B7)</f>
        <v>3.11</v>
      </c>
      <c r="C6" s="4">
        <f>IF('True_Odds_Calculator_3-way'!C7="","",'True_Odds_Calculator_3-way'!C7)</f>
        <v>2.88</v>
      </c>
      <c r="D6" s="4">
        <f t="shared" si="0"/>
        <v>2.7188569650451022E-2</v>
      </c>
      <c r="E6" s="4">
        <f t="shared" si="1"/>
        <v>2.8623762417064933</v>
      </c>
      <c r="F6" s="4">
        <f t="shared" si="2"/>
        <v>3.2001991618605032</v>
      </c>
      <c r="G6" s="4">
        <f t="shared" si="3"/>
        <v>2.9571855802738418</v>
      </c>
      <c r="I6" s="4">
        <f t="shared" si="4"/>
        <v>1.027188569650451</v>
      </c>
    </row>
    <row r="7" spans="1:9" x14ac:dyDescent="0.2">
      <c r="A7" s="4">
        <f>IF('True_Odds_Calculator_3-way'!A8="","",'True_Odds_Calculator_3-way'!A8)</f>
        <v>2.0099999999999998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</v>
      </c>
      <c r="D7" s="4">
        <f t="shared" si="0"/>
        <v>2.9202578656015721E-2</v>
      </c>
      <c r="E7" s="4">
        <f t="shared" si="1"/>
        <v>2.0501119318113794</v>
      </c>
      <c r="F7" s="4">
        <f t="shared" si="2"/>
        <v>3.6770661112661842</v>
      </c>
      <c r="G7" s="4">
        <f t="shared" si="3"/>
        <v>4.1620570650853059</v>
      </c>
      <c r="I7" s="4">
        <f t="shared" si="4"/>
        <v>1.0292025786560157</v>
      </c>
    </row>
    <row r="8" spans="1: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2.89</v>
      </c>
      <c r="D8" s="4">
        <f t="shared" si="0"/>
        <v>3.2634713428335127E-2</v>
      </c>
      <c r="E8" s="4">
        <f t="shared" si="1"/>
        <v>2.7604780874357404</v>
      </c>
      <c r="F8" s="4">
        <f t="shared" si="2"/>
        <v>3.304677526990603</v>
      </c>
      <c r="G8" s="4">
        <f t="shared" si="3"/>
        <v>2.9838051875571026</v>
      </c>
      <c r="I8" s="4">
        <f t="shared" si="4"/>
        <v>1.0326347134283351</v>
      </c>
    </row>
    <row r="9" spans="1:9" x14ac:dyDescent="0.2">
      <c r="A9" s="4">
        <f>IF('True_Odds_Calculator_3-way'!A10="","",'True_Odds_Calculator_3-way'!A10)</f>
        <v>2.34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3.28</v>
      </c>
      <c r="D9" s="4">
        <f t="shared" si="0"/>
        <v>3.3433295408023644E-2</v>
      </c>
      <c r="E9" s="4">
        <f t="shared" si="1"/>
        <v>2.4026564025920343</v>
      </c>
      <c r="F9" s="4">
        <f t="shared" si="2"/>
        <v>3.4475579678667447</v>
      </c>
      <c r="G9" s="4">
        <f t="shared" si="3"/>
        <v>3.4044451918335703</v>
      </c>
      <c r="I9" s="4">
        <f t="shared" si="4"/>
        <v>1.0334332954080236</v>
      </c>
    </row>
    <row r="10" spans="1:9" x14ac:dyDescent="0.2">
      <c r="A10" s="4">
        <f>IF('True_Odds_Calculator_3-way'!A11="","",'True_Odds_Calculator_3-way'!A11)</f>
        <v>2.73</v>
      </c>
      <c r="B10" s="4">
        <f>IF('True_Odds_Calculator_3-way'!B11="","",'True_Odds_Calculator_3-way'!B11)</f>
        <v>3.35</v>
      </c>
      <c r="C10" s="4">
        <f>IF('True_Odds_Calculator_3-way'!C11="","",'True_Odds_Calculator_3-way'!C11)</f>
        <v>2.72</v>
      </c>
      <c r="D10" s="4">
        <f t="shared" si="0"/>
        <v>3.2454887810462907E-2</v>
      </c>
      <c r="E10" s="4">
        <f t="shared" si="1"/>
        <v>2.8130813995128285</v>
      </c>
      <c r="F10" s="4">
        <f t="shared" si="2"/>
        <v>3.4759737785673237</v>
      </c>
      <c r="G10" s="4">
        <f t="shared" si="3"/>
        <v>2.8024646665535076</v>
      </c>
      <c r="I10" s="4">
        <f t="shared" si="4"/>
        <v>1.0324548878104629</v>
      </c>
    </row>
    <row r="11" spans="1: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3.65</v>
      </c>
      <c r="C11" s="4">
        <f>IF('True_Odds_Calculator_3-way'!C12="","",'True_Odds_Calculator_3-way'!C12)</f>
        <v>5.47</v>
      </c>
      <c r="D11" s="4">
        <f t="shared" si="0"/>
        <v>3.8183308066880528E-2</v>
      </c>
      <c r="E11" s="4">
        <f t="shared" si="1"/>
        <v>1.7584965911220671</v>
      </c>
      <c r="F11" s="4">
        <f t="shared" si="2"/>
        <v>3.8278268972681833</v>
      </c>
      <c r="G11" s="4">
        <f t="shared" si="3"/>
        <v>5.8793238051539829</v>
      </c>
      <c r="I11" s="4">
        <f t="shared" si="4"/>
        <v>1.0381833080668805</v>
      </c>
    </row>
    <row r="12" spans="1: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4.53</v>
      </c>
      <c r="D12" s="4">
        <f t="shared" si="0"/>
        <v>3.5621954983076742E-2</v>
      </c>
      <c r="E12" s="4">
        <f t="shared" si="1"/>
        <v>1.9124650469749302</v>
      </c>
      <c r="F12" s="4">
        <f t="shared" si="2"/>
        <v>3.7280317366511788</v>
      </c>
      <c r="G12" s="4">
        <f t="shared" si="3"/>
        <v>4.7875164501570318</v>
      </c>
      <c r="I12" s="4">
        <f t="shared" si="4"/>
        <v>1.0356219549830767</v>
      </c>
    </row>
    <row r="13" spans="1:9" x14ac:dyDescent="0.2">
      <c r="A13" s="4">
        <f>IF('True_Odds_Calculator_3-way'!A14="","",'True_Odds_Calculator_3-way'!A14)</f>
        <v>3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2.52</v>
      </c>
      <c r="D13" s="4">
        <f t="shared" si="0"/>
        <v>3.4110097939885176E-2</v>
      </c>
      <c r="E13" s="4">
        <f t="shared" si="1"/>
        <v>3.1059440559440561</v>
      </c>
      <c r="F13" s="4">
        <f t="shared" si="2"/>
        <v>3.4178530203924589</v>
      </c>
      <c r="G13" s="4">
        <f t="shared" si="3"/>
        <v>2.5943341121495331</v>
      </c>
      <c r="I13" s="4">
        <f t="shared" si="4"/>
        <v>1.0341100979398852</v>
      </c>
    </row>
    <row r="14" spans="1:9" x14ac:dyDescent="0.2">
      <c r="A14" s="4">
        <f>IF('True_Odds_Calculator_3-way'!A15="","",'True_Odds_Calculator_3-way'!A15)</f>
        <v>1.74</v>
      </c>
      <c r="B14" s="4">
        <f>IF('True_Odds_Calculator_3-way'!B15="","",'True_Odds_Calculator_3-way'!B15)</f>
        <v>4.03</v>
      </c>
      <c r="C14" s="4">
        <f>IF('True_Odds_Calculator_3-way'!C15="","",'True_Odds_Calculator_3-way'!C15)</f>
        <v>4.6900000000000004</v>
      </c>
      <c r="D14" s="4">
        <f t="shared" si="0"/>
        <v>3.607121769922883E-2</v>
      </c>
      <c r="E14" s="4">
        <f t="shared" si="1"/>
        <v>1.7771809468789597</v>
      </c>
      <c r="F14" s="4">
        <f t="shared" si="2"/>
        <v>4.2352204402580789</v>
      </c>
      <c r="G14" s="4">
        <f t="shared" si="3"/>
        <v>4.9702807783734233</v>
      </c>
      <c r="I14" s="4">
        <f t="shared" si="4"/>
        <v>1.0360712176992288</v>
      </c>
    </row>
    <row r="15" spans="1:9" x14ac:dyDescent="0.2">
      <c r="A15" s="4">
        <f>IF('True_Odds_Calculator_3-way'!A16="","",'True_Odds_Calculator_3-way'!A16)</f>
        <v>1.79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4.6500000000000004</v>
      </c>
      <c r="D15" s="4">
        <f t="shared" si="0"/>
        <v>3.5493086029997123E-2</v>
      </c>
      <c r="E15" s="4">
        <f t="shared" si="1"/>
        <v>1.8287279619988088</v>
      </c>
      <c r="F15" s="4">
        <f t="shared" si="2"/>
        <v>4.0008149494358056</v>
      </c>
      <c r="G15" s="4">
        <f t="shared" si="3"/>
        <v>4.9207092954453655</v>
      </c>
      <c r="I15" s="4">
        <f t="shared" si="4"/>
        <v>1.0354930860299971</v>
      </c>
    </row>
    <row r="16" spans="1:9" x14ac:dyDescent="0.2">
      <c r="A16" s="4">
        <f>IF('True_Odds_Calculator_3-way'!A17="","",'True_Odds_Calculator_3-way'!A17)</f>
        <v>1.68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5.56</v>
      </c>
      <c r="D16" s="4">
        <f t="shared" si="0"/>
        <v>3.5510877012675524E-2</v>
      </c>
      <c r="E16" s="4">
        <f t="shared" si="1"/>
        <v>1.7140864799398101</v>
      </c>
      <c r="F16" s="4">
        <f t="shared" si="2"/>
        <v>4.0228545177869011</v>
      </c>
      <c r="G16" s="4">
        <f t="shared" si="3"/>
        <v>5.9517023129367281</v>
      </c>
      <c r="I16" s="4">
        <f t="shared" si="4"/>
        <v>1.0355108770126755</v>
      </c>
    </row>
    <row r="17" spans="1:9" x14ac:dyDescent="0.2">
      <c r="A17" s="4">
        <f>IF('True_Odds_Calculator_3-way'!A18="","",'True_Odds_Calculator_3-way'!A18)</f>
        <v>3.28</v>
      </c>
      <c r="B17" s="4">
        <f>IF('True_Odds_Calculator_3-way'!B18="","",'True_Odds_Calculator_3-way'!B18)</f>
        <v>3.19</v>
      </c>
      <c r="C17" s="4">
        <f>IF('True_Odds_Calculator_3-way'!C18="","",'True_Odds_Calculator_3-way'!C18)</f>
        <v>2.41</v>
      </c>
      <c r="D17" s="4">
        <f t="shared" si="0"/>
        <v>3.3295431941038789E-2</v>
      </c>
      <c r="E17" s="4">
        <f t="shared" si="1"/>
        <v>3.4039126512681359</v>
      </c>
      <c r="F17" s="4">
        <f t="shared" si="2"/>
        <v>3.3070844910113357</v>
      </c>
      <c r="G17" s="4">
        <f t="shared" si="3"/>
        <v>2.4762326116271245</v>
      </c>
      <c r="I17" s="4">
        <f t="shared" si="4"/>
        <v>1.0332954319410388</v>
      </c>
    </row>
    <row r="18" spans="1:9" x14ac:dyDescent="0.2">
      <c r="A18" s="4">
        <f>IF('True_Odds_Calculator_3-way'!A19="","",'True_Odds_Calculator_3-way'!A19)</f>
        <v>1.7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5.33</v>
      </c>
      <c r="D18" s="4">
        <f t="shared" si="0"/>
        <v>3.8319746506689345E-2</v>
      </c>
      <c r="E18" s="4">
        <f t="shared" si="1"/>
        <v>1.7377340663880152</v>
      </c>
      <c r="F18" s="4">
        <f t="shared" si="2"/>
        <v>4.0049029180463647</v>
      </c>
      <c r="G18" s="4">
        <f t="shared" si="3"/>
        <v>5.7193837457360264</v>
      </c>
      <c r="I18" s="4">
        <f t="shared" si="4"/>
        <v>1.0383197465066893</v>
      </c>
    </row>
    <row r="19" spans="1: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3.42</v>
      </c>
      <c r="D19" s="4">
        <f t="shared" si="0"/>
        <v>3.3956932306624665E-2</v>
      </c>
      <c r="E19" s="4">
        <f t="shared" si="1"/>
        <v>2.350937374239273</v>
      </c>
      <c r="F19" s="4">
        <f t="shared" si="2"/>
        <v>3.4064694217026972</v>
      </c>
      <c r="G19" s="4">
        <f t="shared" si="3"/>
        <v>3.5577226560321571</v>
      </c>
      <c r="I19" s="4">
        <f t="shared" si="4"/>
        <v>1.0339569323066247</v>
      </c>
    </row>
    <row r="20" spans="1:9" x14ac:dyDescent="0.2">
      <c r="A20" s="4">
        <f>IF('True_Odds_Calculator_3-way'!A21="","",'True_Odds_Calculator_3-way'!A21)</f>
        <v>1.95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3.91</v>
      </c>
      <c r="D20" s="4">
        <f t="shared" si="0"/>
        <v>4.7904597462385068E-2</v>
      </c>
      <c r="E20" s="4">
        <f t="shared" si="1"/>
        <v>2.0126705109226042</v>
      </c>
      <c r="F20" s="4">
        <f t="shared" si="2"/>
        <v>3.7970635136657802</v>
      </c>
      <c r="G20" s="4">
        <f t="shared" si="3"/>
        <v>4.1703804504209483</v>
      </c>
      <c r="I20" s="4">
        <f t="shared" si="4"/>
        <v>1.0479045974623851</v>
      </c>
    </row>
    <row r="21" spans="1:9" x14ac:dyDescent="0.2">
      <c r="A21" s="4">
        <f>IF('True_Odds_Calculator_3-way'!A22="","",'True_Odds_Calculator_3-way'!A22)</f>
        <v>2.5099999999999998</v>
      </c>
      <c r="B21" s="4">
        <f>IF('True_Odds_Calculator_3-way'!B22="","",'True_Odds_Calculator_3-way'!B22)</f>
        <v>3.36</v>
      </c>
      <c r="C21" s="4">
        <f>IF('True_Odds_Calculator_3-way'!C22="","",'True_Odds_Calculator_3-way'!C22)</f>
        <v>2.87</v>
      </c>
      <c r="D21" s="4">
        <f t="shared" si="0"/>
        <v>4.4457477870168516E-2</v>
      </c>
      <c r="E21" s="4">
        <f t="shared" si="1"/>
        <v>2.606969055127371</v>
      </c>
      <c r="F21" s="4">
        <f t="shared" si="2"/>
        <v>3.5360692888133798</v>
      </c>
      <c r="G21" s="4">
        <f t="shared" si="3"/>
        <v>2.9974860402996408</v>
      </c>
      <c r="I21" s="4">
        <f t="shared" si="4"/>
        <v>1.0444574778701685</v>
      </c>
    </row>
    <row r="22" spans="1:9" x14ac:dyDescent="0.2">
      <c r="A22" s="4">
        <f>IF('True_Odds_Calculator_3-way'!A23="","",'True_Odds_Calculator_3-way'!A23)</f>
        <v>3.36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2.15</v>
      </c>
      <c r="D22" s="4">
        <f t="shared" si="0"/>
        <v>4.5221202395029803E-2</v>
      </c>
      <c r="E22" s="4">
        <f t="shared" si="1"/>
        <v>3.5392553061924956</v>
      </c>
      <c r="F22" s="4">
        <f t="shared" si="2"/>
        <v>3.7395459836338865</v>
      </c>
      <c r="G22" s="4">
        <f t="shared" si="3"/>
        <v>2.2220121436242497</v>
      </c>
      <c r="I22" s="4">
        <f t="shared" si="4"/>
        <v>1.0452212023950298</v>
      </c>
    </row>
    <row r="23" spans="1:9" x14ac:dyDescent="0.2">
      <c r="A23" s="4">
        <f>IF('True_Odds_Calculator_3-way'!A24="","",'True_Odds_Calculator_3-way'!A24)</f>
        <v>2.54</v>
      </c>
      <c r="B23" s="4">
        <f>IF('True_Odds_Calculator_3-way'!B24="","",'True_Odds_Calculator_3-way'!B24)</f>
        <v>2.96</v>
      </c>
      <c r="C23" s="4">
        <f>IF('True_Odds_Calculator_3-way'!C24="","",'True_Odds_Calculator_3-way'!C24)</f>
        <v>3.38</v>
      </c>
      <c r="D23" s="4">
        <f t="shared" si="0"/>
        <v>2.739661340509314E-2</v>
      </c>
      <c r="E23" s="4">
        <f t="shared" si="1"/>
        <v>2.6003164178746085</v>
      </c>
      <c r="F23" s="4">
        <f t="shared" si="2"/>
        <v>3.0422356615834891</v>
      </c>
      <c r="G23" s="4">
        <f t="shared" si="3"/>
        <v>3.4876528615775149</v>
      </c>
      <c r="I23" s="4">
        <f t="shared" si="4"/>
        <v>1.0273966134050931</v>
      </c>
    </row>
    <row r="24" spans="1:9" x14ac:dyDescent="0.2">
      <c r="A24" s="4">
        <f>IF('True_Odds_Calculator_3-way'!A25="","",'True_Odds_Calculator_3-way'!A25)</f>
        <v>2.3199999999999998</v>
      </c>
      <c r="B24" s="4">
        <f>IF('True_Odds_Calculator_3-way'!B25="","",'True_Odds_Calculator_3-way'!B25)</f>
        <v>3.25</v>
      </c>
      <c r="C24" s="4">
        <f>IF('True_Odds_Calculator_3-way'!C25="","",'True_Odds_Calculator_3-way'!C25)</f>
        <v>3.46</v>
      </c>
      <c r="D24" s="4">
        <f t="shared" si="0"/>
        <v>2.7744131491390878E-2</v>
      </c>
      <c r="E24" s="4">
        <f t="shared" si="1"/>
        <v>2.3708680690189992</v>
      </c>
      <c r="F24" s="4">
        <f t="shared" si="2"/>
        <v>3.3507093990016186</v>
      </c>
      <c r="G24" s="4">
        <f t="shared" si="3"/>
        <v>3.5743736356080054</v>
      </c>
      <c r="I24" s="4">
        <f t="shared" si="4"/>
        <v>1.0277441314913909</v>
      </c>
    </row>
    <row r="25" spans="1:9" x14ac:dyDescent="0.2">
      <c r="A25" s="4">
        <f>IF('True_Odds_Calculator_3-way'!A26="","",'True_Odds_Calculator_3-way'!A26)</f>
        <v>1.43</v>
      </c>
      <c r="B25" s="4">
        <f>IF('True_Odds_Calculator_3-way'!B26="","",'True_Odds_Calculator_3-way'!B26)</f>
        <v>4.7699999999999996</v>
      </c>
      <c r="C25" s="4">
        <f>IF('True_Odds_Calculator_3-way'!C26="","",'True_Odds_Calculator_3-way'!C26)</f>
        <v>8.24</v>
      </c>
      <c r="D25" s="4">
        <f t="shared" si="0"/>
        <v>3.0303528471691266E-2</v>
      </c>
      <c r="E25" s="4">
        <f t="shared" si="1"/>
        <v>1.4509586359534272</v>
      </c>
      <c r="F25" s="4">
        <f t="shared" si="2"/>
        <v>5.0114654885145988</v>
      </c>
      <c r="G25" s="4">
        <f t="shared" si="3"/>
        <v>8.9881138998246506</v>
      </c>
      <c r="I25" s="4">
        <f t="shared" si="4"/>
        <v>1.0303035284716913</v>
      </c>
    </row>
    <row r="26" spans="1:9" x14ac:dyDescent="0.2">
      <c r="A26" s="4">
        <f>IF('True_Odds_Calculator_3-way'!A27="","",'True_Odds_Calculator_3-way'!A27)</f>
        <v>2.76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2.81</v>
      </c>
      <c r="D26" s="4">
        <f t="shared" si="0"/>
        <v>2.7788249920520869E-2</v>
      </c>
      <c r="E26" s="4">
        <f t="shared" si="1"/>
        <v>2.8324111284498259</v>
      </c>
      <c r="F26" s="4">
        <f t="shared" si="2"/>
        <v>3.3296177768262982</v>
      </c>
      <c r="G26" s="4">
        <f t="shared" si="3"/>
        <v>2.8850941758629203</v>
      </c>
      <c r="I26" s="4">
        <f t="shared" si="4"/>
        <v>1.0277882499205209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4.12</v>
      </c>
      <c r="D27" s="4">
        <f t="shared" si="0"/>
        <v>2.9152095891041174E-2</v>
      </c>
      <c r="E27" s="4">
        <f t="shared" si="1"/>
        <v>2.1541682928491337</v>
      </c>
      <c r="F27" s="4">
        <f t="shared" si="2"/>
        <v>3.3026993142488079</v>
      </c>
      <c r="G27" s="4">
        <f t="shared" si="3"/>
        <v>4.2918255760852118</v>
      </c>
      <c r="I27" s="4">
        <f t="shared" si="4"/>
        <v>1.0291520958910412</v>
      </c>
    </row>
    <row r="28" spans="1:9" x14ac:dyDescent="0.2">
      <c r="A28" s="4">
        <f>IF('True_Odds_Calculator_3-way'!A29="","",'True_Odds_Calculator_3-way'!A29)</f>
        <v>5.17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1.75</v>
      </c>
      <c r="D28" s="4">
        <f t="shared" si="0"/>
        <v>3.0809615915998734E-2</v>
      </c>
      <c r="E28" s="4">
        <f t="shared" si="1"/>
        <v>5.4598943927583585</v>
      </c>
      <c r="F28" s="4">
        <f t="shared" si="2"/>
        <v>3.9110230547550424</v>
      </c>
      <c r="G28" s="4">
        <f t="shared" si="3"/>
        <v>1.782027082478457</v>
      </c>
      <c r="I28" s="4">
        <f t="shared" si="4"/>
        <v>1.0308096159159987</v>
      </c>
    </row>
    <row r="29" spans="1:9" x14ac:dyDescent="0.2">
      <c r="A29" s="4">
        <f>IF('True_Odds_Calculator_3-way'!A30="","",'True_Odds_Calculator_3-way'!A30)</f>
        <v>2.2999999999999998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3.11</v>
      </c>
      <c r="D29" s="4">
        <f t="shared" si="0"/>
        <v>5.4833479742347979E-2</v>
      </c>
      <c r="E29" s="4">
        <f t="shared" si="1"/>
        <v>2.400932817439311</v>
      </c>
      <c r="F29" s="4">
        <f t="shared" si="2"/>
        <v>3.5685019396824535</v>
      </c>
      <c r="G29" s="4">
        <f t="shared" si="3"/>
        <v>3.2974398022113616</v>
      </c>
      <c r="I29" s="4">
        <f t="shared" si="4"/>
        <v>1.054833479742348</v>
      </c>
    </row>
    <row r="30" spans="1:9" x14ac:dyDescent="0.2">
      <c r="A30" s="4">
        <f>IF('True_Odds_Calculator_3-way'!A31="","",'True_Odds_Calculator_3-way'!A31)</f>
        <v>2.2999999999999998</v>
      </c>
      <c r="B30" s="4">
        <f>IF('True_Odds_Calculator_3-way'!B31="","",'True_Odds_Calculator_3-way'!B31)</f>
        <v>3.74</v>
      </c>
      <c r="C30" s="4">
        <f>IF('True_Odds_Calculator_3-way'!C31="","",'True_Odds_Calculator_3-way'!C31)</f>
        <v>3.01</v>
      </c>
      <c r="D30" s="4">
        <f t="shared" si="0"/>
        <v>3.4388201461299728E-2</v>
      </c>
      <c r="E30" s="4">
        <f t="shared" si="1"/>
        <v>2.3622798251434989</v>
      </c>
      <c r="F30" s="4">
        <f t="shared" si="2"/>
        <v>3.9075177250734714</v>
      </c>
      <c r="G30" s="4">
        <f t="shared" si="3"/>
        <v>3.1175648047289211</v>
      </c>
      <c r="I30" s="4">
        <f t="shared" si="4"/>
        <v>1.0343882014612997</v>
      </c>
    </row>
    <row r="31" spans="1: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4.8899999999999997</v>
      </c>
      <c r="C31" s="4">
        <f>IF('True_Odds_Calculator_3-way'!C32="","",'True_Odds_Calculator_3-way'!C32)</f>
        <v>7.3</v>
      </c>
      <c r="D31" s="4">
        <f t="shared" si="0"/>
        <v>2.6416785724290515E-2</v>
      </c>
      <c r="E31" s="4">
        <f t="shared" si="1"/>
        <v>1.4790144599279074</v>
      </c>
      <c r="F31" s="4">
        <f t="shared" si="2"/>
        <v>5.1100348332299461</v>
      </c>
      <c r="G31" s="4">
        <f t="shared" si="3"/>
        <v>7.8014861222408385</v>
      </c>
      <c r="I31" s="4">
        <f t="shared" si="4"/>
        <v>1.0264167857242905</v>
      </c>
    </row>
    <row r="32" spans="1:9" x14ac:dyDescent="0.2">
      <c r="A32" s="4">
        <f>IF('True_Odds_Calculator_3-way'!A33="","",'True_Odds_Calculator_3-way'!A33)</f>
        <v>5.59</v>
      </c>
      <c r="B32" s="4">
        <f>IF('True_Odds_Calculator_3-way'!B33="","",'True_Odds_Calculator_3-way'!B33)</f>
        <v>4.53</v>
      </c>
      <c r="C32" s="4">
        <f>IF('True_Odds_Calculator_3-way'!C33="","",'True_Odds_Calculator_3-way'!C33)</f>
        <v>1.58</v>
      </c>
      <c r="D32" s="4">
        <f t="shared" si="0"/>
        <v>3.2552820846738051E-2</v>
      </c>
      <c r="E32" s="4">
        <f t="shared" si="1"/>
        <v>5.9509663126483456</v>
      </c>
      <c r="F32" s="4">
        <f t="shared" si="2"/>
        <v>4.7641822317118958</v>
      </c>
      <c r="G32" s="4">
        <f t="shared" si="3"/>
        <v>1.6075608031139774</v>
      </c>
      <c r="I32" s="4">
        <f t="shared" si="4"/>
        <v>1.0325528208467381</v>
      </c>
    </row>
    <row r="33" spans="1: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3.91</v>
      </c>
      <c r="D33" s="4">
        <f t="shared" si="0"/>
        <v>2.8749007178181962E-2</v>
      </c>
      <c r="E33" s="4">
        <f t="shared" si="1"/>
        <v>2.0494766812805052</v>
      </c>
      <c r="F33" s="4">
        <f t="shared" si="2"/>
        <v>3.7608251883046959</v>
      </c>
      <c r="G33" s="4">
        <f t="shared" si="3"/>
        <v>4.0622091038886872</v>
      </c>
      <c r="I33" s="4">
        <f t="shared" si="4"/>
        <v>1.028749007178182</v>
      </c>
    </row>
    <row r="34" spans="1:9" x14ac:dyDescent="0.2">
      <c r="A34" s="4">
        <f>IF('True_Odds_Calculator_3-way'!A35="","",'True_Odds_Calculator_3-way'!A35)</f>
        <v>3.61</v>
      </c>
      <c r="B34" s="4">
        <f>IF('True_Odds_Calculator_3-way'!B35="","",'True_Odds_Calculator_3-way'!B35)</f>
        <v>3.21</v>
      </c>
      <c r="C34" s="4">
        <f>IF('True_Odds_Calculator_3-way'!C35="","",'True_Odds_Calculator_3-way'!C35)</f>
        <v>2.2799999999999998</v>
      </c>
      <c r="D34" s="4">
        <f t="shared" si="0"/>
        <v>2.7131281228156556E-2</v>
      </c>
      <c r="E34" s="4">
        <f t="shared" si="1"/>
        <v>3.7318369187169913</v>
      </c>
      <c r="F34" s="4">
        <f t="shared" si="2"/>
        <v>3.3059739815131803</v>
      </c>
      <c r="G34" s="4">
        <f t="shared" si="3"/>
        <v>2.3280028929023446</v>
      </c>
      <c r="I34" s="4">
        <f t="shared" si="4"/>
        <v>1.0271312812281566</v>
      </c>
    </row>
    <row r="35" spans="1:9" x14ac:dyDescent="0.2">
      <c r="A35" s="4">
        <f>IF('True_Odds_Calculator_3-way'!A36="","",'True_Odds_Calculator_3-way'!A36)</f>
        <v>1.81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5.2</v>
      </c>
      <c r="D35" s="4">
        <f t="shared" si="0"/>
        <v>2.5692756557490704E-2</v>
      </c>
      <c r="E35" s="4">
        <f t="shared" si="1"/>
        <v>1.8384991198921925</v>
      </c>
      <c r="F35" s="4">
        <f t="shared" si="2"/>
        <v>3.6719532188352058</v>
      </c>
      <c r="G35" s="4">
        <f t="shared" si="3"/>
        <v>5.4423711634917771</v>
      </c>
      <c r="I35" s="4">
        <f t="shared" si="4"/>
        <v>1.0256927565574907</v>
      </c>
    </row>
    <row r="36" spans="1:9" x14ac:dyDescent="0.2">
      <c r="A36" s="4">
        <f>IF('True_Odds_Calculator_3-way'!A37="","",'True_Odds_Calculator_3-way'!A37)</f>
        <v>1.9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4.54</v>
      </c>
      <c r="D36" s="4">
        <f t="shared" si="0"/>
        <v>2.4357884432078647E-2</v>
      </c>
      <c r="E36" s="4">
        <f t="shared" si="1"/>
        <v>1.9297699044651955</v>
      </c>
      <c r="F36" s="4">
        <f t="shared" si="2"/>
        <v>3.7083943697853639</v>
      </c>
      <c r="G36" s="4">
        <f t="shared" si="3"/>
        <v>4.7137566030480276</v>
      </c>
      <c r="I36" s="4">
        <f t="shared" si="4"/>
        <v>1.0243578844320786</v>
      </c>
    </row>
    <row r="37" spans="1:9" x14ac:dyDescent="0.2">
      <c r="A37" s="4">
        <f>IF('True_Odds_Calculator_3-way'!A38="","",'True_Odds_Calculator_3-way'!A38)</f>
        <v>2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4.0199999999999996</v>
      </c>
      <c r="D37" s="4">
        <f t="shared" si="0"/>
        <v>2.8085827844020139E-2</v>
      </c>
      <c r="E37" s="4">
        <f t="shared" si="1"/>
        <v>2.0381623173080556</v>
      </c>
      <c r="F37" s="4">
        <f t="shared" si="2"/>
        <v>3.7041472914772049</v>
      </c>
      <c r="G37" s="4">
        <f t="shared" si="3"/>
        <v>4.177209311325683</v>
      </c>
      <c r="I37" s="4">
        <f t="shared" si="4"/>
        <v>1.0280858278440201</v>
      </c>
    </row>
    <row r="38" spans="1:9" x14ac:dyDescent="0.2">
      <c r="A38" s="4">
        <f>IF('True_Odds_Calculator_3-way'!A39="","",'True_Odds_Calculator_3-way'!A39)</f>
        <v>2.8</v>
      </c>
      <c r="B38" s="4">
        <f>IF('True_Odds_Calculator_3-way'!B39="","",'True_Odds_Calculator_3-way'!B39)</f>
        <v>3.38</v>
      </c>
      <c r="C38" s="4">
        <f>IF('True_Odds_Calculator_3-way'!C39="","",'True_Odds_Calculator_3-way'!C39)</f>
        <v>2.67</v>
      </c>
      <c r="D38" s="4">
        <f t="shared" si="0"/>
        <v>2.7532680514530172E-2</v>
      </c>
      <c r="E38" s="4">
        <f t="shared" si="1"/>
        <v>2.8738498025633401</v>
      </c>
      <c r="F38" s="4">
        <f t="shared" si="2"/>
        <v>3.4882046430471174</v>
      </c>
      <c r="G38" s="4">
        <f t="shared" si="3"/>
        <v>2.7370693826030066</v>
      </c>
      <c r="I38" s="4">
        <f t="shared" si="4"/>
        <v>1.0275326805145302</v>
      </c>
    </row>
    <row r="39" spans="1:9" x14ac:dyDescent="0.2">
      <c r="A39" s="4">
        <f>IF('True_Odds_Calculator_3-way'!A40="","",'True_Odds_Calculator_3-way'!A40)</f>
        <v>2.2599999999999998</v>
      </c>
      <c r="B39" s="4">
        <f>IF('True_Odds_Calculator_3-way'!B40="","",'True_Odds_Calculator_3-way'!B40)</f>
        <v>3.25</v>
      </c>
      <c r="C39" s="4">
        <f>IF('True_Odds_Calculator_3-way'!C40="","",'True_Odds_Calculator_3-way'!C40)</f>
        <v>3.59</v>
      </c>
      <c r="D39" s="4">
        <f t="shared" si="0"/>
        <v>2.8721715831928618E-2</v>
      </c>
      <c r="E39" s="4">
        <f t="shared" si="1"/>
        <v>2.3099811214142734</v>
      </c>
      <c r="F39" s="4">
        <f t="shared" si="2"/>
        <v>3.3543719270571626</v>
      </c>
      <c r="G39" s="4">
        <f t="shared" si="3"/>
        <v>3.7177813339349033</v>
      </c>
      <c r="I39" s="4">
        <f t="shared" si="4"/>
        <v>1.0287217158319286</v>
      </c>
    </row>
    <row r="40" spans="1:9" x14ac:dyDescent="0.2">
      <c r="A40" s="4">
        <f>IF('True_Odds_Calculator_3-way'!A41="","",'True_Odds_Calculator_3-way'!A41)</f>
        <v>2.54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2.89</v>
      </c>
      <c r="D40" s="4">
        <f t="shared" si="0"/>
        <v>2.7905986687595252E-2</v>
      </c>
      <c r="E40" s="4">
        <f t="shared" si="1"/>
        <v>2.6014649921655422</v>
      </c>
      <c r="F40" s="4">
        <f t="shared" si="2"/>
        <v>3.5857402535462697</v>
      </c>
      <c r="G40" s="4">
        <f t="shared" si="3"/>
        <v>2.9698374486826609</v>
      </c>
      <c r="I40" s="4">
        <f t="shared" si="4"/>
        <v>1.0279059866875953</v>
      </c>
    </row>
    <row r="41" spans="1:9" x14ac:dyDescent="0.2">
      <c r="A41" s="4">
        <f>IF('True_Odds_Calculator_3-way'!A42="","",'True_Odds_Calculator_3-way'!A42)</f>
        <v>1.97</v>
      </c>
      <c r="B41" s="4">
        <f>IF('True_Odds_Calculator_3-way'!B42="","",'True_Odds_Calculator_3-way'!B42)</f>
        <v>3.79</v>
      </c>
      <c r="C41" s="4">
        <f>IF('True_Odds_Calculator_3-way'!C42="","",'True_Odds_Calculator_3-way'!C42)</f>
        <v>3.4</v>
      </c>
      <c r="D41" s="4">
        <f t="shared" si="0"/>
        <v>6.5584103000856375E-2</v>
      </c>
      <c r="E41" s="4">
        <f t="shared" si="1"/>
        <v>2.0586600967963773</v>
      </c>
      <c r="F41" s="4">
        <f t="shared" si="2"/>
        <v>4.132387221961765</v>
      </c>
      <c r="G41" s="4">
        <f t="shared" si="3"/>
        <v>3.6730098649465943</v>
      </c>
      <c r="I41" s="4">
        <f t="shared" si="4"/>
        <v>1.0655841030008564</v>
      </c>
    </row>
    <row r="42" spans="1: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3.89</v>
      </c>
      <c r="C42" s="4">
        <f>IF('True_Odds_Calculator_3-way'!C43="","",'True_Odds_Calculator_3-way'!C43)</f>
        <v>7.16</v>
      </c>
      <c r="D42" s="4">
        <f t="shared" si="0"/>
        <v>2.5665030819696399E-2</v>
      </c>
      <c r="E42" s="4">
        <f t="shared" si="1"/>
        <v>1.6119261714811741</v>
      </c>
      <c r="F42" s="4">
        <f t="shared" si="2"/>
        <v>4.0239117176636148</v>
      </c>
      <c r="G42" s="4">
        <f t="shared" si="3"/>
        <v>7.6271952536570407</v>
      </c>
      <c r="I42" s="4">
        <f t="shared" si="4"/>
        <v>1.0256650308196964</v>
      </c>
    </row>
    <row r="43" spans="1:9" x14ac:dyDescent="0.2">
      <c r="A43" s="4">
        <f>IF('True_Odds_Calculator_3-way'!A44="","",'True_Odds_Calculator_3-way'!A44)</f>
        <v>3.76</v>
      </c>
      <c r="B43" s="4">
        <f>IF('True_Odds_Calculator_3-way'!B44="","",'True_Odds_Calculator_3-way'!B44)</f>
        <v>3.21</v>
      </c>
      <c r="C43" s="4">
        <f>IF('True_Odds_Calculator_3-way'!C44="","",'True_Odds_Calculator_3-way'!C44)</f>
        <v>2.2200000000000002</v>
      </c>
      <c r="D43" s="4">
        <f t="shared" si="0"/>
        <v>2.7934377009739997E-2</v>
      </c>
      <c r="E43" s="4">
        <f t="shared" si="1"/>
        <v>3.8964178187689917</v>
      </c>
      <c r="F43" s="4">
        <f t="shared" si="2"/>
        <v>3.3089023752905762</v>
      </c>
      <c r="G43" s="4">
        <f t="shared" si="3"/>
        <v>2.2668592425244314</v>
      </c>
      <c r="I43" s="4">
        <f t="shared" si="4"/>
        <v>1.02793437700974</v>
      </c>
    </row>
    <row r="44" spans="1:9" x14ac:dyDescent="0.2">
      <c r="A44" s="4">
        <f>IF('True_Odds_Calculator_3-way'!A45="","",'True_Odds_Calculator_3-way'!A45)</f>
        <v>2.56</v>
      </c>
      <c r="B44" s="4">
        <f>IF('True_Odds_Calculator_3-way'!B45="","",'True_Odds_Calculator_3-way'!B45)</f>
        <v>3.44</v>
      </c>
      <c r="C44" s="4">
        <f>IF('True_Odds_Calculator_3-way'!C45="","",'True_Odds_Calculator_3-way'!C45)</f>
        <v>2.89</v>
      </c>
      <c r="D44" s="4">
        <f t="shared" si="0"/>
        <v>2.7343435664279436E-2</v>
      </c>
      <c r="E44" s="4">
        <f t="shared" si="1"/>
        <v>2.6211596896772194</v>
      </c>
      <c r="F44" s="4">
        <f t="shared" si="2"/>
        <v>3.5513482860089933</v>
      </c>
      <c r="G44" s="4">
        <f t="shared" si="3"/>
        <v>2.968184481491019</v>
      </c>
      <c r="I44" s="4">
        <f t="shared" si="4"/>
        <v>1.0273434356642794</v>
      </c>
    </row>
    <row r="45" spans="1:9" x14ac:dyDescent="0.2">
      <c r="A45" s="4">
        <f>IF('True_Odds_Calculator_3-way'!A46="","",'True_Odds_Calculator_3-way'!A46)</f>
        <v>3.39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2.2200000000000002</v>
      </c>
      <c r="D45" s="4">
        <f t="shared" si="0"/>
        <v>2.7125842032984071E-2</v>
      </c>
      <c r="E45" s="4">
        <f t="shared" si="1"/>
        <v>3.4971967803880659</v>
      </c>
      <c r="F45" s="4">
        <f t="shared" si="2"/>
        <v>3.6677301512994509</v>
      </c>
      <c r="G45" s="4">
        <f t="shared" si="3"/>
        <v>2.2654751618130526</v>
      </c>
      <c r="I45" s="4">
        <f t="shared" si="4"/>
        <v>1.0271258420329841</v>
      </c>
    </row>
    <row r="46" spans="1:9" x14ac:dyDescent="0.2">
      <c r="A46" s="4">
        <f>IF('True_Odds_Calculator_3-way'!A47="","",'True_Odds_Calculator_3-way'!A47)</f>
        <v>2.65</v>
      </c>
      <c r="B46" s="4">
        <f>IF('True_Odds_Calculator_3-way'!B47="","",'True_Odds_Calculator_3-way'!B47)</f>
        <v>3.64</v>
      </c>
      <c r="C46" s="4">
        <f>IF('True_Odds_Calculator_3-way'!C47="","",'True_Odds_Calculator_3-way'!C47)</f>
        <v>2.5499999999999998</v>
      </c>
      <c r="D46" s="4">
        <f t="shared" si="0"/>
        <v>4.4240628036410712E-2</v>
      </c>
      <c r="E46" s="4">
        <f t="shared" si="1"/>
        <v>2.7577715656743083</v>
      </c>
      <c r="F46" s="4">
        <f t="shared" si="2"/>
        <v>3.8464734183681459</v>
      </c>
      <c r="G46" s="4">
        <f t="shared" si="3"/>
        <v>2.6496384175110776</v>
      </c>
      <c r="I46" s="4">
        <f t="shared" si="4"/>
        <v>1.0442406280364107</v>
      </c>
    </row>
    <row r="47" spans="1:9" x14ac:dyDescent="0.2">
      <c r="A47" s="4">
        <f>IF('True_Odds_Calculator_3-way'!A48="","",'True_Odds_Calculator_3-way'!A48)</f>
        <v>4.68</v>
      </c>
      <c r="B47" s="4">
        <f>IF('True_Odds_Calculator_3-way'!B48="","",'True_Odds_Calculator_3-way'!B48)</f>
        <v>4.05</v>
      </c>
      <c r="C47" s="4">
        <f>IF('True_Odds_Calculator_3-way'!C48="","",'True_Odds_Calculator_3-way'!C48)</f>
        <v>1.7</v>
      </c>
      <c r="D47" s="4">
        <f t="shared" si="0"/>
        <v>4.8824088039774338E-2</v>
      </c>
      <c r="E47" s="4">
        <f t="shared" si="1"/>
        <v>5.0658428450146209</v>
      </c>
      <c r="F47" s="4">
        <f t="shared" si="2"/>
        <v>4.335782334894235</v>
      </c>
      <c r="G47" s="4">
        <f t="shared" si="3"/>
        <v>1.748372183878109</v>
      </c>
      <c r="I47" s="4">
        <f t="shared" si="4"/>
        <v>1.0488240880397743</v>
      </c>
    </row>
    <row r="48" spans="1:9" x14ac:dyDescent="0.2">
      <c r="A48" s="4">
        <f>IF('True_Odds_Calculator_3-way'!A49="","",'True_Odds_Calculator_3-way'!A49)</f>
        <v>2.13</v>
      </c>
      <c r="B48" s="4">
        <f>IF('True_Odds_Calculator_3-way'!B49="","",'True_Odds_Calculator_3-way'!B49)</f>
        <v>3.84</v>
      </c>
      <c r="C48" s="4">
        <f>IF('True_Odds_Calculator_3-way'!C49="","",'True_Odds_Calculator_3-way'!C49)</f>
        <v>3.16</v>
      </c>
      <c r="D48" s="4">
        <f t="shared" si="0"/>
        <v>4.635593094431556E-2</v>
      </c>
      <c r="E48" s="4">
        <f t="shared" si="1"/>
        <v>2.2024899139533072</v>
      </c>
      <c r="F48" s="4">
        <f t="shared" si="2"/>
        <v>4.0822209979934989</v>
      </c>
      <c r="G48" s="4">
        <f t="shared" si="3"/>
        <v>3.3222180861675019</v>
      </c>
      <c r="I48" s="4">
        <f t="shared" si="4"/>
        <v>1.0463559309443156</v>
      </c>
    </row>
    <row r="49" spans="1:9" x14ac:dyDescent="0.2">
      <c r="A49" s="4">
        <f>IF('True_Odds_Calculator_3-way'!A50="","",'True_Odds_Calculator_3-way'!A50)</f>
        <v>2.21</v>
      </c>
      <c r="B49" s="4">
        <f>IF('True_Odds_Calculator_3-way'!B50="","",'True_Odds_Calculator_3-way'!B50)</f>
        <v>3.88</v>
      </c>
      <c r="C49" s="4">
        <f>IF('True_Odds_Calculator_3-way'!C50="","",'True_Odds_Calculator_3-way'!C50)</f>
        <v>2.99</v>
      </c>
      <c r="D49" s="4">
        <f t="shared" si="0"/>
        <v>4.4668807080809003E-2</v>
      </c>
      <c r="E49" s="4">
        <f t="shared" si="1"/>
        <v>2.2851967321513542</v>
      </c>
      <c r="F49" s="4">
        <f t="shared" si="2"/>
        <v>4.1178977786810167</v>
      </c>
      <c r="G49" s="4">
        <f t="shared" si="3"/>
        <v>3.1293169105264496</v>
      </c>
      <c r="I49" s="4">
        <f t="shared" si="4"/>
        <v>1.044668807080809</v>
      </c>
    </row>
    <row r="50" spans="1: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6.58</v>
      </c>
      <c r="C50" s="4">
        <f>IF('True_Odds_Calculator_3-way'!C51="","",'True_Odds_Calculator_3-way'!C51)</f>
        <v>12.89</v>
      </c>
      <c r="D50" s="4">
        <f t="shared" si="0"/>
        <v>2.955520289755964E-2</v>
      </c>
      <c r="E50" s="4">
        <f t="shared" si="1"/>
        <v>1.2655852621698294</v>
      </c>
      <c r="F50" s="4">
        <f t="shared" si="2"/>
        <v>7.0361118085658259</v>
      </c>
      <c r="G50" s="4">
        <f t="shared" si="3"/>
        <v>14.764989056033572</v>
      </c>
      <c r="I50" s="4">
        <f t="shared" si="4"/>
        <v>1.0295552028975596</v>
      </c>
    </row>
    <row r="51" spans="1:9" x14ac:dyDescent="0.2">
      <c r="A51" s="4">
        <f>IF('True_Odds_Calculator_3-way'!A52="","",'True_Odds_Calculator_3-way'!A52)</f>
        <v>2.92</v>
      </c>
      <c r="B51" s="4">
        <f>IF('True_Odds_Calculator_3-way'!B52="","",'True_Odds_Calculator_3-way'!B52)</f>
        <v>3.4</v>
      </c>
      <c r="C51" s="4">
        <f>IF('True_Odds_Calculator_3-way'!C52="","",'True_Odds_Calculator_3-way'!C52)</f>
        <v>2.6</v>
      </c>
      <c r="D51" s="4">
        <f t="shared" si="0"/>
        <v>2.1198785098865525E-2</v>
      </c>
      <c r="E51" s="4">
        <f t="shared" si="1"/>
        <v>2.981519127702827</v>
      </c>
      <c r="F51" s="4">
        <f t="shared" si="2"/>
        <v>3.4836968257395804</v>
      </c>
      <c r="G51" s="4">
        <f t="shared" si="3"/>
        <v>2.6486619602692496</v>
      </c>
      <c r="I51" s="4">
        <f t="shared" si="4"/>
        <v>1.0211987850988655</v>
      </c>
    </row>
    <row r="52" spans="1:9" x14ac:dyDescent="0.2">
      <c r="A52" s="4">
        <f>IF('True_Odds_Calculator_3-way'!A53="","",'True_Odds_Calculator_3-way'!A53)</f>
        <v>2.72</v>
      </c>
      <c r="B52" s="4">
        <f>IF('True_Odds_Calculator_3-way'!B53="","",'True_Odds_Calculator_3-way'!B53)</f>
        <v>3.99</v>
      </c>
      <c r="C52" s="4">
        <f>IF('True_Odds_Calculator_3-way'!C53="","",'True_Odds_Calculator_3-way'!C53)</f>
        <v>2.48</v>
      </c>
      <c r="D52" s="4">
        <f t="shared" si="0"/>
        <v>2.1499431691182513E-2</v>
      </c>
      <c r="E52" s="4">
        <f t="shared" si="1"/>
        <v>2.7740745301189986</v>
      </c>
      <c r="F52" s="4">
        <f t="shared" si="2"/>
        <v>4.1074494112974254</v>
      </c>
      <c r="G52" s="4">
        <f t="shared" si="3"/>
        <v>2.5248742453973367</v>
      </c>
      <c r="I52" s="4">
        <f t="shared" si="4"/>
        <v>1.0214994316911825</v>
      </c>
    </row>
    <row r="53" spans="1:9" x14ac:dyDescent="0.2">
      <c r="A53" s="4">
        <f>IF('True_Odds_Calculator_3-way'!A54="","",'True_Odds_Calculator_3-way'!A54)</f>
        <v>2.21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3.42</v>
      </c>
      <c r="D53" s="4">
        <f t="shared" si="0"/>
        <v>2.1894658850826421E-2</v>
      </c>
      <c r="E53" s="4">
        <f t="shared" si="1"/>
        <v>2.2462295837552233</v>
      </c>
      <c r="F53" s="4">
        <f t="shared" si="2"/>
        <v>3.7076847872298315</v>
      </c>
      <c r="G53" s="4">
        <f t="shared" si="3"/>
        <v>3.5075480884309322</v>
      </c>
      <c r="I53" s="4">
        <f t="shared" si="4"/>
        <v>1.0218946588508264</v>
      </c>
    </row>
    <row r="54" spans="1:9" x14ac:dyDescent="0.2">
      <c r="A54" s="4">
        <f>IF('True_Odds_Calculator_3-way'!A55="","",'True_Odds_Calculator_3-way'!A55)</f>
        <v>1.23</v>
      </c>
      <c r="B54" s="4">
        <f>IF('True_Odds_Calculator_3-way'!B55="","",'True_Odds_Calculator_3-way'!B55)</f>
        <v>6.96</v>
      </c>
      <c r="C54" s="4">
        <f>IF('True_Odds_Calculator_3-way'!C55="","",'True_Odds_Calculator_3-way'!C55)</f>
        <v>14.09</v>
      </c>
      <c r="D54" s="4">
        <f t="shared" si="0"/>
        <v>2.7658611795730925E-2</v>
      </c>
      <c r="E54" s="4">
        <f t="shared" si="1"/>
        <v>1.244108225642417</v>
      </c>
      <c r="F54" s="4">
        <f t="shared" si="2"/>
        <v>7.4372321597689153</v>
      </c>
      <c r="G54" s="4">
        <f t="shared" si="3"/>
        <v>16.193602018278558</v>
      </c>
      <c r="I54" s="4">
        <f t="shared" si="4"/>
        <v>1.0276586117957309</v>
      </c>
    </row>
    <row r="55" spans="1:9" x14ac:dyDescent="0.2">
      <c r="A55" s="4">
        <f>IF('True_Odds_Calculator_3-way'!A56="","",'True_Odds_Calculator_3-way'!A56)</f>
        <v>2.4500000000000002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2.96</v>
      </c>
      <c r="D55" s="4">
        <f t="shared" si="0"/>
        <v>2.611314796188724E-2</v>
      </c>
      <c r="E55" s="4">
        <f t="shared" si="1"/>
        <v>2.5033865647463345</v>
      </c>
      <c r="F55" s="4">
        <f t="shared" si="2"/>
        <v>3.6844943581433327</v>
      </c>
      <c r="G55" s="4">
        <f t="shared" si="3"/>
        <v>3.0382812328857138</v>
      </c>
      <c r="I55" s="4">
        <f t="shared" si="4"/>
        <v>1.0261131479618872</v>
      </c>
    </row>
    <row r="56" spans="1:9" x14ac:dyDescent="0.2">
      <c r="A56" s="4">
        <f>IF('True_Odds_Calculator_3-way'!A57="","",'True_Odds_Calculator_3-way'!A57)</f>
        <v>1.97</v>
      </c>
      <c r="B56" s="4">
        <f>IF('True_Odds_Calculator_3-way'!B57="","",'True_Odds_Calculator_3-way'!B57)</f>
        <v>3.62</v>
      </c>
      <c r="C56" s="4">
        <f>IF('True_Odds_Calculator_3-way'!C57="","",'True_Odds_Calculator_3-way'!C57)</f>
        <v>4.09</v>
      </c>
      <c r="D56" s="4">
        <f t="shared" si="0"/>
        <v>2.8356084626733891E-2</v>
      </c>
      <c r="E56" s="4">
        <f t="shared" si="1"/>
        <v>2.0073783802396887</v>
      </c>
      <c r="F56" s="4">
        <f t="shared" si="2"/>
        <v>3.7482514540909402</v>
      </c>
      <c r="G56" s="4">
        <f t="shared" si="3"/>
        <v>4.2544727931359976</v>
      </c>
      <c r="I56" s="4">
        <f t="shared" si="4"/>
        <v>1.0283560846267339</v>
      </c>
    </row>
    <row r="57" spans="1:9" x14ac:dyDescent="0.2">
      <c r="A57" s="4">
        <f>IF('True_Odds_Calculator_3-way'!A58="","",'True_Odds_Calculator_3-way'!A58)</f>
        <v>2.34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3.23</v>
      </c>
      <c r="D57" s="4">
        <f t="shared" si="0"/>
        <v>2.8493140074614676E-2</v>
      </c>
      <c r="E57" s="4">
        <f t="shared" si="1"/>
        <v>2.3931877585426262</v>
      </c>
      <c r="F57" s="4">
        <f t="shared" si="2"/>
        <v>3.5455023872710001</v>
      </c>
      <c r="G57" s="4">
        <f t="shared" si="3"/>
        <v>3.3322247037115709</v>
      </c>
      <c r="I57" s="4">
        <f t="shared" si="4"/>
        <v>1.0284931400746147</v>
      </c>
    </row>
    <row r="58" spans="1:9" x14ac:dyDescent="0.2">
      <c r="A58" s="4">
        <f>IF('True_Odds_Calculator_3-way'!A59="","",'True_Odds_Calculator_3-way'!A59)</f>
        <v>2.08</v>
      </c>
      <c r="B58" s="4">
        <f>IF('True_Odds_Calculator_3-way'!B59="","",'True_Odds_Calculator_3-way'!B59)</f>
        <v>3.61</v>
      </c>
      <c r="C58" s="4">
        <f>IF('True_Odds_Calculator_3-way'!C59="","",'True_Odds_Calculator_3-way'!C59)</f>
        <v>3.68</v>
      </c>
      <c r="D58" s="4">
        <f t="shared" si="0"/>
        <v>2.951667145332082E-2</v>
      </c>
      <c r="E58" s="4">
        <f t="shared" si="1"/>
        <v>2.1234563043766936</v>
      </c>
      <c r="F58" s="4">
        <f t="shared" si="2"/>
        <v>3.7429433386503916</v>
      </c>
      <c r="G58" s="4">
        <f t="shared" si="3"/>
        <v>3.8182477426886106</v>
      </c>
      <c r="I58" s="4">
        <f t="shared" si="4"/>
        <v>1.0295166714533208</v>
      </c>
    </row>
    <row r="59" spans="1:9" x14ac:dyDescent="0.2">
      <c r="A59" s="4">
        <f>IF('True_Odds_Calculator_3-way'!A60="","",'True_Odds_Calculator_3-way'!A60)</f>
        <v>1.51</v>
      </c>
      <c r="B59" s="4">
        <f>IF('True_Odds_Calculator_3-way'!B60="","",'True_Odds_Calculator_3-way'!B60)</f>
        <v>4.37</v>
      </c>
      <c r="C59" s="4">
        <f>IF('True_Odds_Calculator_3-way'!C60="","",'True_Odds_Calculator_3-way'!C60)</f>
        <v>7.59</v>
      </c>
      <c r="D59" s="4">
        <f t="shared" si="0"/>
        <v>2.2836913239568268E-2</v>
      </c>
      <c r="E59" s="4">
        <f t="shared" si="1"/>
        <v>1.5275586445308638</v>
      </c>
      <c r="F59" s="4">
        <f t="shared" si="2"/>
        <v>4.5203737135605397</v>
      </c>
      <c r="G59" s="4">
        <f t="shared" si="3"/>
        <v>8.0554212172815056</v>
      </c>
      <c r="I59" s="4">
        <f t="shared" si="4"/>
        <v>1.0228369132395683</v>
      </c>
    </row>
    <row r="60" spans="1:9" x14ac:dyDescent="0.2">
      <c r="A60" s="4">
        <f>IF('True_Odds_Calculator_3-way'!A61="","",'True_Odds_Calculator_3-way'!A61)</f>
        <v>1.9</v>
      </c>
      <c r="B60" s="4">
        <f>IF('True_Odds_Calculator_3-way'!B61="","",'True_Odds_Calculator_3-way'!B61)</f>
        <v>3.69</v>
      </c>
      <c r="C60" s="4">
        <f>IF('True_Odds_Calculator_3-way'!C61="","",'True_Odds_Calculator_3-way'!C61)</f>
        <v>4.42</v>
      </c>
      <c r="D60" s="4">
        <f t="shared" si="0"/>
        <v>2.3562843392187283E-2</v>
      </c>
      <c r="E60" s="4">
        <f t="shared" si="1"/>
        <v>1.9287834948366385</v>
      </c>
      <c r="F60" s="4">
        <f t="shared" si="2"/>
        <v>3.8001366916532255</v>
      </c>
      <c r="G60" s="4">
        <f t="shared" si="3"/>
        <v>4.578962922392062</v>
      </c>
      <c r="I60" s="4">
        <f t="shared" si="4"/>
        <v>1.0235628433921873</v>
      </c>
    </row>
    <row r="61" spans="1:9" x14ac:dyDescent="0.2">
      <c r="A61" s="4">
        <f>IF('True_Odds_Calculator_3-way'!A62="","",'True_Odds_Calculator_3-way'!A62)</f>
        <v>1.4</v>
      </c>
      <c r="B61" s="4">
        <f>IF('True_Odds_Calculator_3-way'!B62="","",'True_Odds_Calculator_3-way'!B62)</f>
        <v>4.91</v>
      </c>
      <c r="C61" s="4">
        <f>IF('True_Odds_Calculator_3-way'!C62="","",'True_Odds_Calculator_3-way'!C62)</f>
        <v>9.2200000000000006</v>
      </c>
      <c r="D61" s="4">
        <f t="shared" si="0"/>
        <v>2.6411571913911303E-2</v>
      </c>
      <c r="E61" s="4">
        <f t="shared" si="1"/>
        <v>1.4174708961038842</v>
      </c>
      <c r="F61" s="4">
        <f t="shared" si="2"/>
        <v>5.131833453531006</v>
      </c>
      <c r="G61" s="4">
        <f t="shared" si="3"/>
        <v>10.034517481454591</v>
      </c>
      <c r="I61" s="4">
        <f t="shared" si="4"/>
        <v>1.0264115719139113</v>
      </c>
    </row>
    <row r="62" spans="1:9" x14ac:dyDescent="0.2">
      <c r="A62" s="4">
        <f>IF('True_Odds_Calculator_3-way'!A63="","",'True_Odds_Calculator_3-way'!A63)</f>
        <v>1.78</v>
      </c>
      <c r="B62" s="4">
        <f>IF('True_Odds_Calculator_3-way'!B63="","",'True_Odds_Calculator_3-way'!B63)</f>
        <v>3.96</v>
      </c>
      <c r="C62" s="4">
        <f>IF('True_Odds_Calculator_3-way'!C63="","",'True_Odds_Calculator_3-way'!C63)</f>
        <v>4.8</v>
      </c>
      <c r="D62" s="4">
        <f t="shared" si="0"/>
        <v>2.265633866757466E-2</v>
      </c>
      <c r="E62" s="4">
        <f t="shared" si="1"/>
        <v>1.8042541573167921</v>
      </c>
      <c r="F62" s="4">
        <f t="shared" si="2"/>
        <v>4.0820801884060769</v>
      </c>
      <c r="G62" s="4">
        <f t="shared" si="3"/>
        <v>4.9805454802392957</v>
      </c>
      <c r="I62" s="4">
        <f t="shared" si="4"/>
        <v>1.0226563386675747</v>
      </c>
    </row>
    <row r="63" spans="1:9" x14ac:dyDescent="0.2">
      <c r="A63" s="4">
        <f>IF('True_Odds_Calculator_3-way'!A64="","",'True_Odds_Calculator_3-way'!A64)</f>
        <v>1.72</v>
      </c>
      <c r="B63" s="4">
        <f>IF('True_Odds_Calculator_3-way'!B64="","",'True_Odds_Calculator_3-way'!B64)</f>
        <v>4.0599999999999996</v>
      </c>
      <c r="C63" s="4">
        <f>IF('True_Odds_Calculator_3-way'!C64="","",'True_Odds_Calculator_3-way'!C64)</f>
        <v>5.0599999999999996</v>
      </c>
      <c r="D63" s="4">
        <f t="shared" si="0"/>
        <v>2.5329226054444876E-2</v>
      </c>
      <c r="E63" s="4">
        <f t="shared" si="1"/>
        <v>1.745346072049246</v>
      </c>
      <c r="F63" s="4">
        <f t="shared" si="2"/>
        <v>4.2041122854575637</v>
      </c>
      <c r="G63" s="4">
        <f t="shared" si="3"/>
        <v>5.2858206240246624</v>
      </c>
      <c r="I63" s="4">
        <f t="shared" si="4"/>
        <v>1.0253292260544449</v>
      </c>
    </row>
    <row r="64" spans="1:9" x14ac:dyDescent="0.2">
      <c r="A64" s="4">
        <f>IF('True_Odds_Calculator_3-way'!A65="","",'True_Odds_Calculator_3-way'!A65)</f>
        <v>3.16</v>
      </c>
      <c r="B64" s="4">
        <f>IF('True_Odds_Calculator_3-way'!B65="","",'True_Odds_Calculator_3-way'!B65)</f>
        <v>3.2</v>
      </c>
      <c r="C64" s="4">
        <f>IF('True_Odds_Calculator_3-way'!C65="","",'True_Odds_Calculator_3-way'!C65)</f>
        <v>2.54</v>
      </c>
      <c r="D64" s="4">
        <f t="shared" si="0"/>
        <v>2.2656483604106326E-2</v>
      </c>
      <c r="E64" s="4">
        <f t="shared" si="1"/>
        <v>3.2372565758958878</v>
      </c>
      <c r="F64" s="4">
        <f t="shared" si="2"/>
        <v>3.2792493429026677</v>
      </c>
      <c r="G64" s="4">
        <f t="shared" si="3"/>
        <v>2.5896764410124593</v>
      </c>
      <c r="I64" s="4">
        <f t="shared" si="4"/>
        <v>1.0226564836041063</v>
      </c>
    </row>
    <row r="65" spans="1:9" x14ac:dyDescent="0.2">
      <c r="A65" s="4">
        <f>IF('True_Odds_Calculator_3-way'!A66="","",'True_Odds_Calculator_3-way'!A66)</f>
        <v>3.82</v>
      </c>
      <c r="B65" s="4">
        <f>IF('True_Odds_Calculator_3-way'!B66="","",'True_Odds_Calculator_3-way'!B66)</f>
        <v>3.67</v>
      </c>
      <c r="C65" s="4">
        <f>IF('True_Odds_Calculator_3-way'!C66="","",'True_Odds_Calculator_3-way'!C66)</f>
        <v>2.02</v>
      </c>
      <c r="D65" s="4">
        <f t="shared" si="0"/>
        <v>2.9309173695234447E-2</v>
      </c>
      <c r="E65" s="4">
        <f t="shared" si="1"/>
        <v>3.9680905184017994</v>
      </c>
      <c r="F65" s="4">
        <f t="shared" si="2"/>
        <v>3.8064809526224699</v>
      </c>
      <c r="G65" s="4">
        <f t="shared" si="3"/>
        <v>2.0606669398131201</v>
      </c>
      <c r="I65" s="4">
        <f t="shared" si="4"/>
        <v>1.0293091736952344</v>
      </c>
    </row>
    <row r="66" spans="1:9" x14ac:dyDescent="0.2">
      <c r="A66" s="4">
        <f>IF('True_Odds_Calculator_3-way'!A67="","",'True_Odds_Calculator_3-way'!A67)</f>
        <v>3</v>
      </c>
      <c r="B66" s="4">
        <f>IF('True_Odds_Calculator_3-way'!B67="","",'True_Odds_Calculator_3-way'!B67)</f>
        <v>3.1</v>
      </c>
      <c r="C66" s="4">
        <f>IF('True_Odds_Calculator_3-way'!C67="","",'True_Odds_Calculator_3-way'!C67)</f>
        <v>2.69</v>
      </c>
      <c r="D66" s="4">
        <f t="shared" si="0"/>
        <v>2.7661190390534385E-2</v>
      </c>
      <c r="E66" s="4">
        <f t="shared" si="1"/>
        <v>3.0853442959917774</v>
      </c>
      <c r="F66" s="4">
        <f t="shared" si="2"/>
        <v>3.1912152393911049</v>
      </c>
      <c r="G66" s="4">
        <f t="shared" si="3"/>
        <v>2.7584166421640695</v>
      </c>
      <c r="I66" s="4">
        <f t="shared" si="4"/>
        <v>1.0276611903905344</v>
      </c>
    </row>
    <row r="67" spans="1:9" x14ac:dyDescent="0.2">
      <c r="A67" s="4">
        <f>IF('True_Odds_Calculator_3-way'!A68="","",'True_Odds_Calculator_3-way'!A68)</f>
        <v>2.23</v>
      </c>
      <c r="B67" s="4">
        <f>IF('True_Odds_Calculator_3-way'!B68="","",'True_Odds_Calculator_3-way'!B68)</f>
        <v>3.24</v>
      </c>
      <c r="C67" s="4">
        <f>IF('True_Odds_Calculator_3-way'!C68="","",'True_Odds_Calculator_3-way'!C68)</f>
        <v>3.67</v>
      </c>
      <c r="D67" s="4">
        <f t="shared" ref="D67:D130" si="5">IF(A67="","",((1/A67)+(1/B67)+(1/C67))-1)</f>
        <v>2.9552032614882151E-2</v>
      </c>
      <c r="E67" s="4">
        <f t="shared" ref="E67:E130" si="6">IF(A67="","",(3*A67)/(3-($D67*A67)))</f>
        <v>2.2800866891778173</v>
      </c>
      <c r="F67" s="4">
        <f t="shared" ref="F67:F130" si="7">IF(B67="","",(3*B67)/(3-($D67*B67)))</f>
        <v>3.3468176866670452</v>
      </c>
      <c r="G67" s="4">
        <f t="shared" ref="G67:G130" si="8">IF(C67="","",(3*C67)/(3-($D67*C67)))</f>
        <v>3.8076542658657981</v>
      </c>
      <c r="I67" s="4">
        <f t="shared" ref="I67:I130" si="9">IF(A67="","",D67+1)</f>
        <v>1.0295520326148822</v>
      </c>
    </row>
    <row r="68" spans="1: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2.52</v>
      </c>
      <c r="D68" s="4">
        <f t="shared" si="5"/>
        <v>2.8063219402835182E-2</v>
      </c>
      <c r="E68" s="4">
        <f t="shared" si="6"/>
        <v>3.1183871012185111</v>
      </c>
      <c r="F68" s="4">
        <f t="shared" si="7"/>
        <v>3.4264128337990152</v>
      </c>
      <c r="G68" s="4">
        <f t="shared" si="8"/>
        <v>2.580838372123329</v>
      </c>
      <c r="I68" s="4">
        <f t="shared" si="9"/>
        <v>1.0280632194028352</v>
      </c>
    </row>
    <row r="69" spans="1: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3.9</v>
      </c>
      <c r="D69" s="4">
        <f t="shared" si="5"/>
        <v>2.9929420173322674E-2</v>
      </c>
      <c r="E69" s="4">
        <f t="shared" si="6"/>
        <v>2.0928014957930818</v>
      </c>
      <c r="F69" s="4">
        <f t="shared" si="7"/>
        <v>3.6266335457392809</v>
      </c>
      <c r="G69" s="4">
        <f t="shared" si="8"/>
        <v>4.0578851963746221</v>
      </c>
      <c r="I69" s="4">
        <f t="shared" si="9"/>
        <v>1.0299294201733227</v>
      </c>
    </row>
    <row r="70" spans="1: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3.67</v>
      </c>
      <c r="C70" s="4">
        <f>IF('True_Odds_Calculator_3-way'!C71="","",'True_Odds_Calculator_3-way'!C71)</f>
        <v>3.85</v>
      </c>
      <c r="D70" s="4">
        <f t="shared" si="5"/>
        <v>2.9732261583902631E-2</v>
      </c>
      <c r="E70" s="4">
        <f t="shared" si="6"/>
        <v>2.0508542790497661</v>
      </c>
      <c r="F70" s="4">
        <f t="shared" si="7"/>
        <v>3.8085254655616994</v>
      </c>
      <c r="G70" s="4">
        <f t="shared" si="8"/>
        <v>4.0027297675739515</v>
      </c>
      <c r="I70" s="4">
        <f t="shared" si="9"/>
        <v>1.0297322615839026</v>
      </c>
    </row>
    <row r="71" spans="1:9" x14ac:dyDescent="0.2">
      <c r="A71" s="4">
        <f>IF('True_Odds_Calculator_3-way'!A72="","",'True_Odds_Calculator_3-way'!A72)</f>
        <v>2.54</v>
      </c>
      <c r="B71" s="4">
        <f>IF('True_Odds_Calculator_3-way'!B72="","",'True_Odds_Calculator_3-way'!B72)</f>
        <v>3.14</v>
      </c>
      <c r="C71" s="4">
        <f>IF('True_Odds_Calculator_3-way'!C72="","",'True_Odds_Calculator_3-way'!C72)</f>
        <v>3.17</v>
      </c>
      <c r="D71" s="4">
        <f t="shared" si="5"/>
        <v>2.7629538230403927E-2</v>
      </c>
      <c r="E71" s="4">
        <f t="shared" si="6"/>
        <v>2.6008415089168917</v>
      </c>
      <c r="F71" s="4">
        <f t="shared" si="7"/>
        <v>3.2335095945525851</v>
      </c>
      <c r="G71" s="4">
        <f t="shared" si="8"/>
        <v>3.2653320620079374</v>
      </c>
      <c r="I71" s="4">
        <f t="shared" si="9"/>
        <v>1.0276295382304039</v>
      </c>
    </row>
    <row r="72" spans="1: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2.52</v>
      </c>
      <c r="D72" s="4">
        <f t="shared" si="5"/>
        <v>2.6760716852379796E-2</v>
      </c>
      <c r="E72" s="4">
        <f t="shared" si="6"/>
        <v>3.2516575777518657</v>
      </c>
      <c r="F72" s="4">
        <f t="shared" si="7"/>
        <v>3.2834319008584645</v>
      </c>
      <c r="G72" s="4">
        <f t="shared" si="8"/>
        <v>2.5779497377120872</v>
      </c>
      <c r="I72" s="4">
        <f t="shared" si="9"/>
        <v>1.0267607168523798</v>
      </c>
    </row>
    <row r="73" spans="1:9" x14ac:dyDescent="0.2">
      <c r="A73" s="4">
        <f>IF('True_Odds_Calculator_3-way'!A74="","",'True_Odds_Calculator_3-way'!A74)</f>
        <v>2.16</v>
      </c>
      <c r="B73" s="4">
        <f>IF('True_Odds_Calculator_3-way'!B74="","",'True_Odds_Calculator_3-way'!B74)</f>
        <v>3.44</v>
      </c>
      <c r="C73" s="4">
        <f>IF('True_Odds_Calculator_3-way'!C74="","",'True_Odds_Calculator_3-way'!C74)</f>
        <v>3.65</v>
      </c>
      <c r="D73" s="4">
        <f t="shared" si="5"/>
        <v>2.7633240121293534E-2</v>
      </c>
      <c r="E73" s="4">
        <f t="shared" si="6"/>
        <v>2.2038476040235588</v>
      </c>
      <c r="F73" s="4">
        <f t="shared" si="7"/>
        <v>3.5525670492730943</v>
      </c>
      <c r="G73" s="4">
        <f t="shared" si="8"/>
        <v>3.7769838676134162</v>
      </c>
      <c r="I73" s="4">
        <f t="shared" si="9"/>
        <v>1.0276332401212935</v>
      </c>
    </row>
    <row r="74" spans="1:9" x14ac:dyDescent="0.2">
      <c r="A74" s="4">
        <f>IF('True_Odds_Calculator_3-way'!A75="","",'True_Odds_Calculator_3-way'!A75)</f>
        <v>2.65</v>
      </c>
      <c r="B74" s="4">
        <f>IF('True_Odds_Calculator_3-way'!B75="","",'True_Odds_Calculator_3-way'!B75)</f>
        <v>3.27</v>
      </c>
      <c r="C74" s="4">
        <f>IF('True_Odds_Calculator_3-way'!C75="","",'True_Odds_Calculator_3-way'!C75)</f>
        <v>2.91</v>
      </c>
      <c r="D74" s="4">
        <f t="shared" si="5"/>
        <v>2.6811499803403471E-2</v>
      </c>
      <c r="E74" s="4">
        <f t="shared" si="6"/>
        <v>2.71428371528045</v>
      </c>
      <c r="F74" s="4">
        <f t="shared" si="7"/>
        <v>3.3684411248260959</v>
      </c>
      <c r="G74" s="4">
        <f t="shared" si="8"/>
        <v>2.9877016185167662</v>
      </c>
      <c r="I74" s="4">
        <f t="shared" si="9"/>
        <v>1.0268114998034035</v>
      </c>
    </row>
    <row r="75" spans="1:9" x14ac:dyDescent="0.2">
      <c r="A75" s="4">
        <f>IF('True_Odds_Calculator_3-way'!A76="","",'True_Odds_Calculator_3-way'!A76)</f>
        <v>2.13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3.62</v>
      </c>
      <c r="D75" s="4">
        <f t="shared" si="5"/>
        <v>2.7416802842839649E-2</v>
      </c>
      <c r="E75" s="4">
        <f t="shared" si="6"/>
        <v>2.1722855586649885</v>
      </c>
      <c r="F75" s="4">
        <f t="shared" si="7"/>
        <v>3.6690353075532145</v>
      </c>
      <c r="G75" s="4">
        <f t="shared" si="8"/>
        <v>3.7438578318712969</v>
      </c>
      <c r="I75" s="4">
        <f t="shared" si="9"/>
        <v>1.0274168028428396</v>
      </c>
    </row>
    <row r="76" spans="1:9" x14ac:dyDescent="0.2">
      <c r="A76" s="4">
        <f>IF('True_Odds_Calculator_3-way'!A77="","",'True_Odds_Calculator_3-way'!A77)</f>
        <v>2.94</v>
      </c>
      <c r="B76" s="4">
        <f>IF('True_Odds_Calculator_3-way'!B77="","",'True_Odds_Calculator_3-way'!B77)</f>
        <v>3.47</v>
      </c>
      <c r="C76" s="4">
        <f>IF('True_Odds_Calculator_3-way'!C77="","",'True_Odds_Calculator_3-way'!C77)</f>
        <v>2.41</v>
      </c>
      <c r="D76" s="4">
        <f t="shared" si="5"/>
        <v>4.3258251798214076E-2</v>
      </c>
      <c r="E76" s="4">
        <f t="shared" si="6"/>
        <v>3.0701532741233151</v>
      </c>
      <c r="F76" s="4">
        <f t="shared" si="7"/>
        <v>3.652767607679591</v>
      </c>
      <c r="G76" s="4">
        <f t="shared" si="8"/>
        <v>2.4967645547308197</v>
      </c>
      <c r="I76" s="4">
        <f t="shared" si="9"/>
        <v>1.0432582517982141</v>
      </c>
    </row>
    <row r="77" spans="1:9" x14ac:dyDescent="0.2">
      <c r="A77" s="4">
        <f>IF('True_Odds_Calculator_3-way'!A78="","",'True_Odds_Calculator_3-way'!A78)</f>
        <v>2.27</v>
      </c>
      <c r="B77" s="4">
        <f>IF('True_Odds_Calculator_3-way'!B78="","",'True_Odds_Calculator_3-way'!B78)</f>
        <v>3.48</v>
      </c>
      <c r="C77" s="4">
        <f>IF('True_Odds_Calculator_3-way'!C78="","",'True_Odds_Calculator_3-way'!C78)</f>
        <v>3.17</v>
      </c>
      <c r="D77" s="4">
        <f t="shared" si="5"/>
        <v>4.3342369449525187E-2</v>
      </c>
      <c r="E77" s="4">
        <f t="shared" si="6"/>
        <v>2.3469706054140542</v>
      </c>
      <c r="F77" s="4">
        <f t="shared" si="7"/>
        <v>3.6642268791667205</v>
      </c>
      <c r="G77" s="4">
        <f t="shared" si="8"/>
        <v>3.3221492429808968</v>
      </c>
      <c r="I77" s="4">
        <f t="shared" si="9"/>
        <v>1.0433423694495252</v>
      </c>
    </row>
    <row r="78" spans="1:9" x14ac:dyDescent="0.2">
      <c r="A78" s="4">
        <f>IF('True_Odds_Calculator_3-way'!A79="","",'True_Odds_Calculator_3-way'!A79)</f>
        <v>1.79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4.62</v>
      </c>
      <c r="D78" s="4">
        <f t="shared" si="5"/>
        <v>4.684856476209398E-2</v>
      </c>
      <c r="E78" s="4">
        <f t="shared" si="6"/>
        <v>1.8414746998854195</v>
      </c>
      <c r="F78" s="4">
        <f t="shared" si="7"/>
        <v>3.9043749516756661</v>
      </c>
      <c r="G78" s="4">
        <f t="shared" si="8"/>
        <v>4.9792358843848312</v>
      </c>
      <c r="I78" s="4">
        <f t="shared" si="9"/>
        <v>1.046848564762094</v>
      </c>
    </row>
    <row r="79" spans="1:9" x14ac:dyDescent="0.2">
      <c r="A79" s="4">
        <f>IF('True_Odds_Calculator_3-way'!A80="","",'True_Odds_Calculator_3-way'!A80)</f>
        <v>4.13</v>
      </c>
      <c r="B79" s="4">
        <f>IF('True_Odds_Calculator_3-way'!B80="","",'True_Odds_Calculator_3-way'!B80)</f>
        <v>3.45</v>
      </c>
      <c r="C79" s="4">
        <f>IF('True_Odds_Calculator_3-way'!C80="","",'True_Odds_Calculator_3-way'!C80)</f>
        <v>1.94</v>
      </c>
      <c r="D79" s="4">
        <f t="shared" si="5"/>
        <v>4.7449740594868395E-2</v>
      </c>
      <c r="E79" s="4">
        <f t="shared" si="6"/>
        <v>4.4186362621547284</v>
      </c>
      <c r="F79" s="4">
        <f t="shared" si="7"/>
        <v>3.6491223978536418</v>
      </c>
      <c r="G79" s="4">
        <f t="shared" si="8"/>
        <v>2.0014116463600211</v>
      </c>
      <c r="I79" s="4">
        <f t="shared" si="9"/>
        <v>1.0474497405948684</v>
      </c>
    </row>
    <row r="80" spans="1:9" x14ac:dyDescent="0.2">
      <c r="A80" s="4">
        <f>IF('True_Odds_Calculator_3-way'!A81="","",'True_Odds_Calculator_3-way'!A81)</f>
        <v>2.3199999999999998</v>
      </c>
      <c r="B80" s="4">
        <f>IF('True_Odds_Calculator_3-way'!B81="","",'True_Odds_Calculator_3-way'!B81)</f>
        <v>3.44</v>
      </c>
      <c r="C80" s="4">
        <f>IF('True_Odds_Calculator_3-way'!C81="","",'True_Odds_Calculator_3-way'!C81)</f>
        <v>3.11</v>
      </c>
      <c r="D80" s="4">
        <f t="shared" si="5"/>
        <v>4.327556553735401E-2</v>
      </c>
      <c r="E80" s="4">
        <f t="shared" si="6"/>
        <v>2.4003305106513348</v>
      </c>
      <c r="F80" s="4">
        <f t="shared" si="7"/>
        <v>3.6196148766681344</v>
      </c>
      <c r="G80" s="4">
        <f t="shared" si="8"/>
        <v>3.2560751377628274</v>
      </c>
      <c r="I80" s="4">
        <f t="shared" si="9"/>
        <v>1.043275565537354</v>
      </c>
    </row>
    <row r="81" spans="1:9" x14ac:dyDescent="0.2">
      <c r="A81" s="4">
        <f>IF('True_Odds_Calculator_3-way'!A82="","",'True_Odds_Calculator_3-way'!A82)</f>
        <v>4.53</v>
      </c>
      <c r="B81" s="4">
        <f>IF('True_Odds_Calculator_3-way'!B82="","",'True_Odds_Calculator_3-way'!B82)</f>
        <v>3.77</v>
      </c>
      <c r="C81" s="4">
        <f>IF('True_Odds_Calculator_3-way'!C82="","",'True_Odds_Calculator_3-way'!C82)</f>
        <v>1.78</v>
      </c>
      <c r="D81" s="4">
        <f t="shared" si="5"/>
        <v>4.7800294075289074E-2</v>
      </c>
      <c r="E81" s="4">
        <f t="shared" si="6"/>
        <v>4.8824043491635791</v>
      </c>
      <c r="F81" s="4">
        <f t="shared" si="7"/>
        <v>4.0109328719673281</v>
      </c>
      <c r="G81" s="4">
        <f t="shared" si="8"/>
        <v>1.831957064610191</v>
      </c>
      <c r="I81" s="4">
        <f t="shared" si="9"/>
        <v>1.0478002940752891</v>
      </c>
    </row>
    <row r="82" spans="1:9" x14ac:dyDescent="0.2">
      <c r="A82" s="4">
        <f>IF('True_Odds_Calculator_3-way'!A83="","",'True_Odds_Calculator_3-way'!A83)</f>
        <v>2.46</v>
      </c>
      <c r="B82" s="4">
        <f>IF('True_Odds_Calculator_3-way'!B83="","",'True_Odds_Calculator_3-way'!B83)</f>
        <v>3.35</v>
      </c>
      <c r="C82" s="4">
        <f>IF('True_Odds_Calculator_3-way'!C83="","",'True_Odds_Calculator_3-way'!C83)</f>
        <v>2.96</v>
      </c>
      <c r="D82" s="4">
        <f t="shared" si="5"/>
        <v>4.2849365565055475E-2</v>
      </c>
      <c r="E82" s="4">
        <f t="shared" si="6"/>
        <v>2.5495833850124519</v>
      </c>
      <c r="F82" s="4">
        <f t="shared" si="7"/>
        <v>3.5183475035048821</v>
      </c>
      <c r="G82" s="4">
        <f t="shared" si="8"/>
        <v>3.0906673604259862</v>
      </c>
      <c r="I82" s="4">
        <f t="shared" si="9"/>
        <v>1.0428493655650555</v>
      </c>
    </row>
    <row r="83" spans="1:9" x14ac:dyDescent="0.2">
      <c r="A83" s="4">
        <f>IF('True_Odds_Calculator_3-way'!A84="","",'True_Odds_Calculator_3-way'!A84)</f>
        <v>4.32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1.81</v>
      </c>
      <c r="D83" s="4">
        <f t="shared" si="5"/>
        <v>4.8517933877049835E-2</v>
      </c>
      <c r="E83" s="4">
        <f t="shared" si="6"/>
        <v>4.6444912090150021</v>
      </c>
      <c r="F83" s="4">
        <f t="shared" si="7"/>
        <v>4.0261276370376899</v>
      </c>
      <c r="G83" s="4">
        <f t="shared" si="8"/>
        <v>1.8645809203264883</v>
      </c>
      <c r="I83" s="4">
        <f t="shared" si="9"/>
        <v>1.0485179338770498</v>
      </c>
    </row>
    <row r="84" spans="1:9" x14ac:dyDescent="0.2">
      <c r="A84" s="4">
        <f>IF('True_Odds_Calculator_3-way'!A85="","",'True_Odds_Calculator_3-way'!A85)</f>
        <v>2.41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2.98</v>
      </c>
      <c r="D84" s="4">
        <f t="shared" si="5"/>
        <v>4.4625876193580716E-2</v>
      </c>
      <c r="E84" s="4">
        <f t="shared" si="6"/>
        <v>2.499609640514401</v>
      </c>
      <c r="F84" s="4">
        <f t="shared" si="7"/>
        <v>3.5811186308768392</v>
      </c>
      <c r="G84" s="4">
        <f t="shared" si="8"/>
        <v>3.118225871263459</v>
      </c>
      <c r="I84" s="4">
        <f t="shared" si="9"/>
        <v>1.0446258761935807</v>
      </c>
    </row>
    <row r="85" spans="1:9" x14ac:dyDescent="0.2">
      <c r="A85" s="4">
        <f>IF('True_Odds_Calculator_3-way'!A86="","",'True_Odds_Calculator_3-way'!A86)</f>
        <v>2.93</v>
      </c>
      <c r="B85" s="4">
        <f>IF('True_Odds_Calculator_3-way'!B86="","",'True_Odds_Calculator_3-way'!B86)</f>
        <v>3.44</v>
      </c>
      <c r="C85" s="4">
        <f>IF('True_Odds_Calculator_3-way'!C86="","",'True_Odds_Calculator_3-way'!C86)</f>
        <v>2.4300000000000002</v>
      </c>
      <c r="D85" s="4">
        <f t="shared" si="5"/>
        <v>4.3517236491105615E-2</v>
      </c>
      <c r="E85" s="4">
        <f t="shared" si="6"/>
        <v>3.0600580815497214</v>
      </c>
      <c r="F85" s="4">
        <f t="shared" si="7"/>
        <v>3.6206706108489191</v>
      </c>
      <c r="G85" s="4">
        <f t="shared" si="8"/>
        <v>2.5187845394017421</v>
      </c>
      <c r="I85" s="4">
        <f t="shared" si="9"/>
        <v>1.0435172364911056</v>
      </c>
    </row>
    <row r="86" spans="1:9" x14ac:dyDescent="0.2">
      <c r="A86" s="4">
        <f>IF('True_Odds_Calculator_3-way'!A87="","",'True_Odds_Calculator_3-way'!A87)</f>
        <v>2.2999999999999998</v>
      </c>
      <c r="B86" s="4">
        <f>IF('True_Odds_Calculator_3-way'!B87="","",'True_Odds_Calculator_3-way'!B87)</f>
        <v>3.4</v>
      </c>
      <c r="C86" s="4">
        <f>IF('True_Odds_Calculator_3-way'!C87="","",'True_Odds_Calculator_3-way'!C87)</f>
        <v>3.17</v>
      </c>
      <c r="D86" s="4">
        <f t="shared" si="5"/>
        <v>4.4357669003687095E-2</v>
      </c>
      <c r="E86" s="4">
        <f t="shared" si="6"/>
        <v>2.3809709807135722</v>
      </c>
      <c r="F86" s="4">
        <f t="shared" si="7"/>
        <v>3.5799724647866982</v>
      </c>
      <c r="G86" s="4">
        <f t="shared" si="8"/>
        <v>3.3258886245326562</v>
      </c>
      <c r="I86" s="4">
        <f t="shared" si="9"/>
        <v>1.0443576690036871</v>
      </c>
    </row>
    <row r="87" spans="1: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3.97</v>
      </c>
      <c r="C87" s="4">
        <f>IF('True_Odds_Calculator_3-way'!C88="","",'True_Odds_Calculator_3-way'!C88)</f>
        <v>5.29</v>
      </c>
      <c r="D87" s="4">
        <f t="shared" si="5"/>
        <v>4.698569165054578E-2</v>
      </c>
      <c r="E87" s="4">
        <f t="shared" si="6"/>
        <v>1.693770641806466</v>
      </c>
      <c r="F87" s="4">
        <f t="shared" si="7"/>
        <v>4.2332114892713362</v>
      </c>
      <c r="G87" s="4">
        <f t="shared" si="8"/>
        <v>5.7678768841189028</v>
      </c>
      <c r="I87" s="4">
        <f t="shared" si="9"/>
        <v>1.0469856916505458</v>
      </c>
    </row>
    <row r="88" spans="1:9" x14ac:dyDescent="0.2">
      <c r="A88" s="4">
        <f>IF('True_Odds_Calculator_3-way'!A89="","",'True_Odds_Calculator_3-way'!A89)</f>
        <v>2.13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3.45</v>
      </c>
      <c r="D88" s="4">
        <f t="shared" si="5"/>
        <v>4.4238925439170407E-2</v>
      </c>
      <c r="E88" s="4">
        <f t="shared" si="6"/>
        <v>2.1990720551242227</v>
      </c>
      <c r="F88" s="4">
        <f t="shared" si="7"/>
        <v>3.7015927481417221</v>
      </c>
      <c r="G88" s="4">
        <f t="shared" si="8"/>
        <v>3.6349260035132747</v>
      </c>
      <c r="I88" s="4">
        <f t="shared" si="9"/>
        <v>1.0442389254391704</v>
      </c>
    </row>
    <row r="89" spans="1:9" x14ac:dyDescent="0.2">
      <c r="A89" s="4">
        <f>IF('True_Odds_Calculator_3-way'!A90="","",'True_Odds_Calculator_3-way'!A90)</f>
        <v>2.39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3.22</v>
      </c>
      <c r="D89" s="4">
        <f t="shared" si="5"/>
        <v>4.4426461301395603E-2</v>
      </c>
      <c r="E89" s="4">
        <f t="shared" si="6"/>
        <v>2.4776931955591612</v>
      </c>
      <c r="F89" s="4">
        <f t="shared" si="7"/>
        <v>3.326142293351638</v>
      </c>
      <c r="G89" s="4">
        <f t="shared" si="8"/>
        <v>3.381232026520939</v>
      </c>
      <c r="I89" s="4">
        <f t="shared" si="9"/>
        <v>1.0444264613013956</v>
      </c>
    </row>
    <row r="90" spans="1:9" x14ac:dyDescent="0.2">
      <c r="A90" s="4">
        <f>IF('True_Odds_Calculator_3-way'!A91="","",'True_Odds_Calculator_3-way'!A91)</f>
        <v>3.4</v>
      </c>
      <c r="B90" s="4">
        <f>IF('True_Odds_Calculator_3-way'!B91="","",'True_Odds_Calculator_3-way'!B91)</f>
        <v>3.45</v>
      </c>
      <c r="C90" s="4">
        <f>IF('True_Odds_Calculator_3-way'!C91="","",'True_Odds_Calculator_3-way'!C91)</f>
        <v>2.17</v>
      </c>
      <c r="D90" s="4">
        <f t="shared" si="5"/>
        <v>4.4802212610149272E-2</v>
      </c>
      <c r="E90" s="4">
        <f t="shared" si="6"/>
        <v>3.5818725931207225</v>
      </c>
      <c r="F90" s="4">
        <f t="shared" si="7"/>
        <v>3.6374085435561319</v>
      </c>
      <c r="G90" s="4">
        <f t="shared" si="8"/>
        <v>2.2426783280860865</v>
      </c>
      <c r="I90" s="4">
        <f t="shared" si="9"/>
        <v>1.0448022126101493</v>
      </c>
    </row>
    <row r="91" spans="1:9" x14ac:dyDescent="0.2">
      <c r="A91" s="4">
        <f>IF('True_Odds_Calculator_3-way'!A92="","",'True_Odds_Calculator_3-way'!A92)</f>
        <v>3.12</v>
      </c>
      <c r="B91" s="4">
        <f>IF('True_Odds_Calculator_3-way'!B92="","",'True_Odds_Calculator_3-way'!B92)</f>
        <v>3.27</v>
      </c>
      <c r="C91" s="4">
        <f>IF('True_Odds_Calculator_3-way'!C92="","",'True_Odds_Calculator_3-way'!C92)</f>
        <v>2.4</v>
      </c>
      <c r="D91" s="4">
        <f t="shared" si="5"/>
        <v>4.2989884733003914E-2</v>
      </c>
      <c r="E91" s="4">
        <f t="shared" si="6"/>
        <v>3.266022152506562</v>
      </c>
      <c r="F91" s="4">
        <f t="shared" si="7"/>
        <v>3.4307619880287845</v>
      </c>
      <c r="G91" s="4">
        <f t="shared" si="8"/>
        <v>2.4854804131748192</v>
      </c>
      <c r="I91" s="4">
        <f t="shared" si="9"/>
        <v>1.0429898847330039</v>
      </c>
    </row>
    <row r="92" spans="1:9" x14ac:dyDescent="0.2">
      <c r="A92" s="4">
        <f>IF('True_Odds_Calculator_3-way'!A93="","",'True_Odds_Calculator_3-way'!A93)</f>
        <v>1.74</v>
      </c>
      <c r="B92" s="4">
        <f>IF('True_Odds_Calculator_3-way'!B93="","",'True_Odds_Calculator_3-way'!B93)</f>
        <v>3.65</v>
      </c>
      <c r="C92" s="4">
        <f>IF('True_Odds_Calculator_3-way'!C93="","",'True_Odds_Calculator_3-way'!C93)</f>
        <v>5.0199999999999996</v>
      </c>
      <c r="D92" s="4">
        <f t="shared" si="5"/>
        <v>4.7888433668882957E-2</v>
      </c>
      <c r="E92" s="4">
        <f t="shared" si="6"/>
        <v>1.7897097089155352</v>
      </c>
      <c r="F92" s="4">
        <f t="shared" si="7"/>
        <v>3.8758218985461319</v>
      </c>
      <c r="G92" s="4">
        <f t="shared" si="8"/>
        <v>5.4573125294558658</v>
      </c>
      <c r="I92" s="4">
        <f t="shared" si="9"/>
        <v>1.047888433668883</v>
      </c>
    </row>
    <row r="93" spans="1:9" x14ac:dyDescent="0.2">
      <c r="A93" s="4">
        <f>IF('True_Odds_Calculator_3-way'!A94="","",'True_Odds_Calculator_3-way'!A94)</f>
        <v>2.31</v>
      </c>
      <c r="B93" s="4">
        <f>IF('True_Odds_Calculator_3-way'!B94="","",'True_Odds_Calculator_3-way'!B94)</f>
        <v>3.4</v>
      </c>
      <c r="C93" s="4">
        <f>IF('True_Odds_Calculator_3-way'!C94="","",'True_Odds_Calculator_3-way'!C94)</f>
        <v>3.14</v>
      </c>
      <c r="D93" s="4">
        <f t="shared" si="5"/>
        <v>4.5489417538874255E-2</v>
      </c>
      <c r="E93" s="4">
        <f t="shared" si="6"/>
        <v>2.393848993210415</v>
      </c>
      <c r="F93" s="4">
        <f t="shared" si="7"/>
        <v>3.5848139096323544</v>
      </c>
      <c r="G93" s="4">
        <f t="shared" si="8"/>
        <v>3.2969764921462237</v>
      </c>
      <c r="I93" s="4">
        <f t="shared" si="9"/>
        <v>1.0454894175388743</v>
      </c>
    </row>
    <row r="94" spans="1:9" x14ac:dyDescent="0.2">
      <c r="A94" s="4">
        <f>IF('True_Odds_Calculator_3-way'!A95="","",'True_Odds_Calculator_3-way'!A95)</f>
        <v>1.75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5.08</v>
      </c>
      <c r="D94" s="4">
        <f t="shared" si="5"/>
        <v>4.7608574067906417E-2</v>
      </c>
      <c r="E94" s="4">
        <f t="shared" si="6"/>
        <v>1.7999886886358496</v>
      </c>
      <c r="F94" s="4">
        <f t="shared" si="7"/>
        <v>3.7956413885222711</v>
      </c>
      <c r="G94" s="4">
        <f t="shared" si="8"/>
        <v>5.525445896364543</v>
      </c>
      <c r="I94" s="4">
        <f t="shared" si="9"/>
        <v>1.0476085740679064</v>
      </c>
    </row>
    <row r="95" spans="1:9" x14ac:dyDescent="0.2">
      <c r="A95" s="4">
        <f>IF('True_Odds_Calculator_3-way'!A96="","",'True_Odds_Calculator_3-way'!A96)</f>
        <v>2.2599999999999998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3.29</v>
      </c>
      <c r="D95" s="4">
        <f t="shared" si="5"/>
        <v>4.3165148931860076E-2</v>
      </c>
      <c r="E95" s="4">
        <f t="shared" si="6"/>
        <v>2.3359601579823774</v>
      </c>
      <c r="F95" s="4">
        <f t="shared" si="7"/>
        <v>3.5417346420412765</v>
      </c>
      <c r="G95" s="4">
        <f t="shared" si="8"/>
        <v>3.4534800802572776</v>
      </c>
      <c r="I95" s="4">
        <f t="shared" si="9"/>
        <v>1.0431651489318601</v>
      </c>
    </row>
    <row r="96" spans="1:9" x14ac:dyDescent="0.2">
      <c r="A96" s="4">
        <f>IF('True_Odds_Calculator_3-way'!A97="","",'True_Odds_Calculator_3-way'!A97)</f>
        <v>3.12</v>
      </c>
      <c r="B96" s="4">
        <f>IF('True_Odds_Calculator_3-way'!B97="","",'True_Odds_Calculator_3-way'!B97)</f>
        <v>3.72</v>
      </c>
      <c r="C96" s="4">
        <f>IF('True_Odds_Calculator_3-way'!C97="","",'True_Odds_Calculator_3-way'!C97)</f>
        <v>2.2000000000000002</v>
      </c>
      <c r="D96" s="4">
        <f t="shared" si="5"/>
        <v>4.3875479359350322E-2</v>
      </c>
      <c r="E96" s="4">
        <f t="shared" si="6"/>
        <v>3.2691740412979349</v>
      </c>
      <c r="F96" s="4">
        <f t="shared" si="7"/>
        <v>3.9340334270078392</v>
      </c>
      <c r="G96" s="4">
        <f t="shared" si="8"/>
        <v>2.2731390479446203</v>
      </c>
      <c r="I96" s="4">
        <f t="shared" si="9"/>
        <v>1.0438754793593503</v>
      </c>
    </row>
    <row r="97" spans="1:9" x14ac:dyDescent="0.2">
      <c r="A97" s="4">
        <f>IF('True_Odds_Calculator_3-way'!A98="","",'True_Odds_Calculator_3-way'!A98)</f>
        <v>2.41</v>
      </c>
      <c r="B97" s="4">
        <f>IF('True_Odds_Calculator_3-way'!B98="","",'True_Odds_Calculator_3-way'!B98)</f>
        <v>3.23</v>
      </c>
      <c r="C97" s="4">
        <f>IF('True_Odds_Calculator_3-way'!C98="","",'True_Odds_Calculator_3-way'!C98)</f>
        <v>3.14</v>
      </c>
      <c r="D97" s="4">
        <f t="shared" si="5"/>
        <v>4.3006620135531692E-2</v>
      </c>
      <c r="E97" s="4">
        <f t="shared" si="6"/>
        <v>2.4962417876017495</v>
      </c>
      <c r="F97" s="4">
        <f t="shared" si="7"/>
        <v>3.3868227438157366</v>
      </c>
      <c r="G97" s="4">
        <f t="shared" si="8"/>
        <v>3.2880049244672001</v>
      </c>
      <c r="I97" s="4">
        <f t="shared" si="9"/>
        <v>1.0430066201355317</v>
      </c>
    </row>
    <row r="98" spans="1:9" x14ac:dyDescent="0.2">
      <c r="A98" s="4">
        <f>IF('True_Odds_Calculator_3-way'!A99="","",'True_Odds_Calculator_3-way'!A99)</f>
        <v>2.25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3.49</v>
      </c>
      <c r="D98" s="4">
        <f t="shared" si="5"/>
        <v>4.5442804538874171E-2</v>
      </c>
      <c r="E98" s="4">
        <f t="shared" si="6"/>
        <v>2.3293905288737355</v>
      </c>
      <c r="F98" s="4">
        <f t="shared" si="7"/>
        <v>3.3409305281466373</v>
      </c>
      <c r="G98" s="4">
        <f t="shared" si="8"/>
        <v>3.6847972848341759</v>
      </c>
      <c r="I98" s="4">
        <f t="shared" si="9"/>
        <v>1.0454428045388742</v>
      </c>
    </row>
    <row r="99" spans="1:9" x14ac:dyDescent="0.2">
      <c r="A99" s="4">
        <f>IF('True_Odds_Calculator_3-way'!A100="","",'True_Odds_Calculator_3-way'!A100)</f>
        <v>2.2999999999999998</v>
      </c>
      <c r="B99" s="4">
        <f>IF('True_Odds_Calculator_3-way'!B100="","",'True_Odds_Calculator_3-way'!B100)</f>
        <v>3.33</v>
      </c>
      <c r="C99" s="4">
        <f>IF('True_Odds_Calculator_3-way'!C100="","",'True_Odds_Calculator_3-way'!C100)</f>
        <v>3.23</v>
      </c>
      <c r="D99" s="4">
        <f t="shared" si="5"/>
        <v>4.4680432215766785E-2</v>
      </c>
      <c r="E99" s="4">
        <f t="shared" si="6"/>
        <v>2.3815810543293079</v>
      </c>
      <c r="F99" s="4">
        <f t="shared" si="7"/>
        <v>3.5037704770209341</v>
      </c>
      <c r="G99" s="4">
        <f t="shared" si="8"/>
        <v>3.3932347187023213</v>
      </c>
      <c r="I99" s="4">
        <f t="shared" si="9"/>
        <v>1.0446804322157668</v>
      </c>
    </row>
    <row r="100" spans="1:9" x14ac:dyDescent="0.2">
      <c r="A100" s="4">
        <f>IF('True_Odds_Calculator_3-way'!A101="","",'True_Odds_Calculator_3-way'!A101)</f>
        <v>4.17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1.93</v>
      </c>
      <c r="D100" s="4">
        <f t="shared" si="5"/>
        <v>5.6450331189692227E-2</v>
      </c>
      <c r="E100" s="4">
        <f t="shared" si="6"/>
        <v>4.5250634492030146</v>
      </c>
      <c r="F100" s="4">
        <f t="shared" si="7"/>
        <v>3.5753782710759086</v>
      </c>
      <c r="G100" s="4">
        <f t="shared" si="8"/>
        <v>2.0027319749020314</v>
      </c>
      <c r="I100" s="4">
        <f t="shared" si="9"/>
        <v>1.0564503311896922</v>
      </c>
    </row>
    <row r="101" spans="1:9" x14ac:dyDescent="0.2">
      <c r="A101" s="4">
        <f>IF('True_Odds_Calculator_3-way'!A102="","",'True_Odds_Calculator_3-way'!A102)</f>
        <v>3.4</v>
      </c>
      <c r="B101" s="4">
        <f>IF('True_Odds_Calculator_3-way'!B102="","",'True_Odds_Calculator_3-way'!B102)</f>
        <v>3.56</v>
      </c>
      <c r="C101" s="4">
        <f>IF('True_Odds_Calculator_3-way'!C102="","",'True_Odds_Calculator_3-way'!C102)</f>
        <v>2.08</v>
      </c>
      <c r="D101" s="4">
        <f t="shared" si="5"/>
        <v>5.5785754232548612E-2</v>
      </c>
      <c r="E101" s="4">
        <f t="shared" si="6"/>
        <v>3.6294690224662083</v>
      </c>
      <c r="F101" s="4">
        <f t="shared" si="7"/>
        <v>3.8123758298202257</v>
      </c>
      <c r="G101" s="4">
        <f t="shared" si="8"/>
        <v>2.1636873659314668</v>
      </c>
      <c r="I101" s="4">
        <f t="shared" si="9"/>
        <v>1.0557857542325486</v>
      </c>
    </row>
    <row r="102" spans="1:9" x14ac:dyDescent="0.2">
      <c r="A102" s="4">
        <f>IF('True_Odds_Calculator_3-way'!A103="","",'True_Odds_Calculator_3-way'!A103)</f>
        <v>1.56</v>
      </c>
      <c r="B102" s="4">
        <f>IF('True_Odds_Calculator_3-way'!B103="","",'True_Odds_Calculator_3-way'!B103)</f>
        <v>4.1399999999999997</v>
      </c>
      <c r="C102" s="4">
        <f>IF('True_Odds_Calculator_3-way'!C103="","",'True_Odds_Calculator_3-way'!C103)</f>
        <v>5.57</v>
      </c>
      <c r="D102" s="4">
        <f t="shared" si="5"/>
        <v>6.2104748389971931E-2</v>
      </c>
      <c r="E102" s="4">
        <f t="shared" si="6"/>
        <v>1.6120606427146893</v>
      </c>
      <c r="F102" s="4">
        <f t="shared" si="7"/>
        <v>4.5280767968163103</v>
      </c>
      <c r="G102" s="4">
        <f t="shared" si="8"/>
        <v>6.2959751446349257</v>
      </c>
      <c r="I102" s="4">
        <f t="shared" si="9"/>
        <v>1.0621047483899719</v>
      </c>
    </row>
    <row r="103" spans="1:9" x14ac:dyDescent="0.2">
      <c r="A103" s="4">
        <f>IF('True_Odds_Calculator_3-way'!A104="","",'True_Odds_Calculator_3-way'!A104)</f>
        <v>1.44</v>
      </c>
      <c r="B103" s="4">
        <f>IF('True_Odds_Calculator_3-way'!B104="","",'True_Odds_Calculator_3-way'!B104)</f>
        <v>4.38</v>
      </c>
      <c r="C103" s="4">
        <f>IF('True_Odds_Calculator_3-way'!C104="","",'True_Odds_Calculator_3-way'!C104)</f>
        <v>7.07</v>
      </c>
      <c r="D103" s="4">
        <f t="shared" si="5"/>
        <v>6.4197662427690982E-2</v>
      </c>
      <c r="E103" s="4">
        <f t="shared" si="6"/>
        <v>1.4857842606754657</v>
      </c>
      <c r="F103" s="4">
        <f t="shared" si="7"/>
        <v>4.8329892545093696</v>
      </c>
      <c r="G103" s="4">
        <f t="shared" si="8"/>
        <v>8.3303139491960358</v>
      </c>
      <c r="I103" s="4">
        <f t="shared" si="9"/>
        <v>1.064197662427691</v>
      </c>
    </row>
    <row r="104" spans="1:9" x14ac:dyDescent="0.2">
      <c r="A104" s="4">
        <f>IF('True_Odds_Calculator_3-way'!A105="","",'True_Odds_Calculator_3-way'!A105)</f>
        <v>2.08</v>
      </c>
      <c r="B104" s="4">
        <f>IF('True_Odds_Calculator_3-way'!B105="","",'True_Odds_Calculator_3-way'!B105)</f>
        <v>3.65</v>
      </c>
      <c r="C104" s="4">
        <f>IF('True_Odds_Calculator_3-way'!C105="","",'True_Odds_Calculator_3-way'!C105)</f>
        <v>3.3</v>
      </c>
      <c r="D104" s="4">
        <f t="shared" si="5"/>
        <v>5.7772136539259833E-2</v>
      </c>
      <c r="E104" s="4">
        <f t="shared" si="6"/>
        <v>2.1667915912314486</v>
      </c>
      <c r="F104" s="4">
        <f t="shared" si="7"/>
        <v>3.9259530102483207</v>
      </c>
      <c r="G104" s="4">
        <f t="shared" si="8"/>
        <v>3.5239443751582376</v>
      </c>
      <c r="I104" s="4">
        <f t="shared" si="9"/>
        <v>1.0577721365392598</v>
      </c>
    </row>
    <row r="105" spans="1:9" x14ac:dyDescent="0.2">
      <c r="A105" s="4">
        <f>IF('True_Odds_Calculator_3-way'!A106="","",'True_Odds_Calculator_3-way'!A106)</f>
        <v>1.98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3.82</v>
      </c>
      <c r="D105" s="4">
        <f t="shared" si="5"/>
        <v>5.7528284181151523E-2</v>
      </c>
      <c r="E105" s="4">
        <f t="shared" si="6"/>
        <v>2.0581450242137338</v>
      </c>
      <c r="F105" s="4">
        <f t="shared" si="7"/>
        <v>3.682948519730882</v>
      </c>
      <c r="G105" s="4">
        <f t="shared" si="8"/>
        <v>4.1219434091871134</v>
      </c>
      <c r="I105" s="4">
        <f t="shared" si="9"/>
        <v>1.0575282841811515</v>
      </c>
    </row>
    <row r="106" spans="1:9" x14ac:dyDescent="0.2">
      <c r="A106" s="4">
        <f>IF('True_Odds_Calculator_3-way'!A107="","",'True_Odds_Calculator_3-way'!A107)</f>
        <v>1.91</v>
      </c>
      <c r="B106" s="4">
        <f>IF('True_Odds_Calculator_3-way'!B107="","",'True_Odds_Calculator_3-way'!B107)</f>
        <v>3.65</v>
      </c>
      <c r="C106" s="4">
        <f>IF('True_Odds_Calculator_3-way'!C107="","",'True_Odds_Calculator_3-way'!C107)</f>
        <v>3.84</v>
      </c>
      <c r="D106" s="4">
        <f t="shared" si="5"/>
        <v>5.7949478830476409E-2</v>
      </c>
      <c r="E106" s="4">
        <f t="shared" si="6"/>
        <v>1.9831679945951097</v>
      </c>
      <c r="F106" s="4">
        <f t="shared" si="7"/>
        <v>3.9268643536578089</v>
      </c>
      <c r="G106" s="4">
        <f t="shared" si="8"/>
        <v>4.1476535854684871</v>
      </c>
      <c r="I106" s="4">
        <f t="shared" si="9"/>
        <v>1.0579494788304764</v>
      </c>
    </row>
    <row r="107" spans="1:9" x14ac:dyDescent="0.2">
      <c r="A107" s="4">
        <f>IF('True_Odds_Calculator_3-way'!A108="","",'True_Odds_Calculator_3-way'!A108)</f>
        <v>1.71</v>
      </c>
      <c r="B107" s="4">
        <f>IF('True_Odds_Calculator_3-way'!B108="","",'True_Odds_Calculator_3-way'!B108)</f>
        <v>3.89</v>
      </c>
      <c r="C107" s="4">
        <f>IF('True_Odds_Calculator_3-way'!C108="","",'True_Odds_Calculator_3-way'!C108)</f>
        <v>4.5599999999999996</v>
      </c>
      <c r="D107" s="4">
        <f t="shared" si="5"/>
        <v>6.1162975991821966E-2</v>
      </c>
      <c r="E107" s="4">
        <f t="shared" si="6"/>
        <v>1.7717689989035039</v>
      </c>
      <c r="F107" s="4">
        <f t="shared" si="7"/>
        <v>4.2250828366662088</v>
      </c>
      <c r="G107" s="4">
        <f t="shared" si="8"/>
        <v>5.0273844913588963</v>
      </c>
      <c r="I107" s="4">
        <f t="shared" si="9"/>
        <v>1.061162975991822</v>
      </c>
    </row>
    <row r="108" spans="1:9" x14ac:dyDescent="0.2">
      <c r="A108" s="4">
        <f>IF('True_Odds_Calculator_3-way'!A109="","",'True_Odds_Calculator_3-way'!A109)</f>
        <v>5.0199999999999996</v>
      </c>
      <c r="B108" s="4">
        <f>IF('True_Odds_Calculator_3-way'!B109="","",'True_Odds_Calculator_3-way'!B109)</f>
        <v>3.92</v>
      </c>
      <c r="C108" s="4">
        <f>IF('True_Odds_Calculator_3-way'!C109="","",'True_Odds_Calculator_3-way'!C109)</f>
        <v>1.65</v>
      </c>
      <c r="D108" s="4">
        <f t="shared" si="5"/>
        <v>6.0365834127928508E-2</v>
      </c>
      <c r="E108" s="4">
        <f t="shared" si="6"/>
        <v>5.5840577483553027</v>
      </c>
      <c r="F108" s="4">
        <f t="shared" si="7"/>
        <v>4.2556795940051444</v>
      </c>
      <c r="G108" s="4">
        <f t="shared" si="8"/>
        <v>1.7066632839925457</v>
      </c>
      <c r="I108" s="4">
        <f t="shared" si="9"/>
        <v>1.0603658341279285</v>
      </c>
    </row>
    <row r="109" spans="1:9" x14ac:dyDescent="0.2">
      <c r="A109" s="4">
        <f>IF('True_Odds_Calculator_3-way'!A110="","",'True_Odds_Calculator_3-way'!A110)</f>
        <v>2.8</v>
      </c>
      <c r="B109" s="4">
        <f>IF('True_Odds_Calculator_3-way'!B110="","",'True_Odds_Calculator_3-way'!B110)</f>
        <v>3.64</v>
      </c>
      <c r="C109" s="4">
        <f>IF('True_Odds_Calculator_3-way'!C110="","",'True_Odds_Calculator_3-way'!C110)</f>
        <v>2.36</v>
      </c>
      <c r="D109" s="4">
        <f t="shared" si="5"/>
        <v>5.5596945427453859E-2</v>
      </c>
      <c r="E109" s="4">
        <f t="shared" si="6"/>
        <v>2.9532453245324528</v>
      </c>
      <c r="F109" s="4">
        <f t="shared" si="7"/>
        <v>3.9033078880407124</v>
      </c>
      <c r="G109" s="4">
        <f t="shared" si="8"/>
        <v>2.467938404964376</v>
      </c>
      <c r="I109" s="4">
        <f t="shared" si="9"/>
        <v>1.0555969454274539</v>
      </c>
    </row>
    <row r="110" spans="1:9" x14ac:dyDescent="0.2">
      <c r="A110" s="4">
        <f>IF('True_Odds_Calculator_3-way'!A111="","",'True_Odds_Calculator_3-way'!A111)</f>
        <v>2.46</v>
      </c>
      <c r="B110" s="4">
        <f>IF('True_Odds_Calculator_3-way'!B111="","",'True_Odds_Calculator_3-way'!B111)</f>
        <v>3.59</v>
      </c>
      <c r="C110" s="4">
        <f>IF('True_Odds_Calculator_3-way'!C111="","",'True_Odds_Calculator_3-way'!C111)</f>
        <v>2.97</v>
      </c>
      <c r="D110" s="4">
        <f t="shared" si="5"/>
        <v>2.1755933774413316E-2</v>
      </c>
      <c r="E110" s="4">
        <f t="shared" si="6"/>
        <v>2.5046832121126581</v>
      </c>
      <c r="F110" s="4">
        <f t="shared" si="7"/>
        <v>3.6859625637262354</v>
      </c>
      <c r="G110" s="4">
        <f t="shared" si="8"/>
        <v>3.0353770882839464</v>
      </c>
      <c r="I110" s="4">
        <f t="shared" si="9"/>
        <v>1.0217559337744133</v>
      </c>
    </row>
    <row r="111" spans="1:9" x14ac:dyDescent="0.2">
      <c r="A111" s="4">
        <f>IF('True_Odds_Calculator_3-way'!A112="","",'True_Odds_Calculator_3-way'!A112)</f>
        <v>1.58</v>
      </c>
      <c r="B111" s="4">
        <f>IF('True_Odds_Calculator_3-way'!B112="","",'True_Odds_Calculator_3-way'!B112)</f>
        <v>4.57</v>
      </c>
      <c r="C111" s="4">
        <f>IF('True_Odds_Calculator_3-way'!C112="","",'True_Odds_Calculator_3-way'!C112)</f>
        <v>5.78</v>
      </c>
      <c r="D111" s="4">
        <f t="shared" si="5"/>
        <v>2.4740153771883211E-2</v>
      </c>
      <c r="E111" s="4">
        <f t="shared" si="6"/>
        <v>1.6008588941429771</v>
      </c>
      <c r="F111" s="4">
        <f t="shared" si="7"/>
        <v>4.7489770779590321</v>
      </c>
      <c r="G111" s="4">
        <f t="shared" si="8"/>
        <v>6.0692994050976505</v>
      </c>
      <c r="I111" s="4">
        <f t="shared" si="9"/>
        <v>1.0247401537718832</v>
      </c>
    </row>
    <row r="112" spans="1:9" x14ac:dyDescent="0.2">
      <c r="A112" s="4">
        <f>IF('True_Odds_Calculator_3-way'!A113="","",'True_Odds_Calculator_3-way'!A113)</f>
        <v>4.76</v>
      </c>
      <c r="B112" s="4">
        <f>IF('True_Odds_Calculator_3-way'!B113="","",'True_Odds_Calculator_3-way'!B113)</f>
        <v>3.48</v>
      </c>
      <c r="C112" s="4">
        <f>IF('True_Odds_Calculator_3-way'!C113="","",'True_Odds_Calculator_3-way'!C113)</f>
        <v>1.82</v>
      </c>
      <c r="D112" s="4">
        <f t="shared" si="5"/>
        <v>4.6890904903075237E-2</v>
      </c>
      <c r="E112" s="4">
        <f t="shared" si="6"/>
        <v>5.142611508775504</v>
      </c>
      <c r="F112" s="4">
        <f t="shared" si="7"/>
        <v>3.6801775525457097</v>
      </c>
      <c r="G112" s="4">
        <f t="shared" si="8"/>
        <v>1.8732897526665706</v>
      </c>
      <c r="I112" s="4">
        <f t="shared" si="9"/>
        <v>1.0468909049030752</v>
      </c>
    </row>
    <row r="113" spans="1:9" x14ac:dyDescent="0.2">
      <c r="A113" s="4">
        <f>IF('True_Odds_Calculator_3-way'!A114="","",'True_Odds_Calculator_3-way'!A114)</f>
        <v>1.85</v>
      </c>
      <c r="B113" s="4">
        <f>IF('True_Odds_Calculator_3-way'!B114="","",'True_Odds_Calculator_3-way'!B114)</f>
        <v>3.51</v>
      </c>
      <c r="C113" s="4">
        <f>IF('True_Odds_Calculator_3-way'!C114="","",'True_Odds_Calculator_3-way'!C114)</f>
        <v>4.47</v>
      </c>
      <c r="D113" s="4">
        <f t="shared" si="5"/>
        <v>4.9154471973263947E-2</v>
      </c>
      <c r="E113" s="4">
        <f t="shared" si="6"/>
        <v>1.9078299986558538</v>
      </c>
      <c r="F113" s="4">
        <f t="shared" si="7"/>
        <v>3.7241803381227534</v>
      </c>
      <c r="G113" s="4">
        <f t="shared" si="8"/>
        <v>4.8232560612770365</v>
      </c>
      <c r="I113" s="4">
        <f t="shared" si="9"/>
        <v>1.0491544719732639</v>
      </c>
    </row>
    <row r="114" spans="1: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3.45</v>
      </c>
      <c r="C114" s="4">
        <f>IF('True_Odds_Calculator_3-way'!C115="","",'True_Odds_Calculator_3-way'!C115)</f>
        <v>5.29</v>
      </c>
      <c r="D114" s="4">
        <f t="shared" si="5"/>
        <v>4.707280746978304E-2</v>
      </c>
      <c r="E114" s="4">
        <f t="shared" si="6"/>
        <v>1.8099846204358121</v>
      </c>
      <c r="F114" s="4">
        <f t="shared" si="7"/>
        <v>3.6474500722581107</v>
      </c>
      <c r="G114" s="4">
        <f t="shared" si="8"/>
        <v>5.7688431140362981</v>
      </c>
      <c r="I114" s="4">
        <f t="shared" si="9"/>
        <v>1.047072807469783</v>
      </c>
    </row>
    <row r="115" spans="1:9" x14ac:dyDescent="0.2">
      <c r="A115" s="4">
        <f>IF('True_Odds_Calculator_3-way'!A116="","",'True_Odds_Calculator_3-way'!A116)</f>
        <v>2.11</v>
      </c>
      <c r="B115" s="4">
        <f>IF('True_Odds_Calculator_3-way'!B116="","",'True_Odds_Calculator_3-way'!B116)</f>
        <v>3.18</v>
      </c>
      <c r="C115" s="4">
        <f>IF('True_Odds_Calculator_3-way'!C116="","",'True_Odds_Calculator_3-way'!C116)</f>
        <v>3.88</v>
      </c>
      <c r="D115" s="4">
        <f t="shared" si="5"/>
        <v>4.6131016857017482E-2</v>
      </c>
      <c r="E115" s="4">
        <f t="shared" si="6"/>
        <v>2.1807556684740677</v>
      </c>
      <c r="F115" s="4">
        <f t="shared" si="7"/>
        <v>3.343493058732955</v>
      </c>
      <c r="G115" s="4">
        <f t="shared" si="8"/>
        <v>4.1261793374873683</v>
      </c>
      <c r="I115" s="4">
        <f t="shared" si="9"/>
        <v>1.0461310168570175</v>
      </c>
    </row>
    <row r="116" spans="1:9" x14ac:dyDescent="0.2">
      <c r="A116" s="4">
        <f>IF('True_Odds_Calculator_3-way'!A117="","",'True_Odds_Calculator_3-way'!A117)</f>
        <v>3.13</v>
      </c>
      <c r="B116" s="4">
        <f>IF('True_Odds_Calculator_3-way'!B117="","",'True_Odds_Calculator_3-way'!B117)</f>
        <v>2.81</v>
      </c>
      <c r="C116" s="4">
        <f>IF('True_Odds_Calculator_3-way'!C117="","",'True_Odds_Calculator_3-way'!C117)</f>
        <v>2.71</v>
      </c>
      <c r="D116" s="4">
        <f t="shared" si="5"/>
        <v>4.4364394049270617E-2</v>
      </c>
      <c r="E116" s="4">
        <f t="shared" si="6"/>
        <v>3.2819092446101759</v>
      </c>
      <c r="F116" s="4">
        <f t="shared" si="7"/>
        <v>2.9318312174400885</v>
      </c>
      <c r="G116" s="4">
        <f t="shared" si="8"/>
        <v>2.8231396828145474</v>
      </c>
      <c r="I116" s="4">
        <f t="shared" si="9"/>
        <v>1.0443643940492706</v>
      </c>
    </row>
    <row r="117" spans="1:9" x14ac:dyDescent="0.2">
      <c r="A117" s="4">
        <f>IF('True_Odds_Calculator_3-way'!A118="","",'True_Odds_Calculator_3-way'!A118)</f>
        <v>2.44</v>
      </c>
      <c r="B117" s="4">
        <f>IF('True_Odds_Calculator_3-way'!B118="","",'True_Odds_Calculator_3-way'!B118)</f>
        <v>3.17</v>
      </c>
      <c r="C117" s="4">
        <f>IF('True_Odds_Calculator_3-way'!C118="","",'True_Odds_Calculator_3-way'!C118)</f>
        <v>3.13</v>
      </c>
      <c r="D117" s="4">
        <f t="shared" si="5"/>
        <v>4.4782296714355629E-2</v>
      </c>
      <c r="E117" s="4">
        <f t="shared" si="6"/>
        <v>2.5322312950045123</v>
      </c>
      <c r="F117" s="4">
        <f t="shared" si="7"/>
        <v>3.3274550400450371</v>
      </c>
      <c r="G117" s="4">
        <f t="shared" si="8"/>
        <v>3.2834103307452942</v>
      </c>
      <c r="I117" s="4">
        <f t="shared" si="9"/>
        <v>1.0447822967143556</v>
      </c>
    </row>
    <row r="118" spans="1:9" x14ac:dyDescent="0.2">
      <c r="A118" s="4">
        <f>IF('True_Odds_Calculator_3-way'!A119="","",'True_Odds_Calculator_3-way'!A119)</f>
        <v>2.4300000000000002</v>
      </c>
      <c r="B118" s="4">
        <f>IF('True_Odds_Calculator_3-way'!B119="","",'True_Odds_Calculator_3-way'!B119)</f>
        <v>2.99</v>
      </c>
      <c r="C118" s="4">
        <f>IF('True_Odds_Calculator_3-way'!C119="","",'True_Odds_Calculator_3-way'!C119)</f>
        <v>3.35</v>
      </c>
      <c r="D118" s="4">
        <f t="shared" si="5"/>
        <v>4.4478256966540064E-2</v>
      </c>
      <c r="E118" s="4">
        <f t="shared" si="6"/>
        <v>2.5208185067816209</v>
      </c>
      <c r="F118" s="4">
        <f t="shared" si="7"/>
        <v>3.1286950389039414</v>
      </c>
      <c r="G118" s="4">
        <f t="shared" si="8"/>
        <v>3.5250815914170244</v>
      </c>
      <c r="I118" s="4">
        <f t="shared" si="9"/>
        <v>1.0444782569665401</v>
      </c>
    </row>
    <row r="119" spans="1: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3.03</v>
      </c>
      <c r="C119" s="4">
        <f>IF('True_Odds_Calculator_3-way'!C120="","",'True_Odds_Calculator_3-way'!C120)</f>
        <v>3.25</v>
      </c>
      <c r="D119" s="4">
        <f t="shared" si="5"/>
        <v>4.4229376033288137E-2</v>
      </c>
      <c r="E119" s="4">
        <f t="shared" si="6"/>
        <v>2.5525770914665951</v>
      </c>
      <c r="F119" s="4">
        <f t="shared" si="7"/>
        <v>3.17168443999293</v>
      </c>
      <c r="G119" s="4">
        <f t="shared" si="8"/>
        <v>3.4135613282323347</v>
      </c>
      <c r="I119" s="4">
        <f t="shared" si="9"/>
        <v>1.0442293760332881</v>
      </c>
    </row>
    <row r="120" spans="1:9" x14ac:dyDescent="0.2">
      <c r="A120" s="4">
        <f>IF('True_Odds_Calculator_3-way'!A121="","",'True_Odds_Calculator_3-way'!A121)</f>
        <v>1.72</v>
      </c>
      <c r="B120" s="4">
        <f>IF('True_Odds_Calculator_3-way'!B121="","",'True_Odds_Calculator_3-way'!B121)</f>
        <v>3.58</v>
      </c>
      <c r="C120" s="4">
        <f>IF('True_Odds_Calculator_3-way'!C121="","",'True_Odds_Calculator_3-way'!C121)</f>
        <v>5.35</v>
      </c>
      <c r="D120" s="4">
        <f t="shared" si="5"/>
        <v>4.764084562622406E-2</v>
      </c>
      <c r="E120" s="4">
        <f t="shared" si="6"/>
        <v>1.7682994820499571</v>
      </c>
      <c r="F120" s="4">
        <f t="shared" si="7"/>
        <v>3.7957963724854591</v>
      </c>
      <c r="G120" s="4">
        <f t="shared" si="8"/>
        <v>5.8467357969066498</v>
      </c>
      <c r="I120" s="4">
        <f t="shared" si="9"/>
        <v>1.0476408456262241</v>
      </c>
    </row>
    <row r="121" spans="1:9" x14ac:dyDescent="0.2">
      <c r="A121" s="4">
        <f>IF('True_Odds_Calculator_3-way'!A122="","",'True_Odds_Calculator_3-way'!A122)</f>
        <v>1.68</v>
      </c>
      <c r="B121" s="4">
        <f>IF('True_Odds_Calculator_3-way'!B122="","",'True_Odds_Calculator_3-way'!B122)</f>
        <v>3.59</v>
      </c>
      <c r="C121" s="4">
        <f>IF('True_Odds_Calculator_3-way'!C122="","",'True_Odds_Calculator_3-way'!C122)</f>
        <v>5.66</v>
      </c>
      <c r="D121" s="4">
        <f t="shared" si="5"/>
        <v>5.0468072501203443E-2</v>
      </c>
      <c r="E121" s="4">
        <f t="shared" si="6"/>
        <v>1.7288612861716186</v>
      </c>
      <c r="F121" s="4">
        <f t="shared" si="7"/>
        <v>3.8207482041959153</v>
      </c>
      <c r="G121" s="4">
        <f t="shared" si="8"/>
        <v>6.2556396782757977</v>
      </c>
      <c r="I121" s="4">
        <f t="shared" si="9"/>
        <v>1.0504680725012034</v>
      </c>
    </row>
    <row r="122" spans="1:9" x14ac:dyDescent="0.2">
      <c r="A122" s="4">
        <f>IF('True_Odds_Calculator_3-way'!A123="","",'True_Odds_Calculator_3-way'!A123)</f>
        <v>2.72</v>
      </c>
      <c r="B122" s="4">
        <f>IF('True_Odds_Calculator_3-way'!B123="","",'True_Odds_Calculator_3-way'!B123)</f>
        <v>2.84</v>
      </c>
      <c r="C122" s="4">
        <f>IF('True_Odds_Calculator_3-way'!C123="","",'True_Odds_Calculator_3-way'!C123)</f>
        <v>2.98</v>
      </c>
      <c r="D122" s="4">
        <f t="shared" si="5"/>
        <v>5.5330204678525119E-2</v>
      </c>
      <c r="E122" s="4">
        <f t="shared" si="6"/>
        <v>2.8636584388459996</v>
      </c>
      <c r="F122" s="4">
        <f t="shared" si="7"/>
        <v>2.9969795735852247</v>
      </c>
      <c r="G122" s="4">
        <f t="shared" si="8"/>
        <v>3.1533101401671835</v>
      </c>
      <c r="I122" s="4">
        <f t="shared" si="9"/>
        <v>1.0553302046785251</v>
      </c>
    </row>
    <row r="123" spans="1:9" x14ac:dyDescent="0.2">
      <c r="A123" s="4">
        <f>IF('True_Odds_Calculator_3-way'!A124="","",'True_Odds_Calculator_3-way'!A124)</f>
        <v>1.33</v>
      </c>
      <c r="B123" s="4">
        <f>IF('True_Odds_Calculator_3-way'!B124="","",'True_Odds_Calculator_3-way'!B124)</f>
        <v>5</v>
      </c>
      <c r="C123" s="4">
        <f>IF('True_Odds_Calculator_3-way'!C124="","",'True_Odds_Calculator_3-way'!C124)</f>
        <v>8.83</v>
      </c>
      <c r="D123" s="4">
        <f t="shared" si="5"/>
        <v>6.5129982373828055E-2</v>
      </c>
      <c r="E123" s="4">
        <f t="shared" si="6"/>
        <v>1.3695446318617757</v>
      </c>
      <c r="F123" s="4">
        <f t="shared" si="7"/>
        <v>5.6088393462666319</v>
      </c>
      <c r="G123" s="4">
        <f t="shared" si="8"/>
        <v>10.924151659473134</v>
      </c>
      <c r="I123" s="4">
        <f t="shared" si="9"/>
        <v>1.0651299823738281</v>
      </c>
    </row>
    <row r="124" spans="1:9" x14ac:dyDescent="0.2">
      <c r="A124" s="4">
        <f>IF('True_Odds_Calculator_3-way'!A125="","",'True_Odds_Calculator_3-way'!A125)</f>
        <v>3.04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2.56</v>
      </c>
      <c r="D124" s="4">
        <f t="shared" si="5"/>
        <v>2.1687172046430225E-2</v>
      </c>
      <c r="E124" s="4">
        <f t="shared" si="6"/>
        <v>3.1083092431610084</v>
      </c>
      <c r="F124" s="4">
        <f t="shared" si="7"/>
        <v>3.3911439010759086</v>
      </c>
      <c r="G124" s="4">
        <f t="shared" si="8"/>
        <v>2.6082696469998656</v>
      </c>
      <c r="I124" s="4">
        <f t="shared" si="9"/>
        <v>1.0216871720464302</v>
      </c>
    </row>
    <row r="125" spans="1:9" x14ac:dyDescent="0.2">
      <c r="A125" s="4">
        <f>IF('True_Odds_Calculator_3-way'!A126="","",'True_Odds_Calculator_3-way'!A126)</f>
        <v>4.72</v>
      </c>
      <c r="B125" s="4">
        <f>IF('True_Odds_Calculator_3-way'!B126="","",'True_Odds_Calculator_3-way'!B126)</f>
        <v>3.7</v>
      </c>
      <c r="C125" s="4">
        <f>IF('True_Odds_Calculator_3-way'!C126="","",'True_Odds_Calculator_3-way'!C126)</f>
        <v>1.85</v>
      </c>
      <c r="D125" s="4">
        <f t="shared" si="5"/>
        <v>2.2675217590471863E-2</v>
      </c>
      <c r="E125" s="4">
        <f t="shared" si="6"/>
        <v>4.8946188340807177</v>
      </c>
      <c r="F125" s="4">
        <f t="shared" si="7"/>
        <v>3.8064516129032264</v>
      </c>
      <c r="G125" s="4">
        <f t="shared" si="8"/>
        <v>1.8762354963472283</v>
      </c>
      <c r="I125" s="4">
        <f t="shared" si="9"/>
        <v>1.0226752175904719</v>
      </c>
    </row>
    <row r="126" spans="1:9" x14ac:dyDescent="0.2">
      <c r="A126" s="4">
        <f>IF('True_Odds_Calculator_3-way'!A127="","",'True_Odds_Calculator_3-way'!A127)</f>
        <v>4.59</v>
      </c>
      <c r="B126" s="4">
        <f>IF('True_Odds_Calculator_3-way'!B127="","",'True_Odds_Calculator_3-way'!B127)</f>
        <v>4.4800000000000004</v>
      </c>
      <c r="C126" s="4">
        <f>IF('True_Odds_Calculator_3-way'!C127="","",'True_Odds_Calculator_3-way'!C127)</f>
        <v>1.71</v>
      </c>
      <c r="D126" s="4">
        <f t="shared" si="5"/>
        <v>2.5874531098989184E-2</v>
      </c>
      <c r="E126" s="4">
        <f t="shared" si="6"/>
        <v>4.7791990892588307</v>
      </c>
      <c r="F126" s="4">
        <f t="shared" si="7"/>
        <v>4.6600615137992563</v>
      </c>
      <c r="G126" s="4">
        <f t="shared" si="8"/>
        <v>1.7355974286971658</v>
      </c>
      <c r="I126" s="4">
        <f t="shared" si="9"/>
        <v>1.0258745310989892</v>
      </c>
    </row>
    <row r="127" spans="1:9" x14ac:dyDescent="0.2">
      <c r="A127" s="4">
        <f>IF('True_Odds_Calculator_3-way'!A128="","",'True_Odds_Calculator_3-way'!A128)</f>
        <v>2.1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4.03</v>
      </c>
      <c r="D127" s="4">
        <f t="shared" si="5"/>
        <v>2.8280801788008292E-2</v>
      </c>
      <c r="E127" s="4">
        <f t="shared" si="6"/>
        <v>2.1424123982685228</v>
      </c>
      <c r="F127" s="4">
        <f t="shared" si="7"/>
        <v>3.39530403953894</v>
      </c>
      <c r="G127" s="4">
        <f t="shared" si="8"/>
        <v>4.1891480107143728</v>
      </c>
      <c r="I127" s="4">
        <f t="shared" si="9"/>
        <v>1.0282808017880083</v>
      </c>
    </row>
    <row r="128" spans="1: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3.22</v>
      </c>
      <c r="C128" s="4">
        <f>IF('True_Odds_Calculator_3-way'!C129="","",'True_Odds_Calculator_3-way'!C129)</f>
        <v>4.12</v>
      </c>
      <c r="D128" s="4">
        <f t="shared" si="5"/>
        <v>2.9467929003597959E-2</v>
      </c>
      <c r="E128" s="4">
        <f t="shared" si="6"/>
        <v>2.1442302166542153</v>
      </c>
      <c r="F128" s="4">
        <f t="shared" si="7"/>
        <v>3.3251715533374919</v>
      </c>
      <c r="G128" s="4">
        <f t="shared" si="8"/>
        <v>4.2937656434304774</v>
      </c>
      <c r="I128" s="4">
        <f t="shared" si="9"/>
        <v>1.029467929003598</v>
      </c>
    </row>
    <row r="129" spans="1: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3.58</v>
      </c>
      <c r="C129" s="4">
        <f>IF('True_Odds_Calculator_3-way'!C130="","",'True_Odds_Calculator_3-way'!C130)</f>
        <v>3.34</v>
      </c>
      <c r="D129" s="4">
        <f t="shared" si="5"/>
        <v>2.7161299816880646E-2</v>
      </c>
      <c r="E129" s="4">
        <f t="shared" si="6"/>
        <v>2.2759512266015118</v>
      </c>
      <c r="F129" s="4">
        <f t="shared" si="7"/>
        <v>3.6999237200349531</v>
      </c>
      <c r="G129" s="4">
        <f t="shared" si="8"/>
        <v>3.4441496401698171</v>
      </c>
      <c r="I129" s="4">
        <f t="shared" si="9"/>
        <v>1.0271612998168806</v>
      </c>
    </row>
    <row r="130" spans="1:9" x14ac:dyDescent="0.2">
      <c r="A130" s="4">
        <f>IF('True_Odds_Calculator_3-way'!A131="","",'True_Odds_Calculator_3-way'!A131)</f>
        <v>2.12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4.0199999999999996</v>
      </c>
      <c r="D130" s="4">
        <f t="shared" si="5"/>
        <v>2.9096307421661693E-2</v>
      </c>
      <c r="E130" s="4">
        <f t="shared" si="6"/>
        <v>2.1645052375983305</v>
      </c>
      <c r="F130" s="4">
        <f t="shared" si="7"/>
        <v>3.345116996697111</v>
      </c>
      <c r="G130" s="4">
        <f t="shared" si="8"/>
        <v>4.1830949045234398</v>
      </c>
      <c r="I130" s="4">
        <f t="shared" si="9"/>
        <v>1.0290963074216617</v>
      </c>
    </row>
    <row r="131" spans="1:9" x14ac:dyDescent="0.2">
      <c r="A131" s="4">
        <f>IF('True_Odds_Calculator_3-way'!A132="","",'True_Odds_Calculator_3-way'!A132)</f>
        <v>2.35</v>
      </c>
      <c r="B131" s="4">
        <f>IF('True_Odds_Calculator_3-way'!B132="","",'True_Odds_Calculator_3-way'!B132)</f>
        <v>3.04</v>
      </c>
      <c r="C131" s="4">
        <f>IF('True_Odds_Calculator_3-way'!C132="","",'True_Odds_Calculator_3-way'!C132)</f>
        <v>3.65</v>
      </c>
      <c r="D131" s="4">
        <f t="shared" ref="D131:D194" si="10">IF(A131="","",((1/A131)+(1/B131)+(1/C131))-1)</f>
        <v>2.8451886054395636E-2</v>
      </c>
      <c r="E131" s="4">
        <f t="shared" ref="E131:E194" si="11">IF(A131="","",(3*A131)/(3-($D131*A131)))</f>
        <v>2.4035690912275207</v>
      </c>
      <c r="F131" s="4">
        <f t="shared" ref="F131:F194" si="12">IF(B131="","",(3*B131)/(3-($D131*B131)))</f>
        <v>3.1302489736140791</v>
      </c>
      <c r="G131" s="4">
        <f t="shared" ref="G131:G194" si="13">IF(C131="","",(3*C131)/(3-($D131*C131)))</f>
        <v>3.7808807110647114</v>
      </c>
      <c r="I131" s="4">
        <f t="shared" ref="I131:I194" si="14">IF(A131="","",D131+1)</f>
        <v>1.0284518860543956</v>
      </c>
    </row>
    <row r="132" spans="1:9" x14ac:dyDescent="0.2">
      <c r="A132" s="4">
        <f>IF('True_Odds_Calculator_3-way'!A133="","",'True_Odds_Calculator_3-way'!A133)</f>
        <v>2.46</v>
      </c>
      <c r="B132" s="4">
        <f>IF('True_Odds_Calculator_3-way'!B133="","",'True_Odds_Calculator_3-way'!B133)</f>
        <v>3.21</v>
      </c>
      <c r="C132" s="4">
        <f>IF('True_Odds_Calculator_3-way'!C133="","",'True_Odds_Calculator_3-way'!C133)</f>
        <v>3.24</v>
      </c>
      <c r="D132" s="4">
        <f t="shared" si="10"/>
        <v>2.6672520100071262E-2</v>
      </c>
      <c r="E132" s="4">
        <f t="shared" si="11"/>
        <v>2.5150068888721124</v>
      </c>
      <c r="F132" s="4">
        <f t="shared" si="12"/>
        <v>3.3043034882928004</v>
      </c>
      <c r="G132" s="4">
        <f t="shared" si="13"/>
        <v>3.3361007926846447</v>
      </c>
      <c r="I132" s="4">
        <f t="shared" si="14"/>
        <v>1.0266725201000713</v>
      </c>
    </row>
    <row r="133" spans="1:9" x14ac:dyDescent="0.2">
      <c r="A133" s="4">
        <f>IF('True_Odds_Calculator_3-way'!A134="","",'True_Odds_Calculator_3-way'!A134)</f>
        <v>2.35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3.06</v>
      </c>
      <c r="D133" s="4">
        <f t="shared" si="10"/>
        <v>2.7054575239806811E-2</v>
      </c>
      <c r="E133" s="4">
        <f t="shared" si="11"/>
        <v>2.4008812781590758</v>
      </c>
      <c r="F133" s="4">
        <f t="shared" si="12"/>
        <v>3.7635428788334826</v>
      </c>
      <c r="G133" s="4">
        <f t="shared" si="13"/>
        <v>3.1468391237581068</v>
      </c>
      <c r="I133" s="4">
        <f t="shared" si="14"/>
        <v>1.0270545752398068</v>
      </c>
    </row>
    <row r="134" spans="1:9" x14ac:dyDescent="0.2">
      <c r="A134" s="4">
        <f>IF('True_Odds_Calculator_3-way'!A135="","",'True_Odds_Calculator_3-way'!A135)</f>
        <v>1.91</v>
      </c>
      <c r="B134" s="4">
        <f>IF('True_Odds_Calculator_3-way'!B135="","",'True_Odds_Calculator_3-way'!B135)</f>
        <v>3.95</v>
      </c>
      <c r="C134" s="4">
        <f>IF('True_Odds_Calculator_3-way'!C135="","",'True_Odds_Calculator_3-way'!C135)</f>
        <v>3.96</v>
      </c>
      <c r="D134" s="4">
        <f t="shared" si="10"/>
        <v>2.9250018911361586E-2</v>
      </c>
      <c r="E134" s="4">
        <f t="shared" si="11"/>
        <v>1.946243951418523</v>
      </c>
      <c r="F134" s="4">
        <f t="shared" si="12"/>
        <v>4.1082178419318582</v>
      </c>
      <c r="G134" s="4">
        <f t="shared" si="13"/>
        <v>4.119036086108121</v>
      </c>
      <c r="I134" s="4">
        <f t="shared" si="14"/>
        <v>1.0292500189113616</v>
      </c>
    </row>
    <row r="135" spans="1:9" x14ac:dyDescent="0.2">
      <c r="A135" s="4">
        <f>IF('True_Odds_Calculator_3-way'!A136="","",'True_Odds_Calculator_3-way'!A136)</f>
        <v>2.91</v>
      </c>
      <c r="B135" s="4">
        <f>IF('True_Odds_Calculator_3-way'!B136="","",'True_Odds_Calculator_3-way'!B136)</f>
        <v>3.3</v>
      </c>
      <c r="C135" s="4">
        <f>IF('True_Odds_Calculator_3-way'!C136="","",'True_Odds_Calculator_3-way'!C136)</f>
        <v>2.62</v>
      </c>
      <c r="D135" s="4">
        <f t="shared" si="10"/>
        <v>2.8352304027128961E-2</v>
      </c>
      <c r="E135" s="4">
        <f t="shared" si="11"/>
        <v>2.9922932558853126</v>
      </c>
      <c r="F135" s="4">
        <f t="shared" si="12"/>
        <v>3.4062319770606053</v>
      </c>
      <c r="G135" s="4">
        <f t="shared" si="13"/>
        <v>2.6865209786849644</v>
      </c>
      <c r="I135" s="4">
        <f t="shared" si="14"/>
        <v>1.028352304027129</v>
      </c>
    </row>
    <row r="136" spans="1: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3.54</v>
      </c>
      <c r="C136" s="4">
        <f>IF('True_Odds_Calculator_3-way'!C137="","",'True_Odds_Calculator_3-way'!C137)</f>
        <v>2.88</v>
      </c>
      <c r="D136" s="4">
        <f t="shared" si="10"/>
        <v>2.8114472430428972E-2</v>
      </c>
      <c r="E136" s="4">
        <f t="shared" si="11"/>
        <v>2.5704635803099105</v>
      </c>
      <c r="F136" s="4">
        <f t="shared" si="12"/>
        <v>3.6614695354861309</v>
      </c>
      <c r="G136" s="4">
        <f t="shared" si="13"/>
        <v>2.9598870359711964</v>
      </c>
      <c r="I136" s="4">
        <f t="shared" si="14"/>
        <v>1.028114472430429</v>
      </c>
    </row>
    <row r="137" spans="1:9" x14ac:dyDescent="0.2">
      <c r="A137" s="4">
        <f>IF('True_Odds_Calculator_3-way'!A138="","",'True_Odds_Calculator_3-way'!A138)</f>
        <v>2.56</v>
      </c>
      <c r="B137" s="4">
        <f>IF('True_Odds_Calculator_3-way'!B138="","",'True_Odds_Calculator_3-way'!B138)</f>
        <v>3.21</v>
      </c>
      <c r="C137" s="4">
        <f>IF('True_Odds_Calculator_3-way'!C138="","",'True_Odds_Calculator_3-way'!C138)</f>
        <v>3.08</v>
      </c>
      <c r="D137" s="4">
        <f t="shared" si="10"/>
        <v>2.6826804426103523E-2</v>
      </c>
      <c r="E137" s="4">
        <f t="shared" si="11"/>
        <v>2.6199770556351161</v>
      </c>
      <c r="F137" s="4">
        <f t="shared" si="12"/>
        <v>3.3048650974990297</v>
      </c>
      <c r="G137" s="4">
        <f t="shared" si="13"/>
        <v>3.1672325064086606</v>
      </c>
      <c r="I137" s="4">
        <f t="shared" si="14"/>
        <v>1.0268268044261035</v>
      </c>
    </row>
    <row r="138" spans="1:9" x14ac:dyDescent="0.2">
      <c r="A138" s="4">
        <f>IF('True_Odds_Calculator_3-way'!A139="","",'True_Odds_Calculator_3-way'!A139)</f>
        <v>1.24</v>
      </c>
      <c r="B138" s="4">
        <f>IF('True_Odds_Calculator_3-way'!B139="","",'True_Odds_Calculator_3-way'!B139)</f>
        <v>6.39</v>
      </c>
      <c r="C138" s="4">
        <f>IF('True_Odds_Calculator_3-way'!C139="","",'True_Odds_Calculator_3-way'!C139)</f>
        <v>13.97</v>
      </c>
      <c r="D138" s="4">
        <f t="shared" si="10"/>
        <v>3.4528096940672492E-2</v>
      </c>
      <c r="E138" s="4">
        <f t="shared" si="11"/>
        <v>1.2579530191676209</v>
      </c>
      <c r="F138" s="4">
        <f t="shared" si="12"/>
        <v>6.8972577633646983</v>
      </c>
      <c r="G138" s="4">
        <f t="shared" si="13"/>
        <v>16.646525564054208</v>
      </c>
      <c r="I138" s="4">
        <f t="shared" si="14"/>
        <v>1.0345280969406725</v>
      </c>
    </row>
    <row r="139" spans="1:9" x14ac:dyDescent="0.2">
      <c r="A139" s="4">
        <f>IF('True_Odds_Calculator_3-way'!A140="","",'True_Odds_Calculator_3-way'!A140)</f>
        <v>8.8000000000000007</v>
      </c>
      <c r="B139" s="4">
        <f>IF('True_Odds_Calculator_3-way'!B140="","",'True_Odds_Calculator_3-way'!B140)</f>
        <v>4.34</v>
      </c>
      <c r="C139" s="4">
        <f>IF('True_Odds_Calculator_3-way'!C140="","",'True_Odds_Calculator_3-way'!C140)</f>
        <v>1.45</v>
      </c>
      <c r="D139" s="4">
        <f t="shared" si="10"/>
        <v>3.3706282593935599E-2</v>
      </c>
      <c r="E139" s="4">
        <f t="shared" si="11"/>
        <v>9.7655357268815717</v>
      </c>
      <c r="F139" s="4">
        <f t="shared" si="12"/>
        <v>4.5624742539834244</v>
      </c>
      <c r="G139" s="4">
        <f t="shared" si="13"/>
        <v>1.474013702495089</v>
      </c>
      <c r="I139" s="4">
        <f t="shared" si="14"/>
        <v>1.0337062825939356</v>
      </c>
    </row>
    <row r="140" spans="1:9" x14ac:dyDescent="0.2">
      <c r="A140" s="4">
        <f>IF('True_Odds_Calculator_3-way'!A141="","",'True_Odds_Calculator_3-way'!A141)</f>
        <v>2.16</v>
      </c>
      <c r="B140" s="4">
        <f>IF('True_Odds_Calculator_3-way'!B141="","",'True_Odds_Calculator_3-way'!B141)</f>
        <v>3.37</v>
      </c>
      <c r="C140" s="4">
        <f>IF('True_Odds_Calculator_3-way'!C141="","",'True_Odds_Calculator_3-way'!C141)</f>
        <v>3.71</v>
      </c>
      <c r="D140" s="4">
        <f t="shared" si="10"/>
        <v>2.9240646983214491E-2</v>
      </c>
      <c r="E140" s="4">
        <f t="shared" si="11"/>
        <v>2.2064530424392848</v>
      </c>
      <c r="F140" s="4">
        <f t="shared" si="12"/>
        <v>3.4844538321833101</v>
      </c>
      <c r="G140" s="4">
        <f t="shared" si="13"/>
        <v>3.8491903147539617</v>
      </c>
      <c r="I140" s="4">
        <f t="shared" si="14"/>
        <v>1.0292406469832145</v>
      </c>
    </row>
    <row r="141" spans="1:9" x14ac:dyDescent="0.2">
      <c r="A141" s="4">
        <f>IF('True_Odds_Calculator_3-way'!A142="","",'True_Odds_Calculator_3-way'!A142)</f>
        <v>1.62</v>
      </c>
      <c r="B141" s="4">
        <f>IF('True_Odds_Calculator_3-way'!B142="","",'True_Odds_Calculator_3-way'!B142)</f>
        <v>4.1399999999999997</v>
      </c>
      <c r="C141" s="4">
        <f>IF('True_Odds_Calculator_3-way'!C142="","",'True_Odds_Calculator_3-way'!C142)</f>
        <v>5.86</v>
      </c>
      <c r="D141" s="4">
        <f t="shared" si="10"/>
        <v>2.9478308500913375E-2</v>
      </c>
      <c r="E141" s="4">
        <f t="shared" si="11"/>
        <v>1.646204759142667</v>
      </c>
      <c r="F141" s="4">
        <f t="shared" si="12"/>
        <v>4.3155571484666329</v>
      </c>
      <c r="G141" s="4">
        <f t="shared" si="13"/>
        <v>6.2180407732410909</v>
      </c>
      <c r="I141" s="4">
        <f t="shared" si="14"/>
        <v>1.0294783085009134</v>
      </c>
    </row>
    <row r="142" spans="1:9" x14ac:dyDescent="0.2">
      <c r="A142" s="4">
        <f>IF('True_Odds_Calculator_3-way'!A143="","",'True_Odds_Calculator_3-way'!A143)</f>
        <v>2.4900000000000002</v>
      </c>
      <c r="B142" s="4">
        <f>IF('True_Odds_Calculator_3-way'!B143="","",'True_Odds_Calculator_3-way'!B143)</f>
        <v>3.24</v>
      </c>
      <c r="C142" s="4">
        <f>IF('True_Odds_Calculator_3-way'!C143="","",'True_Odds_Calculator_3-way'!C143)</f>
        <v>3.14</v>
      </c>
      <c r="D142" s="4">
        <f t="shared" si="10"/>
        <v>2.8719738591070909E-2</v>
      </c>
      <c r="E142" s="4">
        <f t="shared" si="11"/>
        <v>2.5508045039979508</v>
      </c>
      <c r="F142" s="4">
        <f t="shared" si="12"/>
        <v>3.3437130086134159</v>
      </c>
      <c r="G142" s="4">
        <f t="shared" si="13"/>
        <v>3.2373136250991674</v>
      </c>
      <c r="I142" s="4">
        <f t="shared" si="14"/>
        <v>1.0287197385910709</v>
      </c>
    </row>
    <row r="143" spans="1:9" x14ac:dyDescent="0.2">
      <c r="A143" s="4">
        <f>IF('True_Odds_Calculator_3-way'!A144="","",'True_Odds_Calculator_3-way'!A144)</f>
        <v>2.04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4.17</v>
      </c>
      <c r="D143" s="4">
        <f t="shared" si="10"/>
        <v>2.851169459515801E-2</v>
      </c>
      <c r="E143" s="4">
        <f t="shared" si="11"/>
        <v>2.0803334048731776</v>
      </c>
      <c r="F143" s="4">
        <f t="shared" si="12"/>
        <v>3.460164935235237</v>
      </c>
      <c r="G143" s="4">
        <f t="shared" si="13"/>
        <v>4.3420821677362742</v>
      </c>
      <c r="I143" s="4">
        <f t="shared" si="14"/>
        <v>1.028511694595158</v>
      </c>
    </row>
    <row r="144" spans="1:9" x14ac:dyDescent="0.2">
      <c r="A144" s="4">
        <f>IF('True_Odds_Calculator_3-way'!A145="","",'True_Odds_Calculator_3-way'!A145)</f>
        <v>3.56</v>
      </c>
      <c r="B144" s="4">
        <f>IF('True_Odds_Calculator_3-way'!B145="","",'True_Odds_Calculator_3-way'!B145)</f>
        <v>3.43</v>
      </c>
      <c r="C144" s="4">
        <f>IF('True_Odds_Calculator_3-way'!C145="","",'True_Odds_Calculator_3-way'!C145)</f>
        <v>2.0699999999999998</v>
      </c>
      <c r="D144" s="4">
        <f t="shared" si="10"/>
        <v>5.5535853348481101E-2</v>
      </c>
      <c r="E144" s="4">
        <f t="shared" si="11"/>
        <v>3.8111655102521258</v>
      </c>
      <c r="F144" s="4">
        <f t="shared" si="12"/>
        <v>3.6625577380368179</v>
      </c>
      <c r="G144" s="4">
        <f t="shared" si="13"/>
        <v>2.1524825698715269</v>
      </c>
      <c r="I144" s="4">
        <f t="shared" si="14"/>
        <v>1.0555358533484811</v>
      </c>
    </row>
    <row r="145" spans="1:9" x14ac:dyDescent="0.2">
      <c r="A145" s="4">
        <f>IF('True_Odds_Calculator_3-way'!A146="","",'True_Odds_Calculator_3-way'!A146)</f>
        <v>1.78</v>
      </c>
      <c r="B145" s="4">
        <f>IF('True_Odds_Calculator_3-way'!B146="","",'True_Odds_Calculator_3-way'!B146)</f>
        <v>3.54</v>
      </c>
      <c r="C145" s="4">
        <f>IF('True_Odds_Calculator_3-way'!C146="","",'True_Odds_Calculator_3-way'!C146)</f>
        <v>4.6900000000000004</v>
      </c>
      <c r="D145" s="4">
        <f t="shared" si="10"/>
        <v>5.7503244719894431E-2</v>
      </c>
      <c r="E145" s="4">
        <f t="shared" si="11"/>
        <v>1.8428763459076236</v>
      </c>
      <c r="F145" s="4">
        <f t="shared" si="12"/>
        <v>3.7976876473427468</v>
      </c>
      <c r="G145" s="4">
        <f t="shared" si="13"/>
        <v>5.1532613959777809</v>
      </c>
      <c r="I145" s="4">
        <f t="shared" si="14"/>
        <v>1.0575032447198944</v>
      </c>
    </row>
    <row r="146" spans="1:9" x14ac:dyDescent="0.2">
      <c r="A146" s="4">
        <f>IF('True_Odds_Calculator_3-way'!A147="","",'True_Odds_Calculator_3-way'!A147)</f>
        <v>3.48</v>
      </c>
      <c r="B146" s="4">
        <f>IF('True_Odds_Calculator_3-way'!B147="","",'True_Odds_Calculator_3-way'!B147)</f>
        <v>3.22</v>
      </c>
      <c r="C146" s="4">
        <f>IF('True_Odds_Calculator_3-way'!C147="","",'True_Odds_Calculator_3-way'!C147)</f>
        <v>2.1800000000000002</v>
      </c>
      <c r="D146" s="4">
        <f t="shared" si="10"/>
        <v>5.663092438053563E-2</v>
      </c>
      <c r="E146" s="4">
        <f t="shared" si="11"/>
        <v>3.7246812874223489</v>
      </c>
      <c r="F146" s="4">
        <f t="shared" si="12"/>
        <v>3.428390823869675</v>
      </c>
      <c r="G146" s="4">
        <f t="shared" si="13"/>
        <v>2.2735611450083093</v>
      </c>
      <c r="I146" s="4">
        <f t="shared" si="14"/>
        <v>1.0566309243805356</v>
      </c>
    </row>
    <row r="147" spans="1:9" x14ac:dyDescent="0.2">
      <c r="A147" s="4">
        <f>IF('True_Odds_Calculator_3-way'!A148="","",'True_Odds_Calculator_3-way'!A148)</f>
        <v>1.93</v>
      </c>
      <c r="B147" s="4">
        <f>IF('True_Odds_Calculator_3-way'!B148="","",'True_Odds_Calculator_3-way'!B148)</f>
        <v>3.53</v>
      </c>
      <c r="C147" s="4">
        <f>IF('True_Odds_Calculator_3-way'!C148="","",'True_Odds_Calculator_3-way'!C148)</f>
        <v>3.94</v>
      </c>
      <c r="D147" s="4">
        <f t="shared" si="10"/>
        <v>5.5227940605061532E-2</v>
      </c>
      <c r="E147" s="4">
        <f t="shared" si="11"/>
        <v>2.0010989976026616</v>
      </c>
      <c r="F147" s="4">
        <f t="shared" si="12"/>
        <v>3.7753400050238803</v>
      </c>
      <c r="G147" s="4">
        <f t="shared" si="13"/>
        <v>4.2481281875411279</v>
      </c>
      <c r="I147" s="4">
        <f t="shared" si="14"/>
        <v>1.0552279406050615</v>
      </c>
    </row>
    <row r="148" spans="1:9" x14ac:dyDescent="0.2">
      <c r="A148" s="4">
        <f>IF('True_Odds_Calculator_3-way'!A149="","",'True_Odds_Calculator_3-way'!A149)</f>
        <v>2.4900000000000002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2.81</v>
      </c>
      <c r="D148" s="4">
        <f t="shared" si="10"/>
        <v>5.5097359442855209E-2</v>
      </c>
      <c r="E148" s="4">
        <f t="shared" si="11"/>
        <v>2.609326615336053</v>
      </c>
      <c r="F148" s="4">
        <f t="shared" si="12"/>
        <v>3.5809787714725436</v>
      </c>
      <c r="G148" s="4">
        <f t="shared" si="13"/>
        <v>2.9629094142787786</v>
      </c>
      <c r="I148" s="4">
        <f t="shared" si="14"/>
        <v>1.0550973594428552</v>
      </c>
    </row>
    <row r="149" spans="1:9" x14ac:dyDescent="0.2">
      <c r="A149" s="4">
        <f>IF('True_Odds_Calculator_3-way'!A150="","",'True_Odds_Calculator_3-way'!A150)</f>
        <v>1.93</v>
      </c>
      <c r="B149" s="4">
        <f>IF('True_Odds_Calculator_3-way'!B150="","",'True_Odds_Calculator_3-way'!B150)</f>
        <v>3.72</v>
      </c>
      <c r="C149" s="4">
        <f>IF('True_Odds_Calculator_3-way'!C150="","",'True_Odds_Calculator_3-way'!C150)</f>
        <v>3.45</v>
      </c>
      <c r="D149" s="4">
        <f t="shared" si="10"/>
        <v>7.6806991790750123E-2</v>
      </c>
      <c r="E149" s="4">
        <f t="shared" si="11"/>
        <v>2.0303233485029315</v>
      </c>
      <c r="F149" s="4">
        <f t="shared" si="12"/>
        <v>4.1115906472742241</v>
      </c>
      <c r="G149" s="4">
        <f t="shared" si="13"/>
        <v>3.7842559094575776</v>
      </c>
      <c r="I149" s="4">
        <f t="shared" si="14"/>
        <v>1.0768069917907501</v>
      </c>
    </row>
    <row r="150" spans="1:9" x14ac:dyDescent="0.2">
      <c r="A150" s="4">
        <f>IF('True_Odds_Calculator_3-way'!A151="","",'True_Odds_Calculator_3-way'!A151)</f>
        <v>3.26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2.11</v>
      </c>
      <c r="D150" s="4">
        <f t="shared" si="10"/>
        <v>7.9189578233335389E-2</v>
      </c>
      <c r="E150" s="4">
        <f t="shared" si="11"/>
        <v>3.5669451738352205</v>
      </c>
      <c r="F150" s="4">
        <f t="shared" si="12"/>
        <v>3.6749717319803668</v>
      </c>
      <c r="G150" s="4">
        <f t="shared" si="13"/>
        <v>2.2344515083451824</v>
      </c>
      <c r="I150" s="4">
        <f t="shared" si="14"/>
        <v>1.0791895782333354</v>
      </c>
    </row>
    <row r="151" spans="1:9" x14ac:dyDescent="0.2">
      <c r="A151" s="4">
        <f>IF('True_Odds_Calculator_3-way'!A152="","",'True_Odds_Calculator_3-way'!A152)</f>
        <v>1.49</v>
      </c>
      <c r="B151" s="4">
        <f>IF('True_Odds_Calculator_3-way'!B152="","",'True_Odds_Calculator_3-way'!B152)</f>
        <v>4.25</v>
      </c>
      <c r="C151" s="4">
        <f>IF('True_Odds_Calculator_3-way'!C152="","",'True_Odds_Calculator_3-way'!C152)</f>
        <v>5.78</v>
      </c>
      <c r="D151" s="4">
        <f t="shared" si="10"/>
        <v>7.9445437867211588E-2</v>
      </c>
      <c r="E151" s="4">
        <f t="shared" si="11"/>
        <v>1.5512073872164651</v>
      </c>
      <c r="F151" s="4">
        <f t="shared" si="12"/>
        <v>4.7889898053753468</v>
      </c>
      <c r="G151" s="4">
        <f t="shared" si="13"/>
        <v>6.824607744730308</v>
      </c>
      <c r="I151" s="4">
        <f t="shared" si="14"/>
        <v>1.0794454378672116</v>
      </c>
    </row>
    <row r="152" spans="1:9" x14ac:dyDescent="0.2">
      <c r="A152" s="4">
        <f>IF('True_Odds_Calculator_3-way'!A153="","",'True_Odds_Calculator_3-way'!A153)</f>
        <v>2.17</v>
      </c>
      <c r="B152" s="4">
        <f>IF('True_Odds_Calculator_3-way'!B153="","",'True_Odds_Calculator_3-way'!B153)</f>
        <v>3.44</v>
      </c>
      <c r="C152" s="4">
        <f>IF('True_Odds_Calculator_3-way'!C153="","",'True_Odds_Calculator_3-way'!C153)</f>
        <v>3.06</v>
      </c>
      <c r="D152" s="4">
        <f t="shared" si="10"/>
        <v>7.8324553127077312E-2</v>
      </c>
      <c r="E152" s="4">
        <f t="shared" si="11"/>
        <v>2.3003243226404702</v>
      </c>
      <c r="F152" s="4">
        <f t="shared" si="12"/>
        <v>3.7794396135606747</v>
      </c>
      <c r="G152" s="4">
        <f t="shared" si="13"/>
        <v>3.325693093928122</v>
      </c>
      <c r="I152" s="4">
        <f t="shared" si="14"/>
        <v>1.0783245531270773</v>
      </c>
    </row>
    <row r="153" spans="1:9" x14ac:dyDescent="0.2">
      <c r="A153" s="4">
        <f>IF('True_Odds_Calculator_3-way'!A154="","",'True_Odds_Calculator_3-way'!A154)</f>
        <v>2.82</v>
      </c>
      <c r="B153" s="4">
        <f>IF('True_Odds_Calculator_3-way'!B154="","",'True_Odds_Calculator_3-way'!B154)</f>
        <v>3.5</v>
      </c>
      <c r="C153" s="4">
        <f>IF('True_Odds_Calculator_3-way'!C154="","",'True_Odds_Calculator_3-way'!C154)</f>
        <v>2.2799999999999998</v>
      </c>
      <c r="D153" s="4">
        <f t="shared" si="10"/>
        <v>7.8920706020370046E-2</v>
      </c>
      <c r="E153" s="4">
        <f t="shared" si="11"/>
        <v>3.0459664320519755</v>
      </c>
      <c r="F153" s="4">
        <f t="shared" si="12"/>
        <v>3.8549403864601888</v>
      </c>
      <c r="G153" s="4">
        <f t="shared" si="13"/>
        <v>2.4254796292304377</v>
      </c>
      <c r="I153" s="4">
        <f t="shared" si="14"/>
        <v>1.07892070602037</v>
      </c>
    </row>
    <row r="154" spans="1:9" x14ac:dyDescent="0.2">
      <c r="A154" s="4">
        <f>IF('True_Odds_Calculator_3-way'!A155="","",'True_Odds_Calculator_3-way'!A155)</f>
        <v>1.49</v>
      </c>
      <c r="B154" s="4">
        <f>IF('True_Odds_Calculator_3-way'!B155="","",'True_Odds_Calculator_3-way'!B155)</f>
        <v>4.6500000000000004</v>
      </c>
      <c r="C154" s="4">
        <f>IF('True_Odds_Calculator_3-way'!C155="","",'True_Odds_Calculator_3-way'!C155)</f>
        <v>5.17</v>
      </c>
      <c r="D154" s="4">
        <f t="shared" si="10"/>
        <v>7.9618300717092527E-2</v>
      </c>
      <c r="E154" s="4">
        <f t="shared" si="11"/>
        <v>1.5513460496961544</v>
      </c>
      <c r="F154" s="4">
        <f t="shared" si="12"/>
        <v>5.3046365265578528</v>
      </c>
      <c r="G154" s="4">
        <f t="shared" si="13"/>
        <v>5.9921802967567208</v>
      </c>
      <c r="I154" s="4">
        <f t="shared" si="14"/>
        <v>1.0796183007170925</v>
      </c>
    </row>
    <row r="155" spans="1:9" x14ac:dyDescent="0.2">
      <c r="A155" s="4">
        <f>IF('True_Odds_Calculator_3-way'!A156="","",'True_Odds_Calculator_3-way'!A156)</f>
        <v>3.2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2</v>
      </c>
      <c r="D155" s="4">
        <f t="shared" si="10"/>
        <v>7.775198938992034E-2</v>
      </c>
      <c r="E155" s="4">
        <f t="shared" si="11"/>
        <v>3.4893945237177015</v>
      </c>
      <c r="F155" s="4">
        <f t="shared" si="12"/>
        <v>4.1782498268298314</v>
      </c>
      <c r="G155" s="4">
        <f t="shared" si="13"/>
        <v>2.1093367525352602</v>
      </c>
      <c r="I155" s="4">
        <f t="shared" si="14"/>
        <v>1.0777519893899203</v>
      </c>
    </row>
    <row r="156" spans="1:9" x14ac:dyDescent="0.2">
      <c r="A156" s="4">
        <f>IF('True_Odds_Calculator_3-way'!A157="","",'True_Odds_Calculator_3-way'!A157)</f>
        <v>1.99</v>
      </c>
      <c r="B156" s="4">
        <f>IF('True_Odds_Calculator_3-way'!B157="","",'True_Odds_Calculator_3-way'!B157)</f>
        <v>3.49</v>
      </c>
      <c r="C156" s="4">
        <f>IF('True_Odds_Calculator_3-way'!C157="","",'True_Odds_Calculator_3-way'!C157)</f>
        <v>3.46</v>
      </c>
      <c r="D156" s="4">
        <f t="shared" si="10"/>
        <v>7.8062855143931076E-2</v>
      </c>
      <c r="E156" s="4">
        <f t="shared" si="11"/>
        <v>2.0986728343289469</v>
      </c>
      <c r="F156" s="4">
        <f t="shared" si="12"/>
        <v>3.8385947734935235</v>
      </c>
      <c r="G156" s="4">
        <f t="shared" si="13"/>
        <v>3.8023335702952497</v>
      </c>
      <c r="I156" s="4">
        <f t="shared" si="14"/>
        <v>1.0780628551439311</v>
      </c>
    </row>
    <row r="157" spans="1:9" x14ac:dyDescent="0.2">
      <c r="A157" s="4">
        <f>IF('True_Odds_Calculator_3-way'!A158="","",'True_Odds_Calculator_3-way'!A158)</f>
        <v>2.2000000000000002</v>
      </c>
      <c r="B157" s="4">
        <f>IF('True_Odds_Calculator_3-way'!B158="","",'True_Odds_Calculator_3-way'!B158)</f>
        <v>3.47</v>
      </c>
      <c r="C157" s="4">
        <f>IF('True_Odds_Calculator_3-way'!C158="","",'True_Odds_Calculator_3-way'!C158)</f>
        <v>3.57</v>
      </c>
      <c r="D157" s="4">
        <f t="shared" si="10"/>
        <v>2.2841937403727641E-2</v>
      </c>
      <c r="E157" s="4">
        <f t="shared" si="11"/>
        <v>2.2374794683696591</v>
      </c>
      <c r="F157" s="4">
        <f t="shared" si="12"/>
        <v>3.5641671040494383</v>
      </c>
      <c r="G157" s="4">
        <f t="shared" si="13"/>
        <v>3.669750820037093</v>
      </c>
      <c r="I157" s="4">
        <f t="shared" si="14"/>
        <v>1.0228419374037276</v>
      </c>
    </row>
    <row r="158" spans="1:9" x14ac:dyDescent="0.2">
      <c r="A158" s="4">
        <f>IF('True_Odds_Calculator_3-way'!A159="","",'True_Odds_Calculator_3-way'!A159)</f>
        <v>2.2200000000000002</v>
      </c>
      <c r="B158" s="4">
        <f>IF('True_Odds_Calculator_3-way'!B159="","",'True_Odds_Calculator_3-way'!B159)</f>
        <v>3.51</v>
      </c>
      <c r="C158" s="4">
        <f>IF('True_Odds_Calculator_3-way'!C159="","",'True_Odds_Calculator_3-way'!C159)</f>
        <v>3.49</v>
      </c>
      <c r="D158" s="4">
        <f t="shared" si="10"/>
        <v>2.1883686640133515E-2</v>
      </c>
      <c r="E158" s="4">
        <f t="shared" si="11"/>
        <v>2.2565422835249245</v>
      </c>
      <c r="F158" s="4">
        <f t="shared" si="12"/>
        <v>3.6022312159891352</v>
      </c>
      <c r="G158" s="4">
        <f t="shared" si="13"/>
        <v>3.5811694921637658</v>
      </c>
      <c r="I158" s="4">
        <f t="shared" si="14"/>
        <v>1.0218836866401335</v>
      </c>
    </row>
    <row r="159" spans="1:9" x14ac:dyDescent="0.2">
      <c r="A159" s="4">
        <f>IF('True_Odds_Calculator_3-way'!A160="","",'True_Odds_Calculator_3-way'!A160)</f>
        <v>3.45</v>
      </c>
      <c r="B159" s="4">
        <f>IF('True_Odds_Calculator_3-way'!B160="","",'True_Odds_Calculator_3-way'!B160)</f>
        <v>3.08</v>
      </c>
      <c r="C159" s="4">
        <f>IF('True_Odds_Calculator_3-way'!C160="","",'True_Odds_Calculator_3-way'!C160)</f>
        <v>2.46</v>
      </c>
      <c r="D159" s="4">
        <f t="shared" si="10"/>
        <v>2.1034462179743141E-2</v>
      </c>
      <c r="E159" s="4">
        <f t="shared" si="11"/>
        <v>3.5355229985176213</v>
      </c>
      <c r="F159" s="4">
        <f t="shared" si="12"/>
        <v>3.1479818683674301</v>
      </c>
      <c r="G159" s="4">
        <f t="shared" si="13"/>
        <v>2.5031754178987851</v>
      </c>
      <c r="I159" s="4">
        <f t="shared" si="14"/>
        <v>1.0210344621797431</v>
      </c>
    </row>
    <row r="160" spans="1:9" x14ac:dyDescent="0.2">
      <c r="A160" s="4">
        <f>IF('True_Odds_Calculator_3-way'!A161="","",'True_Odds_Calculator_3-way'!A161)</f>
        <v>1.92</v>
      </c>
      <c r="B160" s="4">
        <f>IF('True_Odds_Calculator_3-way'!B161="","",'True_Odds_Calculator_3-way'!B161)</f>
        <v>3.61</v>
      </c>
      <c r="C160" s="4">
        <f>IF('True_Odds_Calculator_3-way'!C161="","",'True_Odds_Calculator_3-way'!C161)</f>
        <v>4.43</v>
      </c>
      <c r="D160" s="4">
        <f t="shared" si="10"/>
        <v>2.3575277894153368E-2</v>
      </c>
      <c r="E160" s="4">
        <f t="shared" si="11"/>
        <v>1.9494130914310317</v>
      </c>
      <c r="F160" s="4">
        <f t="shared" si="12"/>
        <v>3.7154019317453426</v>
      </c>
      <c r="G160" s="4">
        <f t="shared" si="13"/>
        <v>4.5897833332569338</v>
      </c>
      <c r="I160" s="4">
        <f t="shared" si="14"/>
        <v>1.0235752778941534</v>
      </c>
    </row>
    <row r="161" spans="1:9" x14ac:dyDescent="0.2">
      <c r="A161" s="4">
        <f>IF('True_Odds_Calculator_3-way'!A162="","",'True_Odds_Calculator_3-way'!A162)</f>
        <v>3.63</v>
      </c>
      <c r="B161" s="4">
        <f>IF('True_Odds_Calculator_3-way'!B162="","",'True_Odds_Calculator_3-way'!B162)</f>
        <v>2.93</v>
      </c>
      <c r="C161" s="4">
        <f>IF('True_Odds_Calculator_3-way'!C162="","",'True_Odds_Calculator_3-way'!C162)</f>
        <v>2.37</v>
      </c>
      <c r="D161" s="4">
        <f t="shared" si="10"/>
        <v>3.8719950261599134E-2</v>
      </c>
      <c r="E161" s="4">
        <f t="shared" si="11"/>
        <v>3.8084292513357112</v>
      </c>
      <c r="F161" s="4">
        <f t="shared" si="12"/>
        <v>3.0451571385064153</v>
      </c>
      <c r="G161" s="4">
        <f t="shared" si="13"/>
        <v>2.4447828784486121</v>
      </c>
      <c r="I161" s="4">
        <f t="shared" si="14"/>
        <v>1.0387199502615991</v>
      </c>
    </row>
    <row r="162" spans="1:9" x14ac:dyDescent="0.2">
      <c r="A162" s="4">
        <f>IF('True_Odds_Calculator_3-way'!A163="","",'True_Odds_Calculator_3-way'!A163)</f>
        <v>1.99</v>
      </c>
      <c r="B162" s="4">
        <f>IF('True_Odds_Calculator_3-way'!B163="","",'True_Odds_Calculator_3-way'!B163)</f>
        <v>3.14</v>
      </c>
      <c r="C162" s="4">
        <f>IF('True_Odds_Calculator_3-way'!C163="","",'True_Odds_Calculator_3-way'!C163)</f>
        <v>4.58</v>
      </c>
      <c r="D162" s="4">
        <f t="shared" si="10"/>
        <v>3.9324511747399926E-2</v>
      </c>
      <c r="E162" s="4">
        <f t="shared" si="11"/>
        <v>2.0433000109381201</v>
      </c>
      <c r="F162" s="4">
        <f t="shared" si="12"/>
        <v>3.2747891955460671</v>
      </c>
      <c r="G162" s="4">
        <f t="shared" si="13"/>
        <v>4.87252403295546</v>
      </c>
      <c r="I162" s="4">
        <f t="shared" si="14"/>
        <v>1.0393245117473999</v>
      </c>
    </row>
    <row r="163" spans="1:9" x14ac:dyDescent="0.2">
      <c r="A163" s="4">
        <f>IF('True_Odds_Calculator_3-way'!A164="","",'True_Odds_Calculator_3-way'!A164)</f>
        <v>2.2999999999999998</v>
      </c>
      <c r="B163" s="4">
        <f>IF('True_Odds_Calculator_3-way'!B164="","",'True_Odds_Calculator_3-way'!B164)</f>
        <v>2.99</v>
      </c>
      <c r="C163" s="4">
        <f>IF('True_Odds_Calculator_3-way'!C164="","",'True_Odds_Calculator_3-way'!C164)</f>
        <v>3.72</v>
      </c>
      <c r="D163" s="4">
        <f t="shared" si="10"/>
        <v>3.8047973531844637E-2</v>
      </c>
      <c r="E163" s="4">
        <f t="shared" si="11"/>
        <v>2.3691071225718505</v>
      </c>
      <c r="F163" s="4">
        <f t="shared" si="12"/>
        <v>3.1078533641308406</v>
      </c>
      <c r="G163" s="4">
        <f t="shared" si="13"/>
        <v>3.9041980624327244</v>
      </c>
      <c r="I163" s="4">
        <f t="shared" si="14"/>
        <v>1.0380479735318446</v>
      </c>
    </row>
    <row r="164" spans="1:9" x14ac:dyDescent="0.2">
      <c r="A164" s="4">
        <f>IF('True_Odds_Calculator_3-way'!A165="","",'True_Odds_Calculator_3-way'!A165)</f>
        <v>2.2999999999999998</v>
      </c>
      <c r="B164" s="4">
        <f>IF('True_Odds_Calculator_3-way'!B165="","",'True_Odds_Calculator_3-way'!B165)</f>
        <v>2.98</v>
      </c>
      <c r="C164" s="4">
        <f>IF('True_Odds_Calculator_3-way'!C165="","",'True_Odds_Calculator_3-way'!C165)</f>
        <v>3.72</v>
      </c>
      <c r="D164" s="4">
        <f t="shared" si="10"/>
        <v>3.9170282795385258E-2</v>
      </c>
      <c r="E164" s="4">
        <f t="shared" si="11"/>
        <v>2.3712087018198229</v>
      </c>
      <c r="F164" s="4">
        <f t="shared" si="12"/>
        <v>3.1006433912947604</v>
      </c>
      <c r="G164" s="4">
        <f t="shared" si="13"/>
        <v>3.9099087678548798</v>
      </c>
      <c r="I164" s="4">
        <f t="shared" si="14"/>
        <v>1.0391702827953853</v>
      </c>
    </row>
    <row r="165" spans="1:9" x14ac:dyDescent="0.2">
      <c r="A165" s="4">
        <f>IF('True_Odds_Calculator_3-way'!A166="","",'True_Odds_Calculator_3-way'!A166)</f>
        <v>2.48</v>
      </c>
      <c r="B165" s="4">
        <f>IF('True_Odds_Calculator_3-way'!B166="","",'True_Odds_Calculator_3-way'!B166)</f>
        <v>3.22</v>
      </c>
      <c r="C165" s="4">
        <f>IF('True_Odds_Calculator_3-way'!C166="","",'True_Odds_Calculator_3-way'!C166)</f>
        <v>3.2</v>
      </c>
      <c r="D165" s="4">
        <f t="shared" si="10"/>
        <v>2.6284812662793033E-2</v>
      </c>
      <c r="E165" s="4">
        <f t="shared" si="11"/>
        <v>2.5350842848223829</v>
      </c>
      <c r="F165" s="4">
        <f t="shared" si="12"/>
        <v>3.3134811413396772</v>
      </c>
      <c r="G165" s="4">
        <f t="shared" si="13"/>
        <v>3.292306846604184</v>
      </c>
      <c r="I165" s="4">
        <f t="shared" si="14"/>
        <v>1.026284812662793</v>
      </c>
    </row>
    <row r="166" spans="1:9" x14ac:dyDescent="0.2">
      <c r="A166" s="4">
        <f>IF('True_Odds_Calculator_3-way'!A167="","",'True_Odds_Calculator_3-way'!A167)</f>
        <v>1.99</v>
      </c>
      <c r="B166" s="4">
        <f>IF('True_Odds_Calculator_3-way'!B167="","",'True_Odds_Calculator_3-way'!B167)</f>
        <v>3.54</v>
      </c>
      <c r="C166" s="4">
        <f>IF('True_Odds_Calculator_3-way'!C167="","",'True_Odds_Calculator_3-way'!C167)</f>
        <v>4.0999999999999996</v>
      </c>
      <c r="D166" s="4">
        <f t="shared" si="10"/>
        <v>2.8900877544675296E-2</v>
      </c>
      <c r="E166" s="4">
        <f t="shared" si="11"/>
        <v>2.0288957896151616</v>
      </c>
      <c r="F166" s="4">
        <f t="shared" si="12"/>
        <v>3.664987188196053</v>
      </c>
      <c r="G166" s="4">
        <f t="shared" si="13"/>
        <v>4.2686006150038471</v>
      </c>
      <c r="I166" s="4">
        <f t="shared" si="14"/>
        <v>1.0289008775446753</v>
      </c>
    </row>
    <row r="167" spans="1:9" x14ac:dyDescent="0.2">
      <c r="A167" s="4">
        <f>IF('True_Odds_Calculator_3-way'!A168="","",'True_Odds_Calculator_3-way'!A168)</f>
        <v>4.17</v>
      </c>
      <c r="B167" s="4">
        <f>IF('True_Odds_Calculator_3-way'!B168="","",'True_Odds_Calculator_3-way'!B168)</f>
        <v>3.58</v>
      </c>
      <c r="C167" s="4">
        <f>IF('True_Odds_Calculator_3-way'!C168="","",'True_Odds_Calculator_3-way'!C168)</f>
        <v>1.96</v>
      </c>
      <c r="D167" s="4">
        <f t="shared" si="10"/>
        <v>2.9341844048418775E-2</v>
      </c>
      <c r="E167" s="4">
        <f t="shared" si="11"/>
        <v>4.3473055671553915</v>
      </c>
      <c r="F167" s="4">
        <f t="shared" si="12"/>
        <v>3.7099006908229284</v>
      </c>
      <c r="G167" s="4">
        <f t="shared" si="13"/>
        <v>1.9983075655806957</v>
      </c>
      <c r="I167" s="4">
        <f t="shared" si="14"/>
        <v>1.0293418440484188</v>
      </c>
    </row>
    <row r="168" spans="1:9" x14ac:dyDescent="0.2">
      <c r="A168" s="4">
        <f>IF('True_Odds_Calculator_3-way'!A169="","",'True_Odds_Calculator_3-way'!A169)</f>
        <v>1.92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4.2699999999999996</v>
      </c>
      <c r="D168" s="4">
        <f t="shared" si="10"/>
        <v>2.8997973543785305E-2</v>
      </c>
      <c r="E168" s="4">
        <f t="shared" si="11"/>
        <v>1.9563065116599356</v>
      </c>
      <c r="F168" s="4">
        <f t="shared" si="12"/>
        <v>3.7834846207727244</v>
      </c>
      <c r="G168" s="4">
        <f t="shared" si="13"/>
        <v>4.4538262554660424</v>
      </c>
      <c r="I168" s="4">
        <f t="shared" si="14"/>
        <v>1.0289979735437853</v>
      </c>
    </row>
    <row r="169" spans="1:9" x14ac:dyDescent="0.2">
      <c r="A169" s="4">
        <f>IF('True_Odds_Calculator_3-way'!A170="","",'True_Odds_Calculator_3-way'!A170)</f>
        <v>2.86</v>
      </c>
      <c r="B169" s="4">
        <f>IF('True_Odds_Calculator_3-way'!B170="","",'True_Odds_Calculator_3-way'!B170)</f>
        <v>3.61</v>
      </c>
      <c r="C169" s="4">
        <f>IF('True_Odds_Calculator_3-way'!C170="","",'True_Odds_Calculator_3-way'!C170)</f>
        <v>2.4</v>
      </c>
      <c r="D169" s="4">
        <f t="shared" si="10"/>
        <v>4.3325326566323819E-2</v>
      </c>
      <c r="E169" s="4">
        <f t="shared" si="11"/>
        <v>2.9832172479497112</v>
      </c>
      <c r="F169" s="4">
        <f t="shared" si="12"/>
        <v>3.8085584708614011</v>
      </c>
      <c r="G169" s="4">
        <f t="shared" si="13"/>
        <v>2.4861713484574035</v>
      </c>
      <c r="I169" s="4">
        <f t="shared" si="14"/>
        <v>1.0433253265663238</v>
      </c>
    </row>
    <row r="170" spans="1:9" x14ac:dyDescent="0.2">
      <c r="A170" s="4">
        <f>IF('True_Odds_Calculator_3-way'!A171="","",'True_Odds_Calculator_3-way'!A171)</f>
        <v>2.0299999999999998</v>
      </c>
      <c r="B170" s="4">
        <f>IF('True_Odds_Calculator_3-way'!B171="","",'True_Odds_Calculator_3-way'!B171)</f>
        <v>3.95</v>
      </c>
      <c r="C170" s="4">
        <f>IF('True_Odds_Calculator_3-way'!C171="","",'True_Odds_Calculator_3-way'!C171)</f>
        <v>3.33</v>
      </c>
      <c r="D170" s="4">
        <f t="shared" si="10"/>
        <v>4.6075694700749459E-2</v>
      </c>
      <c r="E170" s="4">
        <f t="shared" si="11"/>
        <v>2.0953278958352435</v>
      </c>
      <c r="F170" s="4">
        <f t="shared" si="12"/>
        <v>4.2051085060137066</v>
      </c>
      <c r="G170" s="4">
        <f t="shared" si="13"/>
        <v>3.5094893999856747</v>
      </c>
      <c r="I170" s="4">
        <f t="shared" si="14"/>
        <v>1.0460756947007495</v>
      </c>
    </row>
    <row r="171" spans="1: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2.42</v>
      </c>
      <c r="D171" s="4">
        <f t="shared" si="10"/>
        <v>4.4089427616963217E-2</v>
      </c>
      <c r="E171" s="4">
        <f t="shared" si="11"/>
        <v>2.7898839172946204</v>
      </c>
      <c r="F171" s="4">
        <f t="shared" si="12"/>
        <v>4.1146255193126757</v>
      </c>
      <c r="G171" s="4">
        <f t="shared" si="13"/>
        <v>2.509242388949338</v>
      </c>
      <c r="I171" s="4">
        <f t="shared" si="14"/>
        <v>1.0440894276169632</v>
      </c>
    </row>
    <row r="172" spans="1:9" x14ac:dyDescent="0.2">
      <c r="A172" s="4">
        <f>IF('True_Odds_Calculator_3-way'!A173="","",'True_Odds_Calculator_3-way'!A173)</f>
        <v>3.21</v>
      </c>
      <c r="B172" s="4">
        <f>IF('True_Odds_Calculator_3-way'!B173="","",'True_Odds_Calculator_3-way'!B173)</f>
        <v>4.01</v>
      </c>
      <c r="C172" s="4">
        <f>IF('True_Odds_Calculator_3-way'!C173="","",'True_Odds_Calculator_3-way'!C173)</f>
        <v>2.06</v>
      </c>
      <c r="D172" s="4">
        <f t="shared" si="10"/>
        <v>4.6339931558153635E-2</v>
      </c>
      <c r="E172" s="4">
        <f t="shared" si="11"/>
        <v>3.3774674218081358</v>
      </c>
      <c r="F172" s="4">
        <f t="shared" si="12"/>
        <v>4.2747846125853117</v>
      </c>
      <c r="G172" s="4">
        <f t="shared" si="13"/>
        <v>2.1277037159399099</v>
      </c>
      <c r="I172" s="4">
        <f t="shared" si="14"/>
        <v>1.0463399315581536</v>
      </c>
    </row>
    <row r="173" spans="1: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3.38</v>
      </c>
      <c r="C173" s="4">
        <f>IF('True_Odds_Calculator_3-way'!C174="","",'True_Odds_Calculator_3-way'!C174)</f>
        <v>3.87</v>
      </c>
      <c r="D173" s="4">
        <f t="shared" si="10"/>
        <v>2.3739489057335472E-2</v>
      </c>
      <c r="E173" s="4">
        <f t="shared" si="11"/>
        <v>2.1665167199761499</v>
      </c>
      <c r="F173" s="4">
        <f t="shared" si="12"/>
        <v>3.4728875557703933</v>
      </c>
      <c r="G173" s="4">
        <f t="shared" si="13"/>
        <v>3.992258694246078</v>
      </c>
      <c r="I173" s="4">
        <f t="shared" si="14"/>
        <v>1.0237394890573355</v>
      </c>
    </row>
    <row r="174" spans="1:9" x14ac:dyDescent="0.2">
      <c r="A174" s="4">
        <f>IF('True_Odds_Calculator_3-way'!A175="","",'True_Odds_Calculator_3-way'!A175)</f>
        <v>1.19</v>
      </c>
      <c r="B174" s="4">
        <f>IF('True_Odds_Calculator_3-way'!B175="","",'True_Odds_Calculator_3-way'!B175)</f>
        <v>8.14</v>
      </c>
      <c r="C174" s="4">
        <f>IF('True_Odds_Calculator_3-way'!C175="","",'True_Odds_Calculator_3-way'!C175)</f>
        <v>14.45</v>
      </c>
      <c r="D174" s="4">
        <f t="shared" si="10"/>
        <v>3.2390409553039401E-2</v>
      </c>
      <c r="E174" s="4">
        <f t="shared" si="11"/>
        <v>1.2054883503470664</v>
      </c>
      <c r="F174" s="4">
        <f t="shared" si="12"/>
        <v>8.9243228400793431</v>
      </c>
      <c r="G174" s="4">
        <f t="shared" si="13"/>
        <v>17.121133145261354</v>
      </c>
      <c r="I174" s="4">
        <f t="shared" si="14"/>
        <v>1.0323904095530394</v>
      </c>
    </row>
    <row r="175" spans="1:9" x14ac:dyDescent="0.2">
      <c r="A175" s="4">
        <f>IF('True_Odds_Calculator_3-way'!A176="","",'True_Odds_Calculator_3-way'!A176)</f>
        <v>5.24</v>
      </c>
      <c r="B175" s="4">
        <f>IF('True_Odds_Calculator_3-way'!B176="","",'True_Odds_Calculator_3-way'!B176)</f>
        <v>4.08</v>
      </c>
      <c r="C175" s="4">
        <f>IF('True_Odds_Calculator_3-way'!C176="","",'True_Odds_Calculator_3-way'!C176)</f>
        <v>1.7</v>
      </c>
      <c r="D175" s="4">
        <f t="shared" si="10"/>
        <v>2.4173027989821794E-2</v>
      </c>
      <c r="E175" s="4">
        <f t="shared" si="11"/>
        <v>5.470997679814384</v>
      </c>
      <c r="F175" s="4">
        <f t="shared" si="12"/>
        <v>4.2186908019364342</v>
      </c>
      <c r="G175" s="4">
        <f t="shared" si="13"/>
        <v>1.7236100958851095</v>
      </c>
      <c r="I175" s="4">
        <f t="shared" si="14"/>
        <v>1.0241730279898218</v>
      </c>
    </row>
    <row r="176" spans="1:9" x14ac:dyDescent="0.2">
      <c r="A176" s="4">
        <f>IF('True_Odds_Calculator_3-way'!A177="","",'True_Odds_Calculator_3-way'!A177)</f>
        <v>3.4</v>
      </c>
      <c r="B176" s="4">
        <f>IF('True_Odds_Calculator_3-way'!B177="","",'True_Odds_Calculator_3-way'!B177)</f>
        <v>3.82</v>
      </c>
      <c r="C176" s="4">
        <f>IF('True_Odds_Calculator_3-way'!C177="","",'True_Odds_Calculator_3-way'!C177)</f>
        <v>2.12</v>
      </c>
      <c r="D176" s="4">
        <f t="shared" si="10"/>
        <v>2.7595864978412488E-2</v>
      </c>
      <c r="E176" s="4">
        <f t="shared" si="11"/>
        <v>3.5097691303638432</v>
      </c>
      <c r="F176" s="4">
        <f t="shared" si="12"/>
        <v>3.9591184116686216</v>
      </c>
      <c r="G176" s="4">
        <f t="shared" si="13"/>
        <v>2.1621645391496633</v>
      </c>
      <c r="I176" s="4">
        <f t="shared" si="14"/>
        <v>1.0275958649784125</v>
      </c>
    </row>
    <row r="177" spans="1: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4.18</v>
      </c>
      <c r="C177" s="4">
        <f>IF('True_Odds_Calculator_3-way'!C178="","",'True_Odds_Calculator_3-way'!C178)</f>
        <v>6.61</v>
      </c>
      <c r="D177" s="4">
        <f t="shared" si="10"/>
        <v>3.1546021194878593E-2</v>
      </c>
      <c r="E177" s="4">
        <f t="shared" si="11"/>
        <v>1.5860169120235073</v>
      </c>
      <c r="F177" s="4">
        <f t="shared" si="12"/>
        <v>4.3721751225220356</v>
      </c>
      <c r="G177" s="4">
        <f t="shared" si="13"/>
        <v>7.1037565440884345</v>
      </c>
      <c r="I177" s="4">
        <f t="shared" si="14"/>
        <v>1.0315460211948786</v>
      </c>
    </row>
    <row r="178" spans="1:9" x14ac:dyDescent="0.2">
      <c r="A178" s="4">
        <f>IF('True_Odds_Calculator_3-way'!A179="","",'True_Odds_Calculator_3-way'!A179)</f>
        <v>1.74</v>
      </c>
      <c r="B178" s="4">
        <f>IF('True_Odds_Calculator_3-way'!B179="","",'True_Odds_Calculator_3-way'!B179)</f>
        <v>4.13</v>
      </c>
      <c r="C178" s="4">
        <f>IF('True_Odds_Calculator_3-way'!C179="","",'True_Odds_Calculator_3-way'!C179)</f>
        <v>4.7</v>
      </c>
      <c r="D178" s="4">
        <f t="shared" si="10"/>
        <v>2.9609351730296218E-2</v>
      </c>
      <c r="E178" s="4">
        <f t="shared" si="11"/>
        <v>1.7704038967769258</v>
      </c>
      <c r="F178" s="4">
        <f t="shared" si="12"/>
        <v>4.3055017561870219</v>
      </c>
      <c r="G178" s="4">
        <f t="shared" si="13"/>
        <v>4.9286291730833023</v>
      </c>
      <c r="I178" s="4">
        <f t="shared" si="14"/>
        <v>1.0296093517302962</v>
      </c>
    </row>
    <row r="179" spans="1:9" x14ac:dyDescent="0.2">
      <c r="A179" s="4">
        <f>IF('True_Odds_Calculator_3-way'!A180="","",'True_Odds_Calculator_3-way'!A180)</f>
        <v>3.17</v>
      </c>
      <c r="B179" s="4">
        <f>IF('True_Odds_Calculator_3-way'!B180="","",'True_Odds_Calculator_3-way'!B180)</f>
        <v>3.44</v>
      </c>
      <c r="C179" s="4">
        <f>IF('True_Odds_Calculator_3-way'!C180="","",'True_Odds_Calculator_3-way'!C180)</f>
        <v>2.41</v>
      </c>
      <c r="D179" s="4">
        <f t="shared" si="10"/>
        <v>2.109284700391556E-2</v>
      </c>
      <c r="E179" s="4">
        <f t="shared" si="11"/>
        <v>3.2422639297133165</v>
      </c>
      <c r="F179" s="4">
        <f t="shared" si="12"/>
        <v>3.5252636647069173</v>
      </c>
      <c r="G179" s="4">
        <f t="shared" si="13"/>
        <v>2.4515403387828658</v>
      </c>
      <c r="I179" s="4">
        <f t="shared" si="14"/>
        <v>1.0210928470039156</v>
      </c>
    </row>
    <row r="180" spans="1:9" x14ac:dyDescent="0.2">
      <c r="A180" s="4">
        <f>IF('True_Odds_Calculator_3-way'!A181="","",'True_Odds_Calculator_3-way'!A181)</f>
        <v>2.13</v>
      </c>
      <c r="B180" s="4">
        <f>IF('True_Odds_Calculator_3-way'!B181="","",'True_Odds_Calculator_3-way'!B181)</f>
        <v>3.61</v>
      </c>
      <c r="C180" s="4">
        <f>IF('True_Odds_Calculator_3-way'!C181="","",'True_Odds_Calculator_3-way'!C181)</f>
        <v>3.64</v>
      </c>
      <c r="D180" s="4">
        <f t="shared" si="10"/>
        <v>2.1217153049699622E-2</v>
      </c>
      <c r="E180" s="4">
        <f t="shared" si="11"/>
        <v>2.1625774531314934</v>
      </c>
      <c r="F180" s="4">
        <f t="shared" si="12"/>
        <v>3.7045828437547539</v>
      </c>
      <c r="G180" s="4">
        <f t="shared" si="13"/>
        <v>3.736182331517254</v>
      </c>
      <c r="I180" s="4">
        <f t="shared" si="14"/>
        <v>1.0212171530496996</v>
      </c>
    </row>
    <row r="181" spans="1:9" x14ac:dyDescent="0.2">
      <c r="A181" s="4">
        <f>IF('True_Odds_Calculator_3-way'!A182="","",'True_Odds_Calculator_3-way'!A182)</f>
        <v>1.84</v>
      </c>
      <c r="B181" s="4">
        <f>IF('True_Odds_Calculator_3-way'!B182="","",'True_Odds_Calculator_3-way'!B182)</f>
        <v>3.65</v>
      </c>
      <c r="C181" s="4">
        <f>IF('True_Odds_Calculator_3-way'!C182="","",'True_Odds_Calculator_3-way'!C182)</f>
        <v>4.82</v>
      </c>
      <c r="D181" s="4">
        <f t="shared" si="10"/>
        <v>2.4919743277340922E-2</v>
      </c>
      <c r="E181" s="4">
        <f t="shared" si="11"/>
        <v>1.8685592638542978</v>
      </c>
      <c r="F181" s="4">
        <f t="shared" si="12"/>
        <v>3.7641245718945782</v>
      </c>
      <c r="G181" s="4">
        <f t="shared" si="13"/>
        <v>5.0210306225221437</v>
      </c>
      <c r="I181" s="4">
        <f t="shared" si="14"/>
        <v>1.0249197432773409</v>
      </c>
    </row>
    <row r="182" spans="1:9" x14ac:dyDescent="0.2">
      <c r="A182" s="4">
        <f>IF('True_Odds_Calculator_3-way'!A183="","",'True_Odds_Calculator_3-way'!A183)</f>
        <v>2.99</v>
      </c>
      <c r="B182" s="4">
        <f>IF('True_Odds_Calculator_3-way'!B183="","",'True_Odds_Calculator_3-way'!B183)</f>
        <v>3.55</v>
      </c>
      <c r="C182" s="4">
        <f>IF('True_Odds_Calculator_3-way'!C183="","",'True_Odds_Calculator_3-way'!C183)</f>
        <v>2.46</v>
      </c>
      <c r="D182" s="4">
        <f t="shared" si="10"/>
        <v>2.2642366420837945E-2</v>
      </c>
      <c r="E182" s="4">
        <f t="shared" si="11"/>
        <v>3.0590328638534325</v>
      </c>
      <c r="F182" s="4">
        <f t="shared" si="12"/>
        <v>3.6477354799564328</v>
      </c>
      <c r="G182" s="4">
        <f t="shared" si="13"/>
        <v>2.5065382450618792</v>
      </c>
      <c r="I182" s="4">
        <f t="shared" si="14"/>
        <v>1.0226423664208379</v>
      </c>
    </row>
    <row r="183" spans="1:9" x14ac:dyDescent="0.2">
      <c r="A183" s="4">
        <f>IF('True_Odds_Calculator_3-way'!A184="","",'True_Odds_Calculator_3-way'!A184)</f>
        <v>5.67</v>
      </c>
      <c r="B183" s="4">
        <f>IF('True_Odds_Calculator_3-way'!B184="","",'True_Odds_Calculator_3-way'!B184)</f>
        <v>4.8499999999999996</v>
      </c>
      <c r="C183" s="4">
        <f>IF('True_Odds_Calculator_3-way'!C184="","",'True_Odds_Calculator_3-way'!C184)</f>
        <v>1.56</v>
      </c>
      <c r="D183" s="4">
        <f t="shared" si="10"/>
        <v>2.3578051069459871E-2</v>
      </c>
      <c r="E183" s="4">
        <f t="shared" si="11"/>
        <v>5.9344542139541039</v>
      </c>
      <c r="F183" s="4">
        <f t="shared" si="12"/>
        <v>5.0421977329678729</v>
      </c>
      <c r="G183" s="4">
        <f t="shared" si="13"/>
        <v>1.5793639281446294</v>
      </c>
      <c r="I183" s="4">
        <f t="shared" si="14"/>
        <v>1.0235780510694599</v>
      </c>
    </row>
    <row r="184" spans="1:9" x14ac:dyDescent="0.2">
      <c r="A184" s="4">
        <f>IF('True_Odds_Calculator_3-way'!A185="","",'True_Odds_Calculator_3-way'!A185)</f>
        <v>2</v>
      </c>
      <c r="B184" s="4">
        <f>IF('True_Odds_Calculator_3-way'!B185="","",'True_Odds_Calculator_3-way'!B185)</f>
        <v>3.39</v>
      </c>
      <c r="C184" s="4">
        <f>IF('True_Odds_Calculator_3-way'!C185="","",'True_Odds_Calculator_3-way'!C185)</f>
        <v>4.38</v>
      </c>
      <c r="D184" s="4">
        <f t="shared" si="10"/>
        <v>2.3295753020568188E-2</v>
      </c>
      <c r="E184" s="4">
        <f t="shared" si="11"/>
        <v>2.031551007005254</v>
      </c>
      <c r="F184" s="4">
        <f t="shared" si="12"/>
        <v>3.4816516988299293</v>
      </c>
      <c r="G184" s="4">
        <f t="shared" si="13"/>
        <v>4.5342168748282292</v>
      </c>
      <c r="I184" s="4">
        <f t="shared" si="14"/>
        <v>1.0232957530205682</v>
      </c>
    </row>
    <row r="185" spans="1:9" x14ac:dyDescent="0.2">
      <c r="A185" s="4">
        <f>IF('True_Odds_Calculator_3-way'!A186="","",'True_Odds_Calculator_3-way'!A186)</f>
        <v>2.54</v>
      </c>
      <c r="B185" s="4">
        <f>IF('True_Odds_Calculator_3-way'!B186="","",'True_Odds_Calculator_3-way'!B186)</f>
        <v>3.41</v>
      </c>
      <c r="C185" s="4">
        <f>IF('True_Odds_Calculator_3-way'!C186="","",'True_Odds_Calculator_3-way'!C186)</f>
        <v>2.99</v>
      </c>
      <c r="D185" s="4">
        <f t="shared" si="10"/>
        <v>2.1404079901501172E-2</v>
      </c>
      <c r="E185" s="4">
        <f t="shared" si="11"/>
        <v>2.5868797477580445</v>
      </c>
      <c r="F185" s="4">
        <f t="shared" si="12"/>
        <v>3.4950316889918187</v>
      </c>
      <c r="G185" s="4">
        <f t="shared" si="13"/>
        <v>3.0551752375138448</v>
      </c>
      <c r="I185" s="4">
        <f t="shared" si="14"/>
        <v>1.0214040799015012</v>
      </c>
    </row>
    <row r="186" spans="1:9" x14ac:dyDescent="0.2">
      <c r="A186" s="4">
        <f>IF('True_Odds_Calculator_3-way'!A187="","",'True_Odds_Calculator_3-way'!A187)</f>
        <v>1.4</v>
      </c>
      <c r="B186" s="4">
        <f>IF('True_Odds_Calculator_3-way'!B187="","",'True_Odds_Calculator_3-way'!B187)</f>
        <v>5.2</v>
      </c>
      <c r="C186" s="4">
        <f>IF('True_Odds_Calculator_3-way'!C187="","",'True_Odds_Calculator_3-way'!C187)</f>
        <v>8.58</v>
      </c>
      <c r="D186" s="4">
        <f t="shared" si="10"/>
        <v>2.3143523143523081E-2</v>
      </c>
      <c r="E186" s="4">
        <f t="shared" si="11"/>
        <v>1.4152855235252531</v>
      </c>
      <c r="F186" s="4">
        <f t="shared" si="12"/>
        <v>5.4173180998196031</v>
      </c>
      <c r="G186" s="4">
        <f t="shared" si="13"/>
        <v>9.1881693013768473</v>
      </c>
      <c r="I186" s="4">
        <f t="shared" si="14"/>
        <v>1.0231435231435231</v>
      </c>
    </row>
    <row r="187" spans="1:9" x14ac:dyDescent="0.2">
      <c r="A187" s="4">
        <f>IF('True_Odds_Calculator_3-way'!A188="","",'True_Odds_Calculator_3-way'!A188)</f>
        <v>1.79</v>
      </c>
      <c r="B187" s="4">
        <f>IF('True_Odds_Calculator_3-way'!B188="","",'True_Odds_Calculator_3-way'!B188)</f>
        <v>3.76</v>
      </c>
      <c r="C187" s="4">
        <f>IF('True_Odds_Calculator_3-way'!C188="","",'True_Odds_Calculator_3-way'!C188)</f>
        <v>5.05</v>
      </c>
      <c r="D187" s="4">
        <f t="shared" si="10"/>
        <v>2.2636466665803656E-2</v>
      </c>
      <c r="E187" s="4">
        <f t="shared" si="11"/>
        <v>1.8145075097936423</v>
      </c>
      <c r="F187" s="4">
        <f t="shared" si="12"/>
        <v>3.8697899588297444</v>
      </c>
      <c r="G187" s="4">
        <f t="shared" si="13"/>
        <v>5.2500517459228844</v>
      </c>
      <c r="I187" s="4">
        <f t="shared" si="14"/>
        <v>1.0226364666658037</v>
      </c>
    </row>
    <row r="188" spans="1: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3.07</v>
      </c>
      <c r="D188" s="4">
        <f t="shared" si="10"/>
        <v>2.1959493452988532E-2</v>
      </c>
      <c r="E188" s="4">
        <f t="shared" si="11"/>
        <v>2.5673574093057505</v>
      </c>
      <c r="F188" s="4">
        <f t="shared" si="12"/>
        <v>3.4237035115973233</v>
      </c>
      <c r="G188" s="4">
        <f t="shared" si="13"/>
        <v>3.1405746211477896</v>
      </c>
      <c r="I188" s="4">
        <f t="shared" si="14"/>
        <v>1.0219594934529885</v>
      </c>
    </row>
    <row r="189" spans="1:9" x14ac:dyDescent="0.2">
      <c r="A189" s="4">
        <f>IF('True_Odds_Calculator_3-way'!A190="","",'True_Odds_Calculator_3-way'!A190)</f>
        <v>4.7</v>
      </c>
      <c r="B189" s="4">
        <f>IF('True_Odds_Calculator_3-way'!B190="","",'True_Odds_Calculator_3-way'!B190)</f>
        <v>4.04</v>
      </c>
      <c r="C189" s="4">
        <f>IF('True_Odds_Calculator_3-way'!C190="","",'True_Odds_Calculator_3-way'!C190)</f>
        <v>1.78</v>
      </c>
      <c r="D189" s="4">
        <f t="shared" si="10"/>
        <v>2.20884627310447E-2</v>
      </c>
      <c r="E189" s="4">
        <f t="shared" si="11"/>
        <v>4.8684748288763062</v>
      </c>
      <c r="F189" s="4">
        <f t="shared" si="12"/>
        <v>4.1638572503309863</v>
      </c>
      <c r="G189" s="4">
        <f t="shared" si="13"/>
        <v>1.8036381592616098</v>
      </c>
      <c r="I189" s="4">
        <f t="shared" si="14"/>
        <v>1.0220884627310447</v>
      </c>
    </row>
    <row r="190" spans="1:9" x14ac:dyDescent="0.2">
      <c r="A190" s="4">
        <f>IF('True_Odds_Calculator_3-way'!A191="","",'True_Odds_Calculator_3-way'!A191)</f>
        <v>2.4700000000000002</v>
      </c>
      <c r="B190" s="4">
        <f>IF('True_Odds_Calculator_3-way'!B191="","",'True_Odds_Calculator_3-way'!B191)</f>
        <v>3.09</v>
      </c>
      <c r="C190" s="4">
        <f>IF('True_Odds_Calculator_3-way'!C191="","",'True_Odds_Calculator_3-way'!C191)</f>
        <v>3.06</v>
      </c>
      <c r="D190" s="4">
        <f t="shared" si="10"/>
        <v>5.5280280685312322E-2</v>
      </c>
      <c r="E190" s="4">
        <f t="shared" si="11"/>
        <v>2.5877804944152087</v>
      </c>
      <c r="F190" s="4">
        <f t="shared" si="12"/>
        <v>3.2765632141884091</v>
      </c>
      <c r="G190" s="4">
        <f t="shared" si="13"/>
        <v>3.242851029430101</v>
      </c>
      <c r="I190" s="4">
        <f t="shared" si="14"/>
        <v>1.0552802806853123</v>
      </c>
    </row>
    <row r="191" spans="1: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3.74</v>
      </c>
      <c r="C191" s="4">
        <f>IF('True_Odds_Calculator_3-way'!C192="","",'True_Odds_Calculator_3-way'!C192)</f>
        <v>1.61</v>
      </c>
      <c r="D191" s="4">
        <f t="shared" si="10"/>
        <v>5.9730568279074081E-2</v>
      </c>
      <c r="E191" s="4">
        <f t="shared" si="11"/>
        <v>6.6083944049327688</v>
      </c>
      <c r="F191" s="4">
        <f t="shared" si="12"/>
        <v>4.0409021780399081</v>
      </c>
      <c r="G191" s="4">
        <f t="shared" si="13"/>
        <v>1.6633183430925675</v>
      </c>
      <c r="I191" s="4">
        <f t="shared" si="14"/>
        <v>1.0597305682790741</v>
      </c>
    </row>
    <row r="192" spans="1:9" x14ac:dyDescent="0.2">
      <c r="A192" s="4">
        <f>IF('True_Odds_Calculator_3-way'!A193="","",'True_Odds_Calculator_3-way'!A193)</f>
        <v>5.54</v>
      </c>
      <c r="B192" s="4">
        <f>IF('True_Odds_Calculator_3-way'!B193="","",'True_Odds_Calculator_3-way'!B193)</f>
        <v>3.4</v>
      </c>
      <c r="C192" s="4">
        <f>IF('True_Odds_Calculator_3-way'!C193="","",'True_Odds_Calculator_3-way'!C193)</f>
        <v>1.71</v>
      </c>
      <c r="D192" s="4">
        <f t="shared" si="10"/>
        <v>5.9418383858705237E-2</v>
      </c>
      <c r="E192" s="4">
        <f t="shared" si="11"/>
        <v>6.2228029592688374</v>
      </c>
      <c r="F192" s="4">
        <f t="shared" si="12"/>
        <v>3.6454903653311876</v>
      </c>
      <c r="G192" s="4">
        <f t="shared" si="13"/>
        <v>1.7699453567927412</v>
      </c>
      <c r="I192" s="4">
        <f t="shared" si="14"/>
        <v>1.0594183838587052</v>
      </c>
    </row>
    <row r="193" spans="1:9" x14ac:dyDescent="0.2">
      <c r="A193" s="4">
        <f>IF('True_Odds_Calculator_3-way'!A194="","",'True_Odds_Calculator_3-way'!A194)</f>
        <v>2.56</v>
      </c>
      <c r="B193" s="4">
        <f>IF('True_Odds_Calculator_3-way'!B194="","",'True_Odds_Calculator_3-way'!B194)</f>
        <v>2.93</v>
      </c>
      <c r="C193" s="4">
        <f>IF('True_Odds_Calculator_3-way'!C194="","",'True_Odds_Calculator_3-way'!C194)</f>
        <v>3.11</v>
      </c>
      <c r="D193" s="4">
        <f t="shared" si="10"/>
        <v>5.3465336687773757E-2</v>
      </c>
      <c r="E193" s="4">
        <f t="shared" si="11"/>
        <v>2.6823802569045672</v>
      </c>
      <c r="F193" s="4">
        <f t="shared" si="12"/>
        <v>3.0914275849529562</v>
      </c>
      <c r="G193" s="4">
        <f t="shared" si="13"/>
        <v>3.2924885914911695</v>
      </c>
      <c r="I193" s="4">
        <f t="shared" si="14"/>
        <v>1.0534653366877738</v>
      </c>
    </row>
    <row r="194" spans="1:9" x14ac:dyDescent="0.2">
      <c r="A194" s="4">
        <f>IF('True_Odds_Calculator_3-way'!A195="","",'True_Odds_Calculator_3-way'!A195)</f>
        <v>1.41</v>
      </c>
      <c r="B194" s="4">
        <f>IF('True_Odds_Calculator_3-way'!B195="","",'True_Odds_Calculator_3-way'!B195)</f>
        <v>4.51</v>
      </c>
      <c r="C194" s="4">
        <f>IF('True_Odds_Calculator_3-way'!C195="","",'True_Odds_Calculator_3-way'!C195)</f>
        <v>7.45</v>
      </c>
      <c r="D194" s="4">
        <f t="shared" si="10"/>
        <v>6.5177536097664523E-2</v>
      </c>
      <c r="E194" s="4">
        <f t="shared" si="11"/>
        <v>1.4545581218105141</v>
      </c>
      <c r="F194" s="4">
        <f t="shared" si="12"/>
        <v>4.9999088852532898</v>
      </c>
      <c r="G194" s="4">
        <f t="shared" si="13"/>
        <v>8.8887038020900633</v>
      </c>
      <c r="I194" s="4">
        <f t="shared" si="14"/>
        <v>1.0651775360976645</v>
      </c>
    </row>
    <row r="195" spans="1:9" x14ac:dyDescent="0.2">
      <c r="A195" s="4">
        <f>IF('True_Odds_Calculator_3-way'!A196="","",'True_Odds_Calculator_3-way'!A196)</f>
        <v>3.27</v>
      </c>
      <c r="B195" s="4">
        <f>IF('True_Odds_Calculator_3-way'!B196="","",'True_Odds_Calculator_3-way'!B196)</f>
        <v>3.64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2.1064306640024899E-2</v>
      </c>
      <c r="E195" s="4">
        <f t="shared" ref="E195:E258" si="16">IF(A195="","",(3*A195)/(3-($D195*A195)))</f>
        <v>3.3468438501991966</v>
      </c>
      <c r="F195" s="4">
        <f t="shared" ref="F195:F258" si="17">IF(B195="","",(3*B195)/(3-($D195*B195)))</f>
        <v>3.7354712695503993</v>
      </c>
      <c r="G195" s="4">
        <f t="shared" ref="G195:G258" si="18">IF(C195="","",(3*C195)/(3-($D195*C195)))</f>
        <v>2.3067667681979382</v>
      </c>
      <c r="I195" s="4">
        <f t="shared" ref="I195:I258" si="19">IF(A195="","",D195+1)</f>
        <v>1.0210643066400249</v>
      </c>
    </row>
    <row r="196" spans="1:9" x14ac:dyDescent="0.2">
      <c r="A196" s="4">
        <f>IF('True_Odds_Calculator_3-way'!A197="","",'True_Odds_Calculator_3-way'!A197)</f>
        <v>2.2200000000000002</v>
      </c>
      <c r="B196" s="4">
        <f>IF('True_Odds_Calculator_3-way'!B197="","",'True_Odds_Calculator_3-way'!B197)</f>
        <v>3.37</v>
      </c>
      <c r="C196" s="4">
        <f>IF('True_Odds_Calculator_3-way'!C197="","",'True_Odds_Calculator_3-way'!C197)</f>
        <v>3.62</v>
      </c>
      <c r="D196" s="4">
        <f t="shared" si="15"/>
        <v>2.3429449417612602E-2</v>
      </c>
      <c r="E196" s="4">
        <f t="shared" si="16"/>
        <v>2.2591690035621501</v>
      </c>
      <c r="F196" s="4">
        <f t="shared" si="17"/>
        <v>3.4610927830800406</v>
      </c>
      <c r="G196" s="4">
        <f t="shared" si="18"/>
        <v>3.7253205321603233</v>
      </c>
      <c r="I196" s="4">
        <f t="shared" si="19"/>
        <v>1.0234294494176126</v>
      </c>
    </row>
    <row r="197" spans="1:9" x14ac:dyDescent="0.2">
      <c r="A197" s="4">
        <f>IF('True_Odds_Calculator_3-way'!A198="","",'True_Odds_Calculator_3-way'!A198)</f>
        <v>1.67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5.09</v>
      </c>
      <c r="D197" s="4">
        <f t="shared" si="15"/>
        <v>2.5151106904813814E-2</v>
      </c>
      <c r="E197" s="4">
        <f t="shared" si="16"/>
        <v>1.6937133122847483</v>
      </c>
      <c r="F197" s="4">
        <f t="shared" si="17"/>
        <v>4.5146450649660643</v>
      </c>
      <c r="G197" s="4">
        <f t="shared" si="18"/>
        <v>5.3168877904263931</v>
      </c>
      <c r="I197" s="4">
        <f t="shared" si="19"/>
        <v>1.0251511069048138</v>
      </c>
    </row>
    <row r="198" spans="1:9" x14ac:dyDescent="0.2">
      <c r="A198" s="4">
        <f>IF('True_Odds_Calculator_3-way'!A199="","",'True_Odds_Calculator_3-way'!A199)</f>
        <v>4.0599999999999996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2.0299999999999998</v>
      </c>
      <c r="D198" s="4">
        <f t="shared" si="15"/>
        <v>2.2202375137805541E-2</v>
      </c>
      <c r="E198" s="4">
        <f t="shared" si="16"/>
        <v>4.1857707509881426</v>
      </c>
      <c r="F198" s="4">
        <f t="shared" si="17"/>
        <v>3.6246943971404004</v>
      </c>
      <c r="G198" s="4">
        <f t="shared" si="18"/>
        <v>2.0609631000201323</v>
      </c>
      <c r="I198" s="4">
        <f t="shared" si="19"/>
        <v>1.0222023751378055</v>
      </c>
    </row>
    <row r="199" spans="1:9" x14ac:dyDescent="0.2">
      <c r="A199" s="4">
        <f>IF('True_Odds_Calculator_3-way'!A200="","",'True_Odds_Calculator_3-way'!A200)</f>
        <v>1.45</v>
      </c>
      <c r="B199" s="4">
        <f>IF('True_Odds_Calculator_3-way'!B200="","",'True_Odds_Calculator_3-way'!B200)</f>
        <v>5.42</v>
      </c>
      <c r="C199" s="4">
        <f>IF('True_Odds_Calculator_3-way'!C200="","",'True_Odds_Calculator_3-way'!C200)</f>
        <v>6.69</v>
      </c>
      <c r="D199" s="4">
        <f t="shared" si="15"/>
        <v>2.3633848523424206E-2</v>
      </c>
      <c r="E199" s="4">
        <f t="shared" si="16"/>
        <v>1.4667547791309783</v>
      </c>
      <c r="F199" s="4">
        <f t="shared" si="17"/>
        <v>5.6617480726991829</v>
      </c>
      <c r="G199" s="4">
        <f t="shared" si="18"/>
        <v>7.0622026729159186</v>
      </c>
      <c r="I199" s="4">
        <f t="shared" si="19"/>
        <v>1.0236338485234242</v>
      </c>
    </row>
    <row r="200" spans="1:9" x14ac:dyDescent="0.2">
      <c r="A200" s="4">
        <f>IF('True_Odds_Calculator_3-way'!A201="","",'True_Odds_Calculator_3-way'!A201)</f>
        <v>2.19</v>
      </c>
      <c r="B200" s="4">
        <f>IF('True_Odds_Calculator_3-way'!B201="","",'True_Odds_Calculator_3-way'!B201)</f>
        <v>3.72</v>
      </c>
      <c r="C200" s="4">
        <f>IF('True_Odds_Calculator_3-way'!C201="","",'True_Odds_Calculator_3-way'!C201)</f>
        <v>3.36</v>
      </c>
      <c r="D200" s="4">
        <f t="shared" si="15"/>
        <v>2.3057256486332944E-2</v>
      </c>
      <c r="E200" s="4">
        <f t="shared" si="16"/>
        <v>2.2274927055625211</v>
      </c>
      <c r="F200" s="4">
        <f t="shared" si="17"/>
        <v>3.8294889099296925</v>
      </c>
      <c r="G200" s="4">
        <f t="shared" si="18"/>
        <v>3.4490692020176366</v>
      </c>
      <c r="I200" s="4">
        <f t="shared" si="19"/>
        <v>1.0230572564863329</v>
      </c>
    </row>
    <row r="201" spans="1:9" x14ac:dyDescent="0.2">
      <c r="A201" s="4">
        <f>IF('True_Odds_Calculator_3-way'!A202="","",'True_Odds_Calculator_3-way'!A202)</f>
        <v>1.72</v>
      </c>
      <c r="B201" s="4">
        <f>IF('True_Odds_Calculator_3-way'!B202="","",'True_Odds_Calculator_3-way'!B202)</f>
        <v>3.77</v>
      </c>
      <c r="C201" s="4">
        <f>IF('True_Odds_Calculator_3-way'!C202="","",'True_Odds_Calculator_3-way'!C202)</f>
        <v>5.38</v>
      </c>
      <c r="D201" s="4">
        <f t="shared" si="15"/>
        <v>3.2520944175085109E-2</v>
      </c>
      <c r="E201" s="4">
        <f t="shared" si="16"/>
        <v>1.7526793038572732</v>
      </c>
      <c r="F201" s="4">
        <f t="shared" si="17"/>
        <v>3.9306372292749057</v>
      </c>
      <c r="G201" s="4">
        <f t="shared" si="18"/>
        <v>5.7131988607034394</v>
      </c>
      <c r="I201" s="4">
        <f t="shared" si="19"/>
        <v>1.0325209441750851</v>
      </c>
    </row>
    <row r="202" spans="1:9" x14ac:dyDescent="0.2">
      <c r="A202" s="4">
        <f>IF('True_Odds_Calculator_3-way'!A203="","",'True_Odds_Calculator_3-way'!A203)</f>
        <v>2.34</v>
      </c>
      <c r="B202" s="4">
        <f>IF('True_Odds_Calculator_3-way'!B203="","",'True_Odds_Calculator_3-way'!B203)</f>
        <v>2.93</v>
      </c>
      <c r="C202" s="4">
        <f>IF('True_Odds_Calculator_3-way'!C203="","",'True_Odds_Calculator_3-way'!C203)</f>
        <v>3.86</v>
      </c>
      <c r="D202" s="4">
        <f t="shared" si="15"/>
        <v>2.7714713191025808E-2</v>
      </c>
      <c r="E202" s="4">
        <f t="shared" si="16"/>
        <v>2.3917025736767985</v>
      </c>
      <c r="F202" s="4">
        <f t="shared" si="17"/>
        <v>3.0115158202943353</v>
      </c>
      <c r="G202" s="4">
        <f t="shared" si="18"/>
        <v>4.002735953559573</v>
      </c>
      <c r="I202" s="4">
        <f t="shared" si="19"/>
        <v>1.0277147131910258</v>
      </c>
    </row>
    <row r="203" spans="1:9" x14ac:dyDescent="0.2">
      <c r="A203" s="4">
        <f>IF('True_Odds_Calculator_3-way'!A204="","",'True_Odds_Calculator_3-way'!A204)</f>
        <v>2.06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4</v>
      </c>
      <c r="D203" s="4">
        <f t="shared" si="15"/>
        <v>3.3055940822931174E-2</v>
      </c>
      <c r="E203" s="4">
        <f t="shared" si="16"/>
        <v>2.107844729576092</v>
      </c>
      <c r="F203" s="4">
        <f t="shared" si="17"/>
        <v>3.4891786530447644</v>
      </c>
      <c r="G203" s="4">
        <f t="shared" si="18"/>
        <v>4.1844268902144126</v>
      </c>
      <c r="I203" s="4">
        <f t="shared" si="19"/>
        <v>1.0330559408229312</v>
      </c>
    </row>
    <row r="204" spans="1:9" x14ac:dyDescent="0.2">
      <c r="A204" s="4">
        <f>IF('True_Odds_Calculator_3-way'!A205="","",'True_Odds_Calculator_3-way'!A205)</f>
        <v>1.18</v>
      </c>
      <c r="B204" s="4">
        <f>IF('True_Odds_Calculator_3-way'!B205="","",'True_Odds_Calculator_3-way'!B205)</f>
        <v>7.95</v>
      </c>
      <c r="C204" s="4">
        <f>IF('True_Odds_Calculator_3-way'!C205="","",'True_Odds_Calculator_3-way'!C205)</f>
        <v>15.1</v>
      </c>
      <c r="D204" s="4">
        <f t="shared" si="15"/>
        <v>3.9468956203570604E-2</v>
      </c>
      <c r="E204" s="4">
        <f t="shared" si="16"/>
        <v>1.1986077331423652</v>
      </c>
      <c r="F204" s="4">
        <f t="shared" si="17"/>
        <v>8.8786413750885345</v>
      </c>
      <c r="G204" s="4">
        <f t="shared" si="18"/>
        <v>18.843446951725124</v>
      </c>
      <c r="I204" s="4">
        <f t="shared" si="19"/>
        <v>1.0394689562035706</v>
      </c>
    </row>
    <row r="205" spans="1:9" x14ac:dyDescent="0.2">
      <c r="A205" s="4">
        <f>IF('True_Odds_Calculator_3-way'!A206="","",'True_Odds_Calculator_3-way'!A206)</f>
        <v>4.05</v>
      </c>
      <c r="B205" s="4">
        <f>IF('True_Odds_Calculator_3-way'!B206="","",'True_Odds_Calculator_3-way'!B206)</f>
        <v>4.1399999999999997</v>
      </c>
      <c r="C205" s="4">
        <f>IF('True_Odds_Calculator_3-way'!C206="","",'True_Odds_Calculator_3-way'!C206)</f>
        <v>1.85</v>
      </c>
      <c r="D205" s="4">
        <f t="shared" si="15"/>
        <v>2.9000014507260863E-2</v>
      </c>
      <c r="E205" s="4">
        <f t="shared" si="16"/>
        <v>4.215018038768064</v>
      </c>
      <c r="F205" s="4">
        <f t="shared" si="17"/>
        <v>4.3125899355592159</v>
      </c>
      <c r="G205" s="4">
        <f t="shared" si="18"/>
        <v>1.8836866124374894</v>
      </c>
      <c r="I205" s="4">
        <f t="shared" si="19"/>
        <v>1.0290000145072609</v>
      </c>
    </row>
    <row r="206" spans="1:9" x14ac:dyDescent="0.2">
      <c r="A206" s="4">
        <f>IF('True_Odds_Calculator_3-way'!A207="","",'True_Odds_Calculator_3-way'!A207)</f>
        <v>3.46</v>
      </c>
      <c r="B206" s="4">
        <f>IF('True_Odds_Calculator_3-way'!B207="","",'True_Odds_Calculator_3-way'!B207)</f>
        <v>4.1399999999999997</v>
      </c>
      <c r="C206" s="4">
        <f>IF('True_Odds_Calculator_3-way'!C207="","",'True_Odds_Calculator_3-way'!C207)</f>
        <v>2.0099999999999998</v>
      </c>
      <c r="D206" s="4">
        <f t="shared" si="15"/>
        <v>2.8075672571214572E-2</v>
      </c>
      <c r="E206" s="4">
        <f t="shared" si="16"/>
        <v>3.5757861327470075</v>
      </c>
      <c r="F206" s="4">
        <f t="shared" si="17"/>
        <v>4.3068671030170167</v>
      </c>
      <c r="G206" s="4">
        <f t="shared" si="18"/>
        <v>2.048534366687091</v>
      </c>
      <c r="I206" s="4">
        <f t="shared" si="19"/>
        <v>1.0280756725712146</v>
      </c>
    </row>
    <row r="207" spans="1:9" x14ac:dyDescent="0.2">
      <c r="A207" s="4">
        <f>IF('True_Odds_Calculator_3-way'!A208="","",'True_Odds_Calculator_3-way'!A208)</f>
        <v>1.21</v>
      </c>
      <c r="B207" s="4">
        <f>IF('True_Odds_Calculator_3-way'!B208="","",'True_Odds_Calculator_3-way'!B208)</f>
        <v>7.28</v>
      </c>
      <c r="C207" s="4">
        <f>IF('True_Odds_Calculator_3-way'!C208="","",'True_Odds_Calculator_3-way'!C208)</f>
        <v>14.42</v>
      </c>
      <c r="D207" s="4">
        <f t="shared" si="15"/>
        <v>3.3157045954927744E-2</v>
      </c>
      <c r="E207" s="4">
        <f t="shared" si="16"/>
        <v>1.2264010809230668</v>
      </c>
      <c r="F207" s="4">
        <f t="shared" si="17"/>
        <v>7.9170114343421192</v>
      </c>
      <c r="G207" s="4">
        <f t="shared" si="18"/>
        <v>17.1539006430698</v>
      </c>
      <c r="I207" s="4">
        <f t="shared" si="19"/>
        <v>1.0331570459549277</v>
      </c>
    </row>
    <row r="208" spans="1:9" x14ac:dyDescent="0.2">
      <c r="A208" s="4">
        <f>IF('True_Odds_Calculator_3-way'!A209="","",'True_Odds_Calculator_3-way'!A209)</f>
        <v>2.5299999999999998</v>
      </c>
      <c r="B208" s="4">
        <f>IF('True_Odds_Calculator_3-way'!B209="","",'True_Odds_Calculator_3-way'!B209)</f>
        <v>3.47</v>
      </c>
      <c r="C208" s="4">
        <f>IF('True_Odds_Calculator_3-way'!C209="","",'True_Odds_Calculator_3-way'!C209)</f>
        <v>2.9</v>
      </c>
      <c r="D208" s="4">
        <f t="shared" si="15"/>
        <v>2.8268941243289936E-2</v>
      </c>
      <c r="E208" s="4">
        <f t="shared" si="16"/>
        <v>2.5917886043403149</v>
      </c>
      <c r="F208" s="4">
        <f t="shared" si="17"/>
        <v>3.5872964954213677</v>
      </c>
      <c r="G208" s="4">
        <f t="shared" si="18"/>
        <v>2.9814736671170086</v>
      </c>
      <c r="I208" s="4">
        <f t="shared" si="19"/>
        <v>1.0282689412432899</v>
      </c>
    </row>
    <row r="209" spans="1:9" x14ac:dyDescent="0.2">
      <c r="A209" s="4">
        <f>IF('True_Odds_Calculator_3-way'!A210="","",'True_Odds_Calculator_3-way'!A210)</f>
        <v>1.2</v>
      </c>
      <c r="B209" s="4">
        <f>IF('True_Odds_Calculator_3-way'!B210="","",'True_Odds_Calculator_3-way'!B210)</f>
        <v>7.03</v>
      </c>
      <c r="C209" s="4">
        <f>IF('True_Odds_Calculator_3-way'!C210="","",'True_Odds_Calculator_3-way'!C210)</f>
        <v>15.76</v>
      </c>
      <c r="D209" s="4">
        <f t="shared" si="15"/>
        <v>3.9032620651642924E-2</v>
      </c>
      <c r="E209" s="4">
        <f t="shared" si="16"/>
        <v>1.2190328182222285</v>
      </c>
      <c r="F209" s="4">
        <f t="shared" si="17"/>
        <v>7.7377438960039253</v>
      </c>
      <c r="G209" s="4">
        <f t="shared" si="18"/>
        <v>19.825180330997856</v>
      </c>
      <c r="I209" s="4">
        <f t="shared" si="19"/>
        <v>1.0390326206516429</v>
      </c>
    </row>
    <row r="210" spans="1:9" x14ac:dyDescent="0.2">
      <c r="A210" s="4">
        <f>IF('True_Odds_Calculator_3-way'!A211="","",'True_Odds_Calculator_3-way'!A211)</f>
        <v>2.2799999999999998</v>
      </c>
      <c r="B210" s="4">
        <f>IF('True_Odds_Calculator_3-way'!B211="","",'True_Odds_Calculator_3-way'!B211)</f>
        <v>3.35</v>
      </c>
      <c r="C210" s="4">
        <f>IF('True_Odds_Calculator_3-way'!C211="","",'True_Odds_Calculator_3-way'!C211)</f>
        <v>3.44</v>
      </c>
      <c r="D210" s="4">
        <f t="shared" si="15"/>
        <v>2.7801628333242068E-2</v>
      </c>
      <c r="E210" s="4">
        <f t="shared" si="16"/>
        <v>2.329214527007061</v>
      </c>
      <c r="F210" s="4">
        <f t="shared" si="17"/>
        <v>3.4573334409398262</v>
      </c>
      <c r="G210" s="4">
        <f t="shared" si="18"/>
        <v>3.5532755847584157</v>
      </c>
      <c r="I210" s="4">
        <f t="shared" si="19"/>
        <v>1.0278016283332421</v>
      </c>
    </row>
    <row r="211" spans="1:9" x14ac:dyDescent="0.2">
      <c r="A211" s="4">
        <f>IF('True_Odds_Calculator_3-way'!A212="","",'True_Odds_Calculator_3-way'!A212)</f>
        <v>1.45</v>
      </c>
      <c r="B211" s="4">
        <f>IF('True_Odds_Calculator_3-way'!B212="","",'True_Odds_Calculator_3-way'!B212)</f>
        <v>4.74</v>
      </c>
      <c r="C211" s="4">
        <f>IF('True_Odds_Calculator_3-way'!C212="","",'True_Odds_Calculator_3-way'!C212)</f>
        <v>7.57</v>
      </c>
      <c r="D211" s="4">
        <f t="shared" si="15"/>
        <v>3.2726032850003195E-2</v>
      </c>
      <c r="E211" s="4">
        <f t="shared" si="16"/>
        <v>1.4733041093625034</v>
      </c>
      <c r="F211" s="4">
        <f t="shared" si="17"/>
        <v>4.9984558140905211</v>
      </c>
      <c r="G211" s="4">
        <f t="shared" si="18"/>
        <v>8.2513888808123799</v>
      </c>
      <c r="I211" s="4">
        <f t="shared" si="19"/>
        <v>1.0327260328500032</v>
      </c>
    </row>
    <row r="212" spans="1:9" x14ac:dyDescent="0.2">
      <c r="A212" s="4">
        <f>IF('True_Odds_Calculator_3-way'!A213="","",'True_Odds_Calculator_3-way'!A213)</f>
        <v>6.42</v>
      </c>
      <c r="B212" s="4">
        <f>IF('True_Odds_Calculator_3-way'!B213="","",'True_Odds_Calculator_3-way'!B213)</f>
        <v>4.03</v>
      </c>
      <c r="C212" s="4">
        <f>IF('True_Odds_Calculator_3-way'!C213="","",'True_Odds_Calculator_3-way'!C213)</f>
        <v>1.6</v>
      </c>
      <c r="D212" s="4">
        <f t="shared" si="15"/>
        <v>2.8902197691766496E-2</v>
      </c>
      <c r="E212" s="4">
        <f t="shared" si="16"/>
        <v>6.843260471380173</v>
      </c>
      <c r="F212" s="4">
        <f t="shared" si="17"/>
        <v>4.1927861183623243</v>
      </c>
      <c r="G212" s="4">
        <f t="shared" si="18"/>
        <v>1.6250493317575088</v>
      </c>
      <c r="I212" s="4">
        <f t="shared" si="19"/>
        <v>1.0289021976917665</v>
      </c>
    </row>
    <row r="213" spans="1:9" x14ac:dyDescent="0.2">
      <c r="A213" s="4">
        <f>IF('True_Odds_Calculator_3-way'!A214="","",'True_Odds_Calculator_3-way'!A214)</f>
        <v>1.36</v>
      </c>
      <c r="B213" s="4">
        <f>IF('True_Odds_Calculator_3-way'!B214="","",'True_Odds_Calculator_3-way'!B214)</f>
        <v>5.3</v>
      </c>
      <c r="C213" s="4">
        <f>IF('True_Odds_Calculator_3-way'!C214="","",'True_Odds_Calculator_3-way'!C214)</f>
        <v>9.36</v>
      </c>
      <c r="D213" s="4">
        <f t="shared" si="15"/>
        <v>3.0810969767684604E-2</v>
      </c>
      <c r="E213" s="4">
        <f t="shared" si="16"/>
        <v>1.3792650775547943</v>
      </c>
      <c r="F213" s="4">
        <f t="shared" si="17"/>
        <v>5.6051008471872672</v>
      </c>
      <c r="G213" s="4">
        <f t="shared" si="18"/>
        <v>10.355474058186941</v>
      </c>
      <c r="I213" s="4">
        <f t="shared" si="19"/>
        <v>1.0308109697676846</v>
      </c>
    </row>
    <row r="214" spans="1:9" x14ac:dyDescent="0.2">
      <c r="A214" s="4">
        <f>IF('True_Odds_Calculator_3-way'!A215="","",'True_Odds_Calculator_3-way'!A215)</f>
        <v>1.84</v>
      </c>
      <c r="B214" s="4">
        <f>IF('True_Odds_Calculator_3-way'!B215="","",'True_Odds_Calculator_3-way'!B215)</f>
        <v>3.52</v>
      </c>
      <c r="C214" s="4">
        <f>IF('True_Odds_Calculator_3-way'!C215="","",'True_Odds_Calculator_3-way'!C215)</f>
        <v>3.59</v>
      </c>
      <c r="D214" s="4">
        <f t="shared" si="15"/>
        <v>0.10612070199390056</v>
      </c>
      <c r="E214" s="4">
        <f t="shared" si="16"/>
        <v>1.9680983323266443</v>
      </c>
      <c r="F214" s="4">
        <f t="shared" si="17"/>
        <v>4.0206283684332851</v>
      </c>
      <c r="G214" s="4">
        <f t="shared" si="18"/>
        <v>4.1122146952127094</v>
      </c>
      <c r="I214" s="4">
        <f t="shared" si="19"/>
        <v>1.1061207019939006</v>
      </c>
    </row>
    <row r="215" spans="1:9" x14ac:dyDescent="0.2">
      <c r="A215" s="4">
        <f>IF('True_Odds_Calculator_3-way'!A216="","",'True_Odds_Calculator_3-way'!A216)</f>
        <v>3.52</v>
      </c>
      <c r="B215" s="4">
        <f>IF('True_Odds_Calculator_3-way'!B216="","",'True_Odds_Calculator_3-way'!B216)</f>
        <v>3.17</v>
      </c>
      <c r="C215" s="4">
        <f>IF('True_Odds_Calculator_3-way'!C216="","",'True_Odds_Calculator_3-way'!C216)</f>
        <v>2.37</v>
      </c>
      <c r="D215" s="4">
        <f t="shared" si="15"/>
        <v>2.1489250610162713E-2</v>
      </c>
      <c r="E215" s="4">
        <f t="shared" si="16"/>
        <v>3.6110491894369923</v>
      </c>
      <c r="F215" s="4">
        <f t="shared" si="17"/>
        <v>3.243653559676499</v>
      </c>
      <c r="G215" s="4">
        <f t="shared" si="18"/>
        <v>2.4109291580965313</v>
      </c>
      <c r="I215" s="4">
        <f t="shared" si="19"/>
        <v>1.0214892506101627</v>
      </c>
    </row>
    <row r="216" spans="1:9" x14ac:dyDescent="0.2">
      <c r="A216" s="4">
        <f>IF('True_Odds_Calculator_3-way'!A217="","",'True_Odds_Calculator_3-way'!A217)</f>
        <v>5.15</v>
      </c>
      <c r="B216" s="4">
        <f>IF('True_Odds_Calculator_3-way'!B217="","",'True_Odds_Calculator_3-way'!B217)</f>
        <v>4.1500000000000004</v>
      </c>
      <c r="C216" s="4">
        <f>IF('True_Odds_Calculator_3-way'!C217="","",'True_Odds_Calculator_3-way'!C217)</f>
        <v>1.69</v>
      </c>
      <c r="D216" s="4">
        <f t="shared" si="15"/>
        <v>2.6854589034601029E-2</v>
      </c>
      <c r="E216" s="4">
        <f t="shared" si="16"/>
        <v>5.3988909109253491</v>
      </c>
      <c r="F216" s="4">
        <f t="shared" si="17"/>
        <v>4.3101158388697129</v>
      </c>
      <c r="G216" s="4">
        <f t="shared" si="18"/>
        <v>1.7159591765472992</v>
      </c>
      <c r="I216" s="4">
        <f t="shared" si="19"/>
        <v>1.026854589034601</v>
      </c>
    </row>
    <row r="217" spans="1:9" x14ac:dyDescent="0.2">
      <c r="A217" s="4">
        <f>IF('True_Odds_Calculator_3-way'!A218="","",'True_Odds_Calculator_3-way'!A218)</f>
        <v>3.77</v>
      </c>
      <c r="B217" s="4">
        <f>IF('True_Odds_Calculator_3-way'!B218="","",'True_Odds_Calculator_3-way'!B218)</f>
        <v>3.17</v>
      </c>
      <c r="C217" s="4">
        <f>IF('True_Odds_Calculator_3-way'!C218="","",'True_Odds_Calculator_3-way'!C218)</f>
        <v>2.2599999999999998</v>
      </c>
      <c r="D217" s="4">
        <f t="shared" si="15"/>
        <v>2.3187278745326445E-2</v>
      </c>
      <c r="E217" s="4">
        <f t="shared" si="16"/>
        <v>3.8831498623572305</v>
      </c>
      <c r="F217" s="4">
        <f t="shared" si="17"/>
        <v>3.2496196609863328</v>
      </c>
      <c r="G217" s="4">
        <f t="shared" si="18"/>
        <v>2.3001789508412913</v>
      </c>
      <c r="I217" s="4">
        <f t="shared" si="19"/>
        <v>1.0231872787453264</v>
      </c>
    </row>
    <row r="218" spans="1:9" x14ac:dyDescent="0.2">
      <c r="A218" s="4">
        <f>IF('True_Odds_Calculator_3-way'!A219="","",'True_Odds_Calculator_3-way'!A219)</f>
        <v>2.0299999999999998</v>
      </c>
      <c r="B218" s="4">
        <f>IF('True_Odds_Calculator_3-way'!B219="","",'True_Odds_Calculator_3-way'!B219)</f>
        <v>3.83</v>
      </c>
      <c r="C218" s="4">
        <f>IF('True_Odds_Calculator_3-way'!C219="","",'True_Odds_Calculator_3-way'!C219)</f>
        <v>3.71</v>
      </c>
      <c r="D218" s="4">
        <f t="shared" si="15"/>
        <v>2.3249222158290284E-2</v>
      </c>
      <c r="E218" s="4">
        <f t="shared" si="16"/>
        <v>2.0624463516807179</v>
      </c>
      <c r="F218" s="4">
        <f t="shared" si="17"/>
        <v>3.9471575853228895</v>
      </c>
      <c r="G218" s="4">
        <f t="shared" si="18"/>
        <v>3.8198258688865701</v>
      </c>
      <c r="I218" s="4">
        <f t="shared" si="19"/>
        <v>1.0232492221582903</v>
      </c>
    </row>
    <row r="219" spans="1:9" x14ac:dyDescent="0.2">
      <c r="A219" s="4">
        <f>IF('True_Odds_Calculator_3-way'!A220="","",'True_Odds_Calculator_3-way'!A220)</f>
        <v>5.36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1.78</v>
      </c>
      <c r="D219" s="4">
        <f t="shared" si="15"/>
        <v>2.4608010910745159E-2</v>
      </c>
      <c r="E219" s="4">
        <f t="shared" si="16"/>
        <v>5.6064970010112072</v>
      </c>
      <c r="F219" s="4">
        <f t="shared" si="17"/>
        <v>3.7307805535375715</v>
      </c>
      <c r="G219" s="4">
        <f t="shared" si="18"/>
        <v>1.8063744270890136</v>
      </c>
      <c r="I219" s="4">
        <f t="shared" si="19"/>
        <v>1.0246080109107452</v>
      </c>
    </row>
    <row r="220" spans="1:9" x14ac:dyDescent="0.2">
      <c r="A220" s="4">
        <f>IF('True_Odds_Calculator_3-way'!A221="","",'True_Odds_Calculator_3-way'!A221)</f>
        <v>1.75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5.37</v>
      </c>
      <c r="D220" s="4">
        <f t="shared" si="15"/>
        <v>4.1739219811845585E-2</v>
      </c>
      <c r="E220" s="4">
        <f t="shared" si="16"/>
        <v>1.7936721101099837</v>
      </c>
      <c r="F220" s="4">
        <f t="shared" si="17"/>
        <v>3.7012658605539359</v>
      </c>
      <c r="G220" s="4">
        <f t="shared" si="18"/>
        <v>5.8036059955670707</v>
      </c>
      <c r="I220" s="4">
        <f t="shared" si="19"/>
        <v>1.0417392198118456</v>
      </c>
    </row>
    <row r="221" spans="1:9" x14ac:dyDescent="0.2">
      <c r="A221" s="4">
        <f>IF('True_Odds_Calculator_3-way'!A222="","",'True_Odds_Calculator_3-way'!A222)</f>
        <v>2.5</v>
      </c>
      <c r="B221" s="4">
        <f>IF('True_Odds_Calculator_3-way'!B222="","",'True_Odds_Calculator_3-way'!B222)</f>
        <v>2.87</v>
      </c>
      <c r="C221" s="4">
        <f>IF('True_Odds_Calculator_3-way'!C222="","",'True_Odds_Calculator_3-way'!C222)</f>
        <v>3.44</v>
      </c>
      <c r="D221" s="4">
        <f t="shared" si="15"/>
        <v>3.9129730167733578E-2</v>
      </c>
      <c r="E221" s="4">
        <f t="shared" si="16"/>
        <v>2.5842680943439689</v>
      </c>
      <c r="F221" s="4">
        <f t="shared" si="17"/>
        <v>2.9816140644756017</v>
      </c>
      <c r="G221" s="4">
        <f t="shared" si="18"/>
        <v>3.6015992840188336</v>
      </c>
      <c r="I221" s="4">
        <f t="shared" si="19"/>
        <v>1.0391297301677336</v>
      </c>
    </row>
    <row r="222" spans="1:9" x14ac:dyDescent="0.2">
      <c r="A222" s="4">
        <f>IF('True_Odds_Calculator_3-way'!A223="","",'True_Odds_Calculator_3-way'!A223)</f>
        <v>2.2599999999999998</v>
      </c>
      <c r="B222" s="4">
        <f>IF('True_Odds_Calculator_3-way'!B223="","",'True_Odds_Calculator_3-way'!B223)</f>
        <v>3.01</v>
      </c>
      <c r="C222" s="4">
        <f>IF('True_Odds_Calculator_3-way'!C223="","",'True_Odds_Calculator_3-way'!C223)</f>
        <v>3.78</v>
      </c>
      <c r="D222" s="4">
        <f t="shared" si="15"/>
        <v>3.9254054277721773E-2</v>
      </c>
      <c r="E222" s="4">
        <f t="shared" si="16"/>
        <v>2.3288678538733274</v>
      </c>
      <c r="F222" s="4">
        <f t="shared" si="17"/>
        <v>3.1334090037998252</v>
      </c>
      <c r="G222" s="4">
        <f t="shared" si="18"/>
        <v>3.9766873893080414</v>
      </c>
      <c r="I222" s="4">
        <f t="shared" si="19"/>
        <v>1.0392540542777218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4.2699999999999996</v>
      </c>
      <c r="D223" s="4">
        <f t="shared" si="15"/>
        <v>4.0141751187430019E-2</v>
      </c>
      <c r="E223" s="4">
        <f t="shared" si="16"/>
        <v>2.1183913442714193</v>
      </c>
      <c r="F223" s="4">
        <f t="shared" si="17"/>
        <v>3.2559265366348735</v>
      </c>
      <c r="G223" s="4">
        <f t="shared" si="18"/>
        <v>4.528750583610158</v>
      </c>
      <c r="I223" s="4">
        <f t="shared" si="19"/>
        <v>1.04014175118743</v>
      </c>
    </row>
    <row r="224" spans="1:9" x14ac:dyDescent="0.2">
      <c r="A224" s="4">
        <f>IF('True_Odds_Calculator_3-way'!A225="","",'True_Odds_Calculator_3-way'!A225)</f>
        <v>1.63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6.37</v>
      </c>
      <c r="D224" s="4">
        <f t="shared" si="15"/>
        <v>4.4455406526648922E-2</v>
      </c>
      <c r="E224" s="4">
        <f t="shared" si="16"/>
        <v>1.6703457042109346</v>
      </c>
      <c r="F224" s="4">
        <f t="shared" si="17"/>
        <v>3.8587074995125481</v>
      </c>
      <c r="G224" s="4">
        <f t="shared" si="18"/>
        <v>7.0339612521007693</v>
      </c>
      <c r="I224" s="4">
        <f t="shared" si="19"/>
        <v>1.0444554065266489</v>
      </c>
    </row>
    <row r="225" spans="1:9" x14ac:dyDescent="0.2">
      <c r="A225" s="4">
        <f>IF('True_Odds_Calculator_3-way'!A226="","",'True_Odds_Calculator_3-way'!A226)</f>
        <v>3.36</v>
      </c>
      <c r="B225" s="4">
        <f>IF('True_Odds_Calculator_3-way'!B226="","",'True_Odds_Calculator_3-way'!B226)</f>
        <v>3.62</v>
      </c>
      <c r="C225" s="4">
        <f>IF('True_Odds_Calculator_3-way'!C226="","",'True_Odds_Calculator_3-way'!C226)</f>
        <v>2.2000000000000002</v>
      </c>
      <c r="D225" s="4">
        <f t="shared" si="15"/>
        <v>2.8407596087154152E-2</v>
      </c>
      <c r="E225" s="4">
        <f t="shared" si="16"/>
        <v>3.4704165340932671</v>
      </c>
      <c r="F225" s="4">
        <f t="shared" si="17"/>
        <v>3.7484927044654799</v>
      </c>
      <c r="G225" s="4">
        <f t="shared" si="18"/>
        <v>2.246805995280083</v>
      </c>
      <c r="I225" s="4">
        <f t="shared" si="19"/>
        <v>1.0284075960871542</v>
      </c>
    </row>
    <row r="226" spans="1:9" x14ac:dyDescent="0.2">
      <c r="A226" s="4">
        <f>IF('True_Odds_Calculator_3-way'!A227="","",'True_Odds_Calculator_3-way'!A227)</f>
        <v>1.51</v>
      </c>
      <c r="B226" s="4">
        <f>IF('True_Odds_Calculator_3-way'!B227="","",'True_Odds_Calculator_3-way'!B227)</f>
        <v>4.49</v>
      </c>
      <c r="C226" s="4">
        <f>IF('True_Odds_Calculator_3-way'!C227="","",'True_Odds_Calculator_3-way'!C227)</f>
        <v>6.82</v>
      </c>
      <c r="D226" s="4">
        <f t="shared" si="15"/>
        <v>3.1596370832033926E-2</v>
      </c>
      <c r="E226" s="4">
        <f t="shared" si="16"/>
        <v>1.5344023784324348</v>
      </c>
      <c r="F226" s="4">
        <f t="shared" si="17"/>
        <v>4.7128679185820799</v>
      </c>
      <c r="G226" s="4">
        <f t="shared" si="18"/>
        <v>7.347784632409895</v>
      </c>
      <c r="I226" s="4">
        <f t="shared" si="19"/>
        <v>1.0315963708320339</v>
      </c>
    </row>
    <row r="227" spans="1:9" x14ac:dyDescent="0.2">
      <c r="A227" s="4">
        <f>IF('True_Odds_Calculator_3-way'!A228="","",'True_Odds_Calculator_3-way'!A228)</f>
        <v>2.76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2.66</v>
      </c>
      <c r="D227" s="4">
        <f t="shared" si="15"/>
        <v>2.7276031244232612E-2</v>
      </c>
      <c r="E227" s="4">
        <f t="shared" si="16"/>
        <v>2.8310420234300278</v>
      </c>
      <c r="F227" s="4">
        <f t="shared" si="17"/>
        <v>3.572381240971283</v>
      </c>
      <c r="G227" s="4">
        <f t="shared" si="18"/>
        <v>2.7259258284179788</v>
      </c>
      <c r="I227" s="4">
        <f t="shared" si="19"/>
        <v>1.0272760312442326</v>
      </c>
    </row>
    <row r="228" spans="1:9" x14ac:dyDescent="0.2">
      <c r="A228" s="4">
        <f>IF('True_Odds_Calculator_3-way'!A229="","",'True_Odds_Calculator_3-way'!A229)</f>
        <v>4.8</v>
      </c>
      <c r="B228" s="4">
        <f>IF('True_Odds_Calculator_3-way'!B229="","",'True_Odds_Calculator_3-way'!B229)</f>
        <v>4.0599999999999996</v>
      </c>
      <c r="C228" s="4">
        <f>IF('True_Odds_Calculator_3-way'!C229="","",'True_Odds_Calculator_3-way'!C229)</f>
        <v>1.74</v>
      </c>
      <c r="D228" s="4">
        <f t="shared" si="15"/>
        <v>2.9351395730706109E-2</v>
      </c>
      <c r="E228" s="4">
        <f t="shared" si="16"/>
        <v>5.0365265334252243</v>
      </c>
      <c r="F228" s="4">
        <f t="shared" si="17"/>
        <v>4.2279433034422906</v>
      </c>
      <c r="G228" s="4">
        <f t="shared" si="18"/>
        <v>1.7701344313915464</v>
      </c>
      <c r="I228" s="4">
        <f t="shared" si="19"/>
        <v>1.0293513957307061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2.87</v>
      </c>
      <c r="D229" s="4">
        <f t="shared" si="15"/>
        <v>3.8979154146157935E-2</v>
      </c>
      <c r="E229" s="4">
        <f t="shared" si="16"/>
        <v>2.8089048231210296</v>
      </c>
      <c r="F229" s="4">
        <f t="shared" si="17"/>
        <v>3.2409620581675584</v>
      </c>
      <c r="G229" s="4">
        <f t="shared" si="18"/>
        <v>2.9811679231723565</v>
      </c>
      <c r="I229" s="4">
        <f t="shared" si="19"/>
        <v>1.0389791541461579</v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2.0499999999999998</v>
      </c>
      <c r="B2" s="4">
        <f>IF('True_Odds_Calculator_2-way'!B3="","",'True_Odds_Calculator_2-way'!B3)</f>
        <v>1.85</v>
      </c>
      <c r="C2" s="4">
        <f>1/A2</f>
        <v>0.48780487804878053</v>
      </c>
      <c r="D2">
        <f>1/B2</f>
        <v>0.54054054054054046</v>
      </c>
      <c r="E2">
        <f>C2+D2-1</f>
        <v>2.8345418589321048E-2</v>
      </c>
      <c r="F2">
        <f>C2+D2-(C2*D2)-1</f>
        <v>-0.2353328938694792</v>
      </c>
      <c r="G2">
        <v>0</v>
      </c>
      <c r="H2">
        <f>C2*D2</f>
        <v>0.26367831245880025</v>
      </c>
      <c r="I2">
        <f>((-4*F2*H2)^0.5)/(2*F2)</f>
        <v>-1.0585122480499263</v>
      </c>
      <c r="J2">
        <f>(-((-4*F2*H2)^0.5))/(2*F2)</f>
        <v>1.0585122480499263</v>
      </c>
      <c r="K2">
        <f>IF(A2="","",(C2/($J2+C2-($J2*C2))))</f>
        <v>0.47361090692279612</v>
      </c>
      <c r="L2">
        <f>IF(B2="","",(D2/($J2+D2-($J2*D2))))</f>
        <v>0.52638909307720383</v>
      </c>
      <c r="M2">
        <f>IF(A2="","",1/K2)</f>
        <v>2.1114378604524222</v>
      </c>
      <c r="N2">
        <f>IF(B2="","",1/L2)</f>
        <v>1.8997354108424378</v>
      </c>
    </row>
    <row r="3" spans="1:14" x14ac:dyDescent="0.25">
      <c r="A3" s="4">
        <f>IF('True_Odds_Calculator_2-way'!A4="","",'True_Odds_Calculator_2-way'!A4)</f>
        <v>2.0299999999999998</v>
      </c>
      <c r="B3" s="4">
        <f>IF('True_Odds_Calculator_2-way'!B4="","",'True_Odds_Calculator_2-way'!B4)</f>
        <v>1.86</v>
      </c>
      <c r="C3" s="4">
        <f t="shared" ref="C3:C66" si="0">1/A3</f>
        <v>0.49261083743842371</v>
      </c>
      <c r="D3">
        <f t="shared" ref="D3:D66" si="1">1/B3</f>
        <v>0.5376344086021505</v>
      </c>
      <c r="E3">
        <f t="shared" ref="E3:E66" si="2">C3+D3-1</f>
        <v>3.0245246040574214E-2</v>
      </c>
      <c r="F3">
        <f t="shared" ref="F3:F66" si="3">C3+D3-(C3*D3)-1</f>
        <v>-0.23459929021664283</v>
      </c>
      <c r="G3">
        <v>0</v>
      </c>
      <c r="H3">
        <f t="shared" ref="H3:H66" si="4">C3*D3</f>
        <v>0.26484453625721704</v>
      </c>
      <c r="I3">
        <f t="shared" ref="I3:I66" si="5">((-4*F3*H3)^0.5)/(2*F3)</f>
        <v>-1.0625078858299792</v>
      </c>
      <c r="J3">
        <f t="shared" ref="J3:J66" si="6">(-((-4*F3*H3)^0.5))/(2*F3)</f>
        <v>1.0625078858299792</v>
      </c>
      <c r="K3">
        <f t="shared" ref="K3:K66" si="7">IF(A3="","",(C3/($J3+C3-($J3*C3))))</f>
        <v>0.47746756040114985</v>
      </c>
      <c r="L3">
        <f t="shared" ref="L3:L66" si="8">IF(B3="","",(D3/($J3+D3-($J3*D3))))</f>
        <v>0.5225324395988501</v>
      </c>
      <c r="M3">
        <f t="shared" ref="M3:M66" si="9">IF(A3="","",1/K3)</f>
        <v>2.0943831224048783</v>
      </c>
      <c r="N3">
        <f t="shared" ref="N3:N66" si="10">IF(B3="","",1/L3)</f>
        <v>1.9137567818137824</v>
      </c>
    </row>
    <row r="4" spans="1:14" x14ac:dyDescent="0.25">
      <c r="A4" s="4">
        <f>IF('True_Odds_Calculator_2-way'!A5="","",'True_Odds_Calculator_2-way'!A5)</f>
        <v>2.2799999999999998</v>
      </c>
      <c r="B4" s="4">
        <f>IF('True_Odds_Calculator_2-way'!B5="","",'True_Odds_Calculator_2-way'!B5)</f>
        <v>1.68</v>
      </c>
      <c r="C4" s="4">
        <f t="shared" si="0"/>
        <v>0.43859649122807021</v>
      </c>
      <c r="D4">
        <f t="shared" si="1"/>
        <v>0.59523809523809523</v>
      </c>
      <c r="E4">
        <f t="shared" si="2"/>
        <v>3.383458646616555E-2</v>
      </c>
      <c r="F4">
        <f t="shared" si="3"/>
        <v>-0.2272347535505429</v>
      </c>
      <c r="G4">
        <v>0</v>
      </c>
      <c r="H4">
        <f t="shared" si="4"/>
        <v>0.26106934001670845</v>
      </c>
      <c r="I4">
        <f t="shared" si="5"/>
        <v>-1.0718661571406805</v>
      </c>
      <c r="J4">
        <f t="shared" si="6"/>
        <v>1.0718661571406805</v>
      </c>
      <c r="K4">
        <f t="shared" si="7"/>
        <v>0.42158717195874679</v>
      </c>
      <c r="L4">
        <f t="shared" si="8"/>
        <v>0.57841282804125305</v>
      </c>
      <c r="M4">
        <f t="shared" si="9"/>
        <v>2.3719886811400706</v>
      </c>
      <c r="N4">
        <f t="shared" si="10"/>
        <v>1.728868986855663</v>
      </c>
    </row>
    <row r="5" spans="1:14" x14ac:dyDescent="0.25">
      <c r="A5" s="4">
        <f>IF('True_Odds_Calculator_2-way'!A6="","",'True_Odds_Calculator_2-way'!A6)</f>
        <v>2.57</v>
      </c>
      <c r="B5" s="4">
        <f>IF('True_Odds_Calculator_2-way'!B6="","",'True_Odds_Calculator_2-way'!B6)</f>
        <v>1.55</v>
      </c>
      <c r="C5" s="4">
        <f t="shared" si="0"/>
        <v>0.38910505836575876</v>
      </c>
      <c r="D5">
        <f t="shared" si="1"/>
        <v>0.64516129032258063</v>
      </c>
      <c r="E5">
        <f t="shared" si="2"/>
        <v>3.4266348688339443E-2</v>
      </c>
      <c r="F5">
        <f t="shared" si="3"/>
        <v>-0.2167691728379566</v>
      </c>
      <c r="G5">
        <v>0</v>
      </c>
      <c r="H5">
        <f t="shared" si="4"/>
        <v>0.25103552152629599</v>
      </c>
      <c r="I5">
        <f t="shared" si="5"/>
        <v>-1.0761401354835765</v>
      </c>
      <c r="J5">
        <f t="shared" si="6"/>
        <v>1.0761401354835765</v>
      </c>
      <c r="K5">
        <f t="shared" si="7"/>
        <v>0.37181079116673366</v>
      </c>
      <c r="L5">
        <f t="shared" si="8"/>
        <v>0.62818920883326634</v>
      </c>
      <c r="M5">
        <f t="shared" si="9"/>
        <v>2.6895400127092146</v>
      </c>
      <c r="N5">
        <f t="shared" si="10"/>
        <v>1.5918770745159672</v>
      </c>
    </row>
    <row r="6" spans="1:14" x14ac:dyDescent="0.25">
      <c r="A6" s="4">
        <f>IF('True_Odds_Calculator_2-way'!A7="","",'True_Odds_Calculator_2-way'!A7)</f>
        <v>2.37</v>
      </c>
      <c r="B6" s="4">
        <f>IF('True_Odds_Calculator_2-way'!B7="","",'True_Odds_Calculator_2-way'!B7)</f>
        <v>1.64</v>
      </c>
      <c r="C6" s="4">
        <f t="shared" si="0"/>
        <v>0.42194092827004215</v>
      </c>
      <c r="D6">
        <f t="shared" si="1"/>
        <v>0.6097560975609756</v>
      </c>
      <c r="E6">
        <f t="shared" si="2"/>
        <v>3.1697025831017633E-2</v>
      </c>
      <c r="F6">
        <f t="shared" si="3"/>
        <v>-0.2255840279921788</v>
      </c>
      <c r="G6">
        <v>0</v>
      </c>
      <c r="H6">
        <f t="shared" si="4"/>
        <v>0.25728105382319644</v>
      </c>
      <c r="I6">
        <f t="shared" si="5"/>
        <v>-1.0679470721459507</v>
      </c>
      <c r="J6">
        <f t="shared" si="6"/>
        <v>1.0679470721459507</v>
      </c>
      <c r="K6">
        <f t="shared" si="7"/>
        <v>0.40599451076379461</v>
      </c>
      <c r="L6">
        <f t="shared" si="8"/>
        <v>0.59400548923620555</v>
      </c>
      <c r="M6">
        <f t="shared" si="9"/>
        <v>2.4630874888399528</v>
      </c>
      <c r="N6">
        <f t="shared" si="10"/>
        <v>1.6834861261734084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1.96</v>
      </c>
      <c r="C7" s="4">
        <f t="shared" si="0"/>
        <v>0.5181347150259068</v>
      </c>
      <c r="D7">
        <f t="shared" si="1"/>
        <v>0.51020408163265307</v>
      </c>
      <c r="E7">
        <f t="shared" si="2"/>
        <v>2.8338796658559762E-2</v>
      </c>
      <c r="F7">
        <f t="shared" si="3"/>
        <v>-0.23601564978322942</v>
      </c>
      <c r="G7">
        <v>0</v>
      </c>
      <c r="H7">
        <f t="shared" si="4"/>
        <v>0.26435444644178918</v>
      </c>
      <c r="I7">
        <f t="shared" si="5"/>
        <v>-1.0583343916682539</v>
      </c>
      <c r="J7">
        <f t="shared" si="6"/>
        <v>1.0583343916682539</v>
      </c>
      <c r="K7">
        <f t="shared" si="7"/>
        <v>0.50396850395275605</v>
      </c>
      <c r="L7">
        <f t="shared" si="8"/>
        <v>0.49603149604724417</v>
      </c>
      <c r="M7">
        <f t="shared" si="9"/>
        <v>1.9842509842514759</v>
      </c>
      <c r="N7">
        <f t="shared" si="10"/>
        <v>2.0160010160015238</v>
      </c>
    </row>
    <row r="8" spans="1:14" x14ac:dyDescent="0.25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0.45662100456621008</v>
      </c>
      <c r="D8">
        <f t="shared" si="1"/>
        <v>0.58139534883720934</v>
      </c>
      <c r="E8">
        <f t="shared" si="2"/>
        <v>3.8016353403419467E-2</v>
      </c>
      <c r="F8">
        <f t="shared" si="3"/>
        <v>-0.22746097483274919</v>
      </c>
      <c r="G8">
        <v>0</v>
      </c>
      <c r="H8">
        <f t="shared" si="4"/>
        <v>0.26547732823616865</v>
      </c>
      <c r="I8">
        <f t="shared" si="5"/>
        <v>-1.0803395392536077</v>
      </c>
      <c r="J8">
        <f t="shared" si="6"/>
        <v>1.0803395392536077</v>
      </c>
      <c r="K8">
        <f t="shared" si="7"/>
        <v>0.43752110049466114</v>
      </c>
      <c r="L8">
        <f t="shared" si="8"/>
        <v>0.5624788995053388</v>
      </c>
      <c r="M8">
        <f t="shared" si="9"/>
        <v>2.2856040517117928</v>
      </c>
      <c r="N8">
        <f t="shared" si="10"/>
        <v>1.7778444682625973</v>
      </c>
    </row>
    <row r="9" spans="1:14" x14ac:dyDescent="0.25">
      <c r="A9" s="4">
        <f>IF('True_Odds_Calculator_2-way'!A10="","",'True_Odds_Calculator_2-way'!A10)</f>
        <v>2.13</v>
      </c>
      <c r="B9" s="4">
        <f>IF('True_Odds_Calculator_2-way'!B10="","",'True_Odds_Calculator_2-way'!B10)</f>
        <v>1.76</v>
      </c>
      <c r="C9" s="4">
        <f t="shared" si="0"/>
        <v>0.46948356807511737</v>
      </c>
      <c r="D9">
        <f t="shared" si="1"/>
        <v>0.56818181818181823</v>
      </c>
      <c r="E9">
        <f t="shared" si="2"/>
        <v>3.7665386256935607E-2</v>
      </c>
      <c r="F9">
        <f t="shared" si="3"/>
        <v>-0.22908664105847198</v>
      </c>
      <c r="G9">
        <v>0</v>
      </c>
      <c r="H9">
        <f t="shared" si="4"/>
        <v>0.26675202731540765</v>
      </c>
      <c r="I9">
        <f t="shared" si="5"/>
        <v>-1.0790808419378759</v>
      </c>
      <c r="J9">
        <f t="shared" si="6"/>
        <v>1.0790808419378759</v>
      </c>
      <c r="K9">
        <f t="shared" si="7"/>
        <v>0.45058007312499337</v>
      </c>
      <c r="L9">
        <f t="shared" si="8"/>
        <v>0.54941992687500663</v>
      </c>
      <c r="M9">
        <f t="shared" si="9"/>
        <v>2.2193613513897996</v>
      </c>
      <c r="N9">
        <f t="shared" si="10"/>
        <v>1.8201014398727853</v>
      </c>
    </row>
    <row r="10" spans="1:14" x14ac:dyDescent="0.25">
      <c r="A10" s="4">
        <f>IF('True_Odds_Calculator_2-way'!A11="","",'True_Odds_Calculator_2-way'!A11)</f>
        <v>1.96</v>
      </c>
      <c r="B10" s="4">
        <f>IF('True_Odds_Calculator_2-way'!B11="","",'True_Odds_Calculator_2-way'!B11)</f>
        <v>1.9</v>
      </c>
      <c r="C10" s="4">
        <f t="shared" si="0"/>
        <v>0.51020408163265307</v>
      </c>
      <c r="D10">
        <f t="shared" si="1"/>
        <v>0.52631578947368418</v>
      </c>
      <c r="E10">
        <f t="shared" si="2"/>
        <v>3.6519871106337254E-2</v>
      </c>
      <c r="F10">
        <f t="shared" si="3"/>
        <v>-0.23200859291084863</v>
      </c>
      <c r="G10">
        <v>0</v>
      </c>
      <c r="H10">
        <f t="shared" si="4"/>
        <v>0.26852846401718583</v>
      </c>
      <c r="I10">
        <f t="shared" si="5"/>
        <v>-1.0758287072798378</v>
      </c>
      <c r="J10">
        <f t="shared" si="6"/>
        <v>1.0758287072798378</v>
      </c>
      <c r="K10">
        <f t="shared" si="7"/>
        <v>0.49193338482966764</v>
      </c>
      <c r="L10">
        <f t="shared" si="8"/>
        <v>0.50806661517033258</v>
      </c>
      <c r="M10">
        <f t="shared" si="9"/>
        <v>2.0327955589886439</v>
      </c>
      <c r="N10">
        <f t="shared" si="10"/>
        <v>1.9682458365518538</v>
      </c>
    </row>
    <row r="11" spans="1:14" x14ac:dyDescent="0.25">
      <c r="A11" s="4">
        <f>IF('True_Odds_Calculator_2-way'!A12="","",'True_Odds_Calculator_2-way'!A12)</f>
        <v>2.16</v>
      </c>
      <c r="B11" s="4">
        <f>IF('True_Odds_Calculator_2-way'!B12="","",'True_Odds_Calculator_2-way'!B12)</f>
        <v>1.74</v>
      </c>
      <c r="C11" s="4">
        <f t="shared" si="0"/>
        <v>0.46296296296296291</v>
      </c>
      <c r="D11">
        <f t="shared" si="1"/>
        <v>0.57471264367816088</v>
      </c>
      <c r="E11">
        <f t="shared" si="2"/>
        <v>3.7675606641123682E-2</v>
      </c>
      <c r="F11">
        <f t="shared" si="3"/>
        <v>-0.22839506172839519</v>
      </c>
      <c r="G11">
        <v>0</v>
      </c>
      <c r="H11">
        <f t="shared" si="4"/>
        <v>0.26607066836951887</v>
      </c>
      <c r="I11">
        <f t="shared" si="5"/>
        <v>-1.0793322294408634</v>
      </c>
      <c r="J11">
        <f t="shared" si="6"/>
        <v>1.0793322294408634</v>
      </c>
      <c r="K11">
        <f t="shared" si="7"/>
        <v>0.44404472798104189</v>
      </c>
      <c r="L11">
        <f t="shared" si="8"/>
        <v>0.55595527201895822</v>
      </c>
      <c r="M11">
        <f t="shared" si="9"/>
        <v>2.2520253861514017</v>
      </c>
      <c r="N11">
        <f t="shared" si="10"/>
        <v>1.7987058497862392</v>
      </c>
    </row>
    <row r="12" spans="1:14" x14ac:dyDescent="0.25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0.51020408163265307</v>
      </c>
      <c r="D12">
        <f t="shared" si="1"/>
        <v>0.52356020942408377</v>
      </c>
      <c r="E12">
        <f t="shared" si="2"/>
        <v>3.3764291056736839E-2</v>
      </c>
      <c r="F12">
        <f t="shared" si="3"/>
        <v>-0.23335826477187727</v>
      </c>
      <c r="G12">
        <v>0</v>
      </c>
      <c r="H12">
        <f t="shared" si="4"/>
        <v>0.26712255582861416</v>
      </c>
      <c r="I12">
        <f t="shared" si="5"/>
        <v>-1.0699012312772824</v>
      </c>
      <c r="J12">
        <f t="shared" si="6"/>
        <v>1.0699012312772824</v>
      </c>
      <c r="K12">
        <f t="shared" si="7"/>
        <v>0.49331431287667615</v>
      </c>
      <c r="L12">
        <f t="shared" si="8"/>
        <v>0.50668568712332396</v>
      </c>
      <c r="M12">
        <f t="shared" si="9"/>
        <v>2.0271051820261912</v>
      </c>
      <c r="N12">
        <f t="shared" si="10"/>
        <v>1.9736101204623264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1.74</v>
      </c>
      <c r="B14" s="4">
        <f>IF('True_Odds_Calculator_2-way'!B15="","",'True_Odds_Calculator_2-way'!B15)</f>
        <v>2.16</v>
      </c>
      <c r="C14" s="4">
        <f t="shared" si="0"/>
        <v>0.57471264367816088</v>
      </c>
      <c r="D14">
        <f t="shared" si="1"/>
        <v>0.46296296296296291</v>
      </c>
      <c r="E14">
        <f t="shared" si="2"/>
        <v>3.7675606641123682E-2</v>
      </c>
      <c r="F14">
        <f t="shared" si="3"/>
        <v>-0.22839506172839519</v>
      </c>
      <c r="G14">
        <v>0</v>
      </c>
      <c r="H14">
        <f t="shared" si="4"/>
        <v>0.26607066836951887</v>
      </c>
      <c r="I14">
        <f t="shared" si="5"/>
        <v>-1.0793322294408634</v>
      </c>
      <c r="J14">
        <f t="shared" si="6"/>
        <v>1.0793322294408634</v>
      </c>
      <c r="K14">
        <f t="shared" si="7"/>
        <v>0.55595527201895822</v>
      </c>
      <c r="L14">
        <f t="shared" si="8"/>
        <v>0.44404472798104189</v>
      </c>
      <c r="M14">
        <f t="shared" si="9"/>
        <v>1.7987058497862392</v>
      </c>
      <c r="N14">
        <f t="shared" si="10"/>
        <v>2.2520253861514017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1.99</v>
      </c>
      <c r="C15" s="4">
        <f t="shared" si="0"/>
        <v>0.53191489361702127</v>
      </c>
      <c r="D15">
        <f t="shared" si="1"/>
        <v>0.50251256281407031</v>
      </c>
      <c r="E15">
        <f t="shared" si="2"/>
        <v>3.4427456431091574E-2</v>
      </c>
      <c r="F15">
        <f t="shared" si="3"/>
        <v>-0.23286645995937127</v>
      </c>
      <c r="G15">
        <v>0</v>
      </c>
      <c r="H15">
        <f t="shared" si="4"/>
        <v>0.2672939163904629</v>
      </c>
      <c r="I15">
        <f t="shared" si="5"/>
        <v>-1.0713739108887084</v>
      </c>
      <c r="J15">
        <f t="shared" si="6"/>
        <v>1.0713739108887084</v>
      </c>
      <c r="K15">
        <f t="shared" si="7"/>
        <v>0.51471862576142968</v>
      </c>
      <c r="L15">
        <f t="shared" si="8"/>
        <v>0.48528137423857021</v>
      </c>
      <c r="M15">
        <f t="shared" si="9"/>
        <v>1.9428090415820634</v>
      </c>
      <c r="N15">
        <f t="shared" si="10"/>
        <v>2.0606601717798219</v>
      </c>
    </row>
    <row r="16" spans="1:14" x14ac:dyDescent="0.25">
      <c r="A16" s="4">
        <f>IF('True_Odds_Calculator_2-way'!A17="","",'True_Odds_Calculator_2-way'!A17)</f>
        <v>1.92</v>
      </c>
      <c r="B16" s="4">
        <f>IF('True_Odds_Calculator_2-way'!B17="","",'True_Odds_Calculator_2-way'!B17)</f>
        <v>1.95</v>
      </c>
      <c r="C16" s="4">
        <f t="shared" si="0"/>
        <v>0.52083333333333337</v>
      </c>
      <c r="D16">
        <f t="shared" si="1"/>
        <v>0.51282051282051289</v>
      </c>
      <c r="E16">
        <f t="shared" si="2"/>
        <v>3.3653846153846256E-2</v>
      </c>
      <c r="F16">
        <f t="shared" si="3"/>
        <v>-0.23344017094017089</v>
      </c>
      <c r="G16">
        <v>0</v>
      </c>
      <c r="H16">
        <f t="shared" si="4"/>
        <v>0.26709401709401714</v>
      </c>
      <c r="I16">
        <f t="shared" si="5"/>
        <v>-1.0696563746013956</v>
      </c>
      <c r="J16">
        <f t="shared" si="6"/>
        <v>1.0696563746013956</v>
      </c>
      <c r="K16">
        <f t="shared" si="7"/>
        <v>0.50401095327935097</v>
      </c>
      <c r="L16">
        <f t="shared" si="8"/>
        <v>0.49598904672064897</v>
      </c>
      <c r="M16">
        <f t="shared" si="9"/>
        <v>1.9840838646332837</v>
      </c>
      <c r="N16">
        <f t="shared" si="10"/>
        <v>2.0161735558713256</v>
      </c>
    </row>
    <row r="17" spans="1:14" x14ac:dyDescent="0.25">
      <c r="A17" s="4">
        <f>IF('True_Odds_Calculator_2-way'!A18="","",'True_Odds_Calculator_2-way'!A18)</f>
        <v>2.39</v>
      </c>
      <c r="B17" s="4">
        <f>IF('True_Odds_Calculator_2-way'!B18="","",'True_Odds_Calculator_2-way'!B18)</f>
        <v>1.61</v>
      </c>
      <c r="C17" s="4">
        <f t="shared" si="0"/>
        <v>0.41841004184100417</v>
      </c>
      <c r="D17">
        <f t="shared" si="1"/>
        <v>0.6211180124223602</v>
      </c>
      <c r="E17">
        <f t="shared" si="2"/>
        <v>3.9528054263364254E-2</v>
      </c>
      <c r="F17">
        <f t="shared" si="3"/>
        <v>-0.22035395930247681</v>
      </c>
      <c r="G17">
        <v>0</v>
      </c>
      <c r="H17">
        <f t="shared" si="4"/>
        <v>0.25988201356584106</v>
      </c>
      <c r="I17">
        <f t="shared" si="5"/>
        <v>-1.0859946414984594</v>
      </c>
      <c r="J17">
        <f t="shared" si="6"/>
        <v>1.0859946414984594</v>
      </c>
      <c r="K17">
        <f t="shared" si="7"/>
        <v>0.39848058529044122</v>
      </c>
      <c r="L17">
        <f t="shared" si="8"/>
        <v>0.60151941470955883</v>
      </c>
      <c r="M17">
        <f t="shared" si="9"/>
        <v>2.5095325516828586</v>
      </c>
      <c r="N17">
        <f t="shared" si="10"/>
        <v>1.6624567313140606</v>
      </c>
    </row>
    <row r="18" spans="1:14" x14ac:dyDescent="0.25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0.5181347150259068</v>
      </c>
      <c r="D18">
        <f t="shared" si="1"/>
        <v>0.51546391752577325</v>
      </c>
      <c r="E18">
        <f t="shared" si="2"/>
        <v>3.3598632551679941E-2</v>
      </c>
      <c r="F18">
        <f t="shared" si="3"/>
        <v>-0.2334811174616741</v>
      </c>
      <c r="G18">
        <v>0</v>
      </c>
      <c r="H18">
        <f t="shared" si="4"/>
        <v>0.26707975001335404</v>
      </c>
      <c r="I18">
        <f t="shared" si="5"/>
        <v>-1.0695340092890231</v>
      </c>
      <c r="J18">
        <f t="shared" si="6"/>
        <v>1.0695340092890231</v>
      </c>
      <c r="K18">
        <f t="shared" si="7"/>
        <v>0.50133690795359842</v>
      </c>
      <c r="L18">
        <f t="shared" si="8"/>
        <v>0.49866309204640175</v>
      </c>
      <c r="M18">
        <f t="shared" si="9"/>
        <v>1.9946666286387909</v>
      </c>
      <c r="N18">
        <f t="shared" si="10"/>
        <v>2.0053619687316817</v>
      </c>
    </row>
    <row r="19" spans="1:14" x14ac:dyDescent="0.25">
      <c r="A19" s="4">
        <f>IF('True_Odds_Calculator_2-way'!A20="","",'True_Odds_Calculator_2-way'!A20)</f>
        <v>2.29</v>
      </c>
      <c r="B19" s="4">
        <f>IF('True_Odds_Calculator_2-way'!B20="","",'True_Odds_Calculator_2-way'!B20)</f>
        <v>1.66</v>
      </c>
      <c r="C19" s="4">
        <f t="shared" si="0"/>
        <v>0.4366812227074236</v>
      </c>
      <c r="D19">
        <f t="shared" si="1"/>
        <v>0.60240963855421692</v>
      </c>
      <c r="E19">
        <f t="shared" si="2"/>
        <v>3.9090861261640519E-2</v>
      </c>
      <c r="F19">
        <f t="shared" si="3"/>
        <v>-0.22397011627295205</v>
      </c>
      <c r="G19">
        <v>0</v>
      </c>
      <c r="H19">
        <f t="shared" si="4"/>
        <v>0.26306097753459257</v>
      </c>
      <c r="I19">
        <f t="shared" si="5"/>
        <v>-1.0837601479372587</v>
      </c>
      <c r="J19">
        <f t="shared" si="6"/>
        <v>1.0837601479372587</v>
      </c>
      <c r="K19">
        <f t="shared" si="7"/>
        <v>0.41700538087901889</v>
      </c>
      <c r="L19">
        <f t="shared" si="8"/>
        <v>0.58299461912098116</v>
      </c>
      <c r="M19">
        <f t="shared" si="9"/>
        <v>2.3980505908390635</v>
      </c>
      <c r="N19">
        <f t="shared" si="10"/>
        <v>1.7152816976385905</v>
      </c>
    </row>
    <row r="20" spans="1:14" x14ac:dyDescent="0.25">
      <c r="A20" s="4">
        <f>IF('True_Odds_Calculator_2-way'!A21="","",'True_Odds_Calculator_2-way'!A21)</f>
        <v>1.83</v>
      </c>
      <c r="B20" s="4">
        <f>IF('True_Odds_Calculator_2-way'!B21="","",'True_Odds_Calculator_2-way'!B21)</f>
        <v>2.02</v>
      </c>
      <c r="C20" s="4">
        <f t="shared" si="0"/>
        <v>0.54644808743169393</v>
      </c>
      <c r="D20">
        <f t="shared" si="1"/>
        <v>0.49504950495049505</v>
      </c>
      <c r="E20">
        <f t="shared" si="2"/>
        <v>4.1497592382188975E-2</v>
      </c>
      <c r="F20">
        <f t="shared" si="3"/>
        <v>-0.22902126278201596</v>
      </c>
      <c r="G20">
        <v>0</v>
      </c>
      <c r="H20">
        <f t="shared" si="4"/>
        <v>0.27051885516420493</v>
      </c>
      <c r="I20">
        <f t="shared" si="5"/>
        <v>-1.0868281233544477</v>
      </c>
      <c r="J20">
        <f t="shared" si="6"/>
        <v>1.0868281233544477</v>
      </c>
      <c r="K20">
        <f t="shared" si="7"/>
        <v>0.52574374088486586</v>
      </c>
      <c r="L20">
        <f t="shared" si="8"/>
        <v>0.47425625911513414</v>
      </c>
      <c r="M20">
        <f t="shared" si="9"/>
        <v>1.9020673423841918</v>
      </c>
      <c r="N20">
        <f t="shared" si="10"/>
        <v>2.1085646858215363</v>
      </c>
    </row>
    <row r="21" spans="1:14" x14ac:dyDescent="0.25">
      <c r="A21" s="4">
        <f>IF('True_Odds_Calculator_2-way'!A22="","",'True_Odds_Calculator_2-way'!A22)</f>
        <v>1.89</v>
      </c>
      <c r="B21" s="4">
        <f>IF('True_Odds_Calculator_2-way'!B22="","",'True_Odds_Calculator_2-way'!B22)</f>
        <v>1.94</v>
      </c>
      <c r="C21" s="4">
        <f t="shared" si="0"/>
        <v>0.52910052910052918</v>
      </c>
      <c r="D21">
        <f t="shared" si="1"/>
        <v>0.51546391752577325</v>
      </c>
      <c r="E21">
        <f t="shared" si="2"/>
        <v>4.4564446626302434E-2</v>
      </c>
      <c r="F21">
        <f t="shared" si="3"/>
        <v>-0.22816778486881573</v>
      </c>
      <c r="G21">
        <v>0</v>
      </c>
      <c r="H21">
        <f t="shared" si="4"/>
        <v>0.27273223149511816</v>
      </c>
      <c r="I21">
        <f t="shared" si="5"/>
        <v>-1.093304334427839</v>
      </c>
      <c r="J21">
        <f t="shared" si="6"/>
        <v>1.093304334427839</v>
      </c>
      <c r="K21">
        <f t="shared" si="7"/>
        <v>0.50683187635340188</v>
      </c>
      <c r="L21">
        <f t="shared" si="8"/>
        <v>0.49316812364659818</v>
      </c>
      <c r="M21">
        <f t="shared" si="9"/>
        <v>1.9730408576407765</v>
      </c>
      <c r="N21">
        <f t="shared" si="10"/>
        <v>2.0277060743621682</v>
      </c>
    </row>
    <row r="22" spans="1:14" x14ac:dyDescent="0.25">
      <c r="A22" s="4">
        <f>IF('True_Odds_Calculator_2-way'!A23="","",'True_Odds_Calculator_2-way'!A23)</f>
        <v>1.88</v>
      </c>
      <c r="B22" s="4">
        <f>IF('True_Odds_Calculator_2-way'!B23="","",'True_Odds_Calculator_2-way'!B23)</f>
        <v>1.96</v>
      </c>
      <c r="C22" s="4">
        <f t="shared" si="0"/>
        <v>0.53191489361702127</v>
      </c>
      <c r="D22">
        <f t="shared" si="1"/>
        <v>0.51020408163265307</v>
      </c>
      <c r="E22">
        <f t="shared" si="2"/>
        <v>4.2118975249674229E-2</v>
      </c>
      <c r="F22">
        <f t="shared" si="3"/>
        <v>-0.22926617455492848</v>
      </c>
      <c r="G22">
        <v>0</v>
      </c>
      <c r="H22">
        <f t="shared" si="4"/>
        <v>0.27138514980460271</v>
      </c>
      <c r="I22">
        <f t="shared" si="5"/>
        <v>-1.0879853497231111</v>
      </c>
      <c r="J22">
        <f t="shared" si="6"/>
        <v>1.0879853497231111</v>
      </c>
      <c r="K22">
        <f t="shared" si="7"/>
        <v>0.51087470692394266</v>
      </c>
      <c r="L22">
        <f t="shared" si="8"/>
        <v>0.48912529307605751</v>
      </c>
      <c r="M22">
        <f t="shared" si="9"/>
        <v>1.9574271077563381</v>
      </c>
      <c r="N22">
        <f t="shared" si="10"/>
        <v>2.0444659357341863</v>
      </c>
    </row>
    <row r="23" spans="1:14" x14ac:dyDescent="0.25">
      <c r="A23" s="4">
        <f>IF('True_Odds_Calculator_2-way'!A24="","",'True_Odds_Calculator_2-way'!A24)</f>
        <v>2.52</v>
      </c>
      <c r="B23" s="4">
        <f>IF('True_Odds_Calculator_2-way'!B24="","",'True_Odds_Calculator_2-way'!B24)</f>
        <v>1.57</v>
      </c>
      <c r="C23" s="4">
        <f t="shared" si="0"/>
        <v>0.3968253968253968</v>
      </c>
      <c r="D23">
        <f t="shared" si="1"/>
        <v>0.63694267515923564</v>
      </c>
      <c r="E23">
        <f t="shared" si="2"/>
        <v>3.3768071984632497E-2</v>
      </c>
      <c r="F23">
        <f t="shared" si="3"/>
        <v>-0.21898695784046107</v>
      </c>
      <c r="G23">
        <v>0</v>
      </c>
      <c r="H23">
        <f t="shared" si="4"/>
        <v>0.25275502982509351</v>
      </c>
      <c r="I23">
        <f t="shared" si="5"/>
        <v>-1.0743376064838499</v>
      </c>
      <c r="J23">
        <f t="shared" si="6"/>
        <v>1.0743376064838499</v>
      </c>
      <c r="K23">
        <f t="shared" si="7"/>
        <v>0.37979589711327127</v>
      </c>
      <c r="L23">
        <f t="shared" si="8"/>
        <v>0.62020410288672867</v>
      </c>
      <c r="M23">
        <f t="shared" si="9"/>
        <v>2.6329931618554516</v>
      </c>
      <c r="N23">
        <f t="shared" si="10"/>
        <v>1.6123724356957947</v>
      </c>
    </row>
    <row r="24" spans="1:14" x14ac:dyDescent="0.25">
      <c r="A24" s="4">
        <f>IF('True_Odds_Calculator_2-way'!A25="","",'True_Odds_Calculator_2-way'!A25)</f>
        <v>2.23</v>
      </c>
      <c r="B24" s="4">
        <f>IF('True_Odds_Calculator_2-way'!B25="","",'True_Odds_Calculator_2-way'!B25)</f>
        <v>1.71</v>
      </c>
      <c r="C24" s="4">
        <f t="shared" si="0"/>
        <v>0.44843049327354262</v>
      </c>
      <c r="D24">
        <f t="shared" si="1"/>
        <v>0.58479532163742687</v>
      </c>
      <c r="E24">
        <f t="shared" si="2"/>
        <v>3.3225814910969431E-2</v>
      </c>
      <c r="F24">
        <f t="shared" si="3"/>
        <v>-0.22901423963496192</v>
      </c>
      <c r="G24">
        <v>0</v>
      </c>
      <c r="H24">
        <f t="shared" si="4"/>
        <v>0.26224005454593136</v>
      </c>
      <c r="I24">
        <f t="shared" si="5"/>
        <v>-1.070084984173661</v>
      </c>
      <c r="J24">
        <f t="shared" si="6"/>
        <v>1.070084984173661</v>
      </c>
      <c r="K24">
        <f t="shared" si="7"/>
        <v>0.43174080130549697</v>
      </c>
      <c r="L24">
        <f t="shared" si="8"/>
        <v>0.56825919869450314</v>
      </c>
      <c r="M24">
        <f t="shared" si="9"/>
        <v>2.3162045305336028</v>
      </c>
      <c r="N24">
        <f t="shared" si="10"/>
        <v>1.7597603387632996</v>
      </c>
    </row>
    <row r="25" spans="1:14" x14ac:dyDescent="0.25">
      <c r="A25" s="4">
        <f>IF('True_Odds_Calculator_2-way'!A26="","",'True_Odds_Calculator_2-way'!A26)</f>
        <v>1.73</v>
      </c>
      <c r="B25" s="4">
        <f>IF('True_Odds_Calculator_2-way'!B26="","",'True_Odds_Calculator_2-way'!B26)</f>
        <v>2.2000000000000002</v>
      </c>
      <c r="C25" s="4">
        <f t="shared" si="0"/>
        <v>0.5780346820809249</v>
      </c>
      <c r="D25">
        <f t="shared" si="1"/>
        <v>0.45454545454545453</v>
      </c>
      <c r="E25">
        <f t="shared" si="2"/>
        <v>3.2580136626379375E-2</v>
      </c>
      <c r="F25">
        <f t="shared" si="3"/>
        <v>-0.23016290068313194</v>
      </c>
      <c r="G25">
        <v>0</v>
      </c>
      <c r="H25">
        <f t="shared" si="4"/>
        <v>0.26274303730951132</v>
      </c>
      <c r="I25">
        <f t="shared" si="5"/>
        <v>-1.0684346079267204</v>
      </c>
      <c r="J25">
        <f t="shared" si="6"/>
        <v>1.0684346079267204</v>
      </c>
      <c r="K25">
        <f t="shared" si="7"/>
        <v>0.5618112413961549</v>
      </c>
      <c r="L25">
        <f t="shared" si="8"/>
        <v>0.43818875860384515</v>
      </c>
      <c r="M25">
        <f t="shared" si="9"/>
        <v>1.7799572637865058</v>
      </c>
      <c r="N25">
        <f t="shared" si="10"/>
        <v>2.2821215295120645</v>
      </c>
    </row>
    <row r="26" spans="1:14" x14ac:dyDescent="0.25">
      <c r="A26" s="4">
        <f>IF('True_Odds_Calculator_2-way'!A27="","",'True_Odds_Calculator_2-way'!A27)</f>
        <v>2.17</v>
      </c>
      <c r="B26" s="4">
        <f>IF('True_Odds_Calculator_2-way'!B27="","",'True_Odds_Calculator_2-way'!B27)</f>
        <v>1.75</v>
      </c>
      <c r="C26" s="4">
        <f t="shared" si="0"/>
        <v>0.46082949308755761</v>
      </c>
      <c r="D26">
        <f t="shared" si="1"/>
        <v>0.5714285714285714</v>
      </c>
      <c r="E26">
        <f t="shared" si="2"/>
        <v>3.2258064516129004E-2</v>
      </c>
      <c r="F26">
        <f t="shared" si="3"/>
        <v>-0.23107307439104674</v>
      </c>
      <c r="G26">
        <v>0</v>
      </c>
      <c r="H26">
        <f t="shared" si="4"/>
        <v>0.26333113890717574</v>
      </c>
      <c r="I26">
        <f t="shared" si="5"/>
        <v>-1.0675210253672476</v>
      </c>
      <c r="J26">
        <f t="shared" si="6"/>
        <v>1.0675210253672476</v>
      </c>
      <c r="K26">
        <f t="shared" si="7"/>
        <v>0.44464214228514221</v>
      </c>
      <c r="L26">
        <f t="shared" si="8"/>
        <v>0.55535785771485779</v>
      </c>
      <c r="M26">
        <f t="shared" si="9"/>
        <v>2.2489995996796797</v>
      </c>
      <c r="N26">
        <f t="shared" si="10"/>
        <v>1.8006407690254356</v>
      </c>
    </row>
    <row r="27" spans="1:14" x14ac:dyDescent="0.25">
      <c r="A27" s="4">
        <f>IF('True_Odds_Calculator_2-way'!A28="","",'True_Odds_Calculator_2-way'!A28)</f>
        <v>2.36</v>
      </c>
      <c r="B27" s="4">
        <f>IF('True_Odds_Calculator_2-way'!B28="","",'True_Odds_Calculator_2-way'!B28)</f>
        <v>1.64</v>
      </c>
      <c r="C27" s="4">
        <f t="shared" si="0"/>
        <v>0.42372881355932207</v>
      </c>
      <c r="D27">
        <f t="shared" si="1"/>
        <v>0.6097560975609756</v>
      </c>
      <c r="E27">
        <f t="shared" si="2"/>
        <v>3.3484911120297722E-2</v>
      </c>
      <c r="F27">
        <f t="shared" si="3"/>
        <v>-0.22488631665977676</v>
      </c>
      <c r="G27">
        <v>0</v>
      </c>
      <c r="H27">
        <f t="shared" si="4"/>
        <v>0.25837122778007443</v>
      </c>
      <c r="I27">
        <f t="shared" si="5"/>
        <v>-1.0718661571406802</v>
      </c>
      <c r="J27">
        <f t="shared" si="6"/>
        <v>1.0718661571406802</v>
      </c>
      <c r="K27">
        <f t="shared" si="7"/>
        <v>0.40687819885451121</v>
      </c>
      <c r="L27">
        <f t="shared" si="8"/>
        <v>0.59312180114548885</v>
      </c>
      <c r="M27">
        <f t="shared" si="9"/>
        <v>2.4577379737113252</v>
      </c>
      <c r="N27">
        <f t="shared" si="10"/>
        <v>1.6859943405700353</v>
      </c>
    </row>
    <row r="28" spans="1:14" x14ac:dyDescent="0.25">
      <c r="A28" s="4">
        <f>IF('True_Odds_Calculator_2-way'!A29="","",'True_Odds_Calculator_2-way'!A29)</f>
        <v>1.9</v>
      </c>
      <c r="B28" s="4">
        <f>IF('True_Odds_Calculator_2-way'!B29="","",'True_Odds_Calculator_2-way'!B29)</f>
        <v>1.99</v>
      </c>
      <c r="C28" s="4">
        <f t="shared" si="0"/>
        <v>0.52631578947368418</v>
      </c>
      <c r="D28">
        <f t="shared" si="1"/>
        <v>0.50251256281407031</v>
      </c>
      <c r="E28">
        <f t="shared" si="2"/>
        <v>2.8828352287754377E-2</v>
      </c>
      <c r="F28">
        <f t="shared" si="3"/>
        <v>-0.23565194393017741</v>
      </c>
      <c r="G28">
        <v>0</v>
      </c>
      <c r="H28">
        <f t="shared" si="4"/>
        <v>0.26448029621793173</v>
      </c>
      <c r="I28">
        <f t="shared" si="5"/>
        <v>-1.0594028769395465</v>
      </c>
      <c r="J28">
        <f t="shared" si="6"/>
        <v>1.0594028769395465</v>
      </c>
      <c r="K28">
        <f t="shared" si="7"/>
        <v>0.51191151829848447</v>
      </c>
      <c r="L28">
        <f t="shared" si="8"/>
        <v>0.48808848170151553</v>
      </c>
      <c r="M28">
        <f t="shared" si="9"/>
        <v>1.9534625892455926</v>
      </c>
      <c r="N28">
        <f t="shared" si="10"/>
        <v>2.0488088481701512</v>
      </c>
    </row>
    <row r="29" spans="1:14" x14ac:dyDescent="0.25">
      <c r="A29" s="4">
        <f>IF('True_Odds_Calculator_2-way'!A30="","",'True_Odds_Calculator_2-way'!A30)</f>
        <v>1.94</v>
      </c>
      <c r="B29" s="4">
        <f>IF('True_Odds_Calculator_2-way'!B30="","",'True_Odds_Calculator_2-way'!B30)</f>
        <v>1.86</v>
      </c>
      <c r="C29" s="4">
        <f t="shared" si="0"/>
        <v>0.51546391752577325</v>
      </c>
      <c r="D29">
        <f t="shared" si="1"/>
        <v>0.5376344086021505</v>
      </c>
      <c r="E29">
        <f t="shared" si="2"/>
        <v>5.3098326127923645E-2</v>
      </c>
      <c r="F29">
        <f t="shared" si="3"/>
        <v>-0.22403281232679317</v>
      </c>
      <c r="G29">
        <v>0</v>
      </c>
      <c r="H29">
        <f t="shared" si="4"/>
        <v>0.27713113845471676</v>
      </c>
      <c r="I29">
        <f t="shared" si="5"/>
        <v>-1.1122101332503223</v>
      </c>
      <c r="J29">
        <f t="shared" si="6"/>
        <v>1.1122101332503223</v>
      </c>
      <c r="K29">
        <f t="shared" si="7"/>
        <v>0.48888339649451129</v>
      </c>
      <c r="L29">
        <f t="shared" si="8"/>
        <v>0.51111660350548893</v>
      </c>
      <c r="M29">
        <f t="shared" si="9"/>
        <v>2.0454775252553028</v>
      </c>
      <c r="N29">
        <f t="shared" si="10"/>
        <v>1.9565007145952771</v>
      </c>
    </row>
    <row r="30" spans="1:14" x14ac:dyDescent="0.25">
      <c r="A30" s="4">
        <f>IF('True_Odds_Calculator_2-way'!A31="","",'True_Odds_Calculator_2-way'!A31)</f>
        <v>1.57</v>
      </c>
      <c r="B30" s="4">
        <f>IF('True_Odds_Calculator_2-way'!B31="","",'True_Odds_Calculator_2-way'!B31)</f>
        <v>2.4900000000000002</v>
      </c>
      <c r="C30" s="4">
        <f t="shared" si="0"/>
        <v>0.63694267515923564</v>
      </c>
      <c r="D30">
        <f t="shared" si="1"/>
        <v>0.40160642570281119</v>
      </c>
      <c r="E30">
        <f t="shared" si="2"/>
        <v>3.8549100862046881E-2</v>
      </c>
      <c r="F30">
        <f t="shared" si="3"/>
        <v>-0.21725117028624052</v>
      </c>
      <c r="G30">
        <v>0</v>
      </c>
      <c r="H30">
        <f t="shared" si="4"/>
        <v>0.25580027114828735</v>
      </c>
      <c r="I30">
        <f t="shared" si="5"/>
        <v>-1.0850991866680071</v>
      </c>
      <c r="J30">
        <f t="shared" si="6"/>
        <v>1.0850991866680071</v>
      </c>
      <c r="K30">
        <f t="shared" si="7"/>
        <v>0.61785354430745798</v>
      </c>
      <c r="L30">
        <f t="shared" si="8"/>
        <v>0.38214645569254196</v>
      </c>
      <c r="M30">
        <f t="shared" si="9"/>
        <v>1.6185065364007643</v>
      </c>
      <c r="N30">
        <f t="shared" si="10"/>
        <v>2.6167977881353308</v>
      </c>
    </row>
    <row r="31" spans="1:14" x14ac:dyDescent="0.25">
      <c r="A31" s="4">
        <f>IF('True_Odds_Calculator_2-way'!A32="","",'True_Odds_Calculator_2-way'!A32)</f>
        <v>1.5</v>
      </c>
      <c r="B31" s="4">
        <f>IF('True_Odds_Calculator_2-way'!B32="","",'True_Odds_Calculator_2-way'!B32)</f>
        <v>2.72</v>
      </c>
      <c r="C31" s="4">
        <f t="shared" si="0"/>
        <v>0.66666666666666663</v>
      </c>
      <c r="D31">
        <f t="shared" si="1"/>
        <v>0.36764705882352938</v>
      </c>
      <c r="E31">
        <f t="shared" si="2"/>
        <v>3.4313725490195957E-2</v>
      </c>
      <c r="F31">
        <f t="shared" si="3"/>
        <v>-0.21078431372549034</v>
      </c>
      <c r="G31">
        <v>0</v>
      </c>
      <c r="H31">
        <f t="shared" si="4"/>
        <v>0.24509803921568624</v>
      </c>
      <c r="I31">
        <f t="shared" si="5"/>
        <v>-1.0783277320343838</v>
      </c>
      <c r="J31">
        <f t="shared" si="6"/>
        <v>1.0783277320343838</v>
      </c>
      <c r="K31">
        <f t="shared" si="7"/>
        <v>0.64970340200854881</v>
      </c>
      <c r="L31">
        <f t="shared" si="8"/>
        <v>0.35029659799145113</v>
      </c>
      <c r="M31">
        <f t="shared" si="9"/>
        <v>1.5391638660171922</v>
      </c>
      <c r="N31">
        <f t="shared" si="10"/>
        <v>2.8547236990991407</v>
      </c>
    </row>
    <row r="32" spans="1:14" x14ac:dyDescent="0.25">
      <c r="A32" s="4">
        <f>IF('True_Odds_Calculator_2-way'!A33="","",'True_Odds_Calculator_2-way'!A33)</f>
        <v>1.5</v>
      </c>
      <c r="B32" s="4">
        <f>IF('True_Odds_Calculator_2-way'!B33="","",'True_Odds_Calculator_2-way'!B33)</f>
        <v>2.7</v>
      </c>
      <c r="C32" s="4">
        <f t="shared" si="0"/>
        <v>0.66666666666666663</v>
      </c>
      <c r="D32">
        <f t="shared" si="1"/>
        <v>0.37037037037037035</v>
      </c>
      <c r="E32">
        <f t="shared" si="2"/>
        <v>3.7037037037036979E-2</v>
      </c>
      <c r="F32">
        <f t="shared" si="3"/>
        <v>-0.20987654320987659</v>
      </c>
      <c r="G32">
        <v>0</v>
      </c>
      <c r="H32">
        <f t="shared" si="4"/>
        <v>0.24691358024691357</v>
      </c>
      <c r="I32">
        <f t="shared" si="5"/>
        <v>-1.0846522890932806</v>
      </c>
      <c r="J32">
        <f t="shared" si="6"/>
        <v>1.0846522890932806</v>
      </c>
      <c r="K32">
        <f t="shared" si="7"/>
        <v>0.64837129522559278</v>
      </c>
      <c r="L32">
        <f t="shared" si="8"/>
        <v>0.35162870477440739</v>
      </c>
      <c r="M32">
        <f t="shared" si="9"/>
        <v>1.5423261445466403</v>
      </c>
      <c r="N32">
        <f t="shared" si="10"/>
        <v>2.8439088914585766</v>
      </c>
    </row>
    <row r="33" spans="1:14" x14ac:dyDescent="0.25">
      <c r="A33" s="4">
        <f>IF('True_Odds_Calculator_2-way'!A34="","",'True_Odds_Calculator_2-way'!A34)</f>
        <v>1.78</v>
      </c>
      <c r="B33" s="4">
        <f>IF('True_Odds_Calculator_2-way'!B34="","",'True_Odds_Calculator_2-way'!B34)</f>
        <v>2.11</v>
      </c>
      <c r="C33" s="4">
        <f t="shared" si="0"/>
        <v>0.5617977528089888</v>
      </c>
      <c r="D33">
        <f t="shared" si="1"/>
        <v>0.47393364928909953</v>
      </c>
      <c r="E33">
        <f t="shared" si="2"/>
        <v>3.5731402098088338E-2</v>
      </c>
      <c r="F33">
        <f t="shared" si="3"/>
        <v>-0.23052345705309119</v>
      </c>
      <c r="G33">
        <v>0</v>
      </c>
      <c r="H33">
        <f t="shared" si="4"/>
        <v>0.26625485915117952</v>
      </c>
      <c r="I33">
        <f t="shared" si="5"/>
        <v>-1.0747098003652684</v>
      </c>
      <c r="J33">
        <f t="shared" si="6"/>
        <v>1.0747098003652684</v>
      </c>
      <c r="K33">
        <f t="shared" si="7"/>
        <v>0.54398865104166871</v>
      </c>
      <c r="L33">
        <f t="shared" si="8"/>
        <v>0.45601134895833134</v>
      </c>
      <c r="M33">
        <f t="shared" si="9"/>
        <v>1.838273644284909</v>
      </c>
      <c r="N33">
        <f t="shared" si="10"/>
        <v>2.192927878405448</v>
      </c>
    </row>
    <row r="34" spans="1:14" x14ac:dyDescent="0.25">
      <c r="A34" s="4">
        <f>IF('True_Odds_Calculator_2-way'!A35="","",'True_Odds_Calculator_2-way'!A35)</f>
        <v>2.19</v>
      </c>
      <c r="B34" s="4">
        <f>IF('True_Odds_Calculator_2-way'!B35="","",'True_Odds_Calculator_2-way'!B35)</f>
        <v>1.74</v>
      </c>
      <c r="C34" s="4">
        <f t="shared" si="0"/>
        <v>0.45662100456621008</v>
      </c>
      <c r="D34">
        <f t="shared" si="1"/>
        <v>0.57471264367816088</v>
      </c>
      <c r="E34">
        <f t="shared" si="2"/>
        <v>3.1333648244370904E-2</v>
      </c>
      <c r="F34">
        <f t="shared" si="3"/>
        <v>-0.23109221644885325</v>
      </c>
      <c r="G34">
        <v>0</v>
      </c>
      <c r="H34">
        <f t="shared" si="4"/>
        <v>0.26242586469322415</v>
      </c>
      <c r="I34">
        <f t="shared" si="5"/>
        <v>-1.0656403571953759</v>
      </c>
      <c r="J34">
        <f t="shared" si="6"/>
        <v>1.0656403571953759</v>
      </c>
      <c r="K34">
        <f t="shared" si="7"/>
        <v>0.4408953301027736</v>
      </c>
      <c r="L34">
        <f t="shared" si="8"/>
        <v>0.5591046698972264</v>
      </c>
      <c r="M34">
        <f t="shared" si="9"/>
        <v>2.2681120250624973</v>
      </c>
      <c r="N34">
        <f t="shared" si="10"/>
        <v>1.7885738643245783</v>
      </c>
    </row>
    <row r="35" spans="1:14" x14ac:dyDescent="0.25">
      <c r="A35" s="4">
        <f>IF('True_Odds_Calculator_2-way'!A36="","",'True_Odds_Calculator_2-way'!A36)</f>
        <v>2.19</v>
      </c>
      <c r="B35" s="4">
        <f>IF('True_Odds_Calculator_2-way'!B36="","",'True_Odds_Calculator_2-way'!B36)</f>
        <v>1.75</v>
      </c>
      <c r="C35" s="4">
        <f t="shared" si="0"/>
        <v>0.45662100456621008</v>
      </c>
      <c r="D35">
        <f t="shared" si="1"/>
        <v>0.5714285714285714</v>
      </c>
      <c r="E35">
        <f t="shared" si="2"/>
        <v>2.8049575994781417E-2</v>
      </c>
      <c r="F35">
        <f t="shared" si="3"/>
        <v>-0.23287671232876717</v>
      </c>
      <c r="G35">
        <v>0</v>
      </c>
      <c r="H35">
        <f t="shared" si="4"/>
        <v>0.26092628832354858</v>
      </c>
      <c r="I35">
        <f t="shared" si="5"/>
        <v>-1.0585122480499263</v>
      </c>
      <c r="J35">
        <f t="shared" si="6"/>
        <v>1.0585122480499263</v>
      </c>
      <c r="K35">
        <f t="shared" si="7"/>
        <v>0.44255041223763469</v>
      </c>
      <c r="L35">
        <f t="shared" si="8"/>
        <v>0.55744958776236542</v>
      </c>
      <c r="M35">
        <f t="shared" si="9"/>
        <v>2.2596295751794115</v>
      </c>
      <c r="N35">
        <f t="shared" si="10"/>
        <v>1.7938841860374448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1.85</v>
      </c>
      <c r="C36" s="4">
        <f t="shared" si="0"/>
        <v>0.48309178743961356</v>
      </c>
      <c r="D36">
        <f t="shared" si="1"/>
        <v>0.54054054054054046</v>
      </c>
      <c r="E36">
        <f t="shared" si="2"/>
        <v>2.3632327980154022E-2</v>
      </c>
      <c r="F36">
        <f t="shared" si="3"/>
        <v>-0.2374983679331506</v>
      </c>
      <c r="G36">
        <v>0</v>
      </c>
      <c r="H36">
        <f t="shared" si="4"/>
        <v>0.26113069591330457</v>
      </c>
      <c r="I36">
        <f t="shared" si="5"/>
        <v>-1.0485729457933801</v>
      </c>
      <c r="J36">
        <f t="shared" si="6"/>
        <v>1.0485729457933801</v>
      </c>
      <c r="K36">
        <f t="shared" si="7"/>
        <v>0.47125951908672531</v>
      </c>
      <c r="L36">
        <f t="shared" si="8"/>
        <v>0.52874048091327497</v>
      </c>
      <c r="M36">
        <f t="shared" si="9"/>
        <v>2.1219730519989164</v>
      </c>
      <c r="N36">
        <f t="shared" si="10"/>
        <v>1.8912870039243732</v>
      </c>
    </row>
    <row r="37" spans="1:14" x14ac:dyDescent="0.25">
      <c r="A37" s="4">
        <f>IF('True_Odds_Calculator_2-way'!A38="","",'True_Odds_Calculator_2-way'!A38)</f>
        <v>1.85</v>
      </c>
      <c r="B37" s="4">
        <f>IF('True_Odds_Calculator_2-way'!B38="","",'True_Odds_Calculator_2-way'!B38)</f>
        <v>2.04</v>
      </c>
      <c r="C37" s="4">
        <f t="shared" si="0"/>
        <v>0.54054054054054046</v>
      </c>
      <c r="D37">
        <f t="shared" si="1"/>
        <v>0.49019607843137253</v>
      </c>
      <c r="E37">
        <f t="shared" si="2"/>
        <v>3.0736618971912932E-2</v>
      </c>
      <c r="F37">
        <f t="shared" si="3"/>
        <v>-0.23423423423423428</v>
      </c>
      <c r="G37">
        <v>0</v>
      </c>
      <c r="H37">
        <f t="shared" si="4"/>
        <v>0.26497085320614727</v>
      </c>
      <c r="I37">
        <f t="shared" si="5"/>
        <v>-1.0635890745287924</v>
      </c>
      <c r="J37">
        <f t="shared" si="6"/>
        <v>1.0635890745287924</v>
      </c>
      <c r="K37">
        <f t="shared" si="7"/>
        <v>0.52519609535024903</v>
      </c>
      <c r="L37">
        <f t="shared" si="8"/>
        <v>0.47480390464975097</v>
      </c>
      <c r="M37">
        <f t="shared" si="9"/>
        <v>1.904050713349474</v>
      </c>
      <c r="N37">
        <f t="shared" si="10"/>
        <v>2.1061326375099441</v>
      </c>
    </row>
    <row r="38" spans="1:14" x14ac:dyDescent="0.25">
      <c r="A38" s="4">
        <f>IF('True_Odds_Calculator_2-way'!A39="","",'True_Odds_Calculator_2-way'!A39)</f>
        <v>1.93</v>
      </c>
      <c r="B38" s="4">
        <f>IF('True_Odds_Calculator_2-way'!B39="","",'True_Odds_Calculator_2-way'!B39)</f>
        <v>1.95</v>
      </c>
      <c r="C38" s="4">
        <f t="shared" si="0"/>
        <v>0.5181347150259068</v>
      </c>
      <c r="D38">
        <f t="shared" si="1"/>
        <v>0.51282051282051289</v>
      </c>
      <c r="E38">
        <f t="shared" si="2"/>
        <v>3.0955227846419575E-2</v>
      </c>
      <c r="F38">
        <f t="shared" si="3"/>
        <v>-0.23475488242327625</v>
      </c>
      <c r="G38">
        <v>0</v>
      </c>
      <c r="H38">
        <f t="shared" si="4"/>
        <v>0.26571011026969582</v>
      </c>
      <c r="I38">
        <f t="shared" si="5"/>
        <v>-1.0638899909514294</v>
      </c>
      <c r="J38">
        <f t="shared" si="6"/>
        <v>1.0638899909514294</v>
      </c>
      <c r="K38">
        <f t="shared" si="7"/>
        <v>0.50265964972060251</v>
      </c>
      <c r="L38">
        <f t="shared" si="8"/>
        <v>0.49734035027939766</v>
      </c>
      <c r="M38">
        <f t="shared" si="9"/>
        <v>1.9894176915848294</v>
      </c>
      <c r="N38">
        <f t="shared" si="10"/>
        <v>2.0106954914038573</v>
      </c>
    </row>
    <row r="39" spans="1:14" x14ac:dyDescent="0.25">
      <c r="A39" s="4">
        <f>IF('True_Odds_Calculator_2-way'!A40="","",'True_Odds_Calculator_2-way'!A40)</f>
        <v>2.31</v>
      </c>
      <c r="B39" s="4">
        <f>IF('True_Odds_Calculator_2-way'!B40="","",'True_Odds_Calculator_2-way'!B40)</f>
        <v>1.66</v>
      </c>
      <c r="C39" s="4">
        <f t="shared" si="0"/>
        <v>0.4329004329004329</v>
      </c>
      <c r="D39">
        <f t="shared" si="1"/>
        <v>0.60240963855421692</v>
      </c>
      <c r="E39">
        <f t="shared" si="2"/>
        <v>3.5310071454649705E-2</v>
      </c>
      <c r="F39">
        <f t="shared" si="3"/>
        <v>-0.22547332185886404</v>
      </c>
      <c r="G39">
        <v>0</v>
      </c>
      <c r="H39">
        <f t="shared" si="4"/>
        <v>0.2607833933135138</v>
      </c>
      <c r="I39">
        <f t="shared" si="5"/>
        <v>-1.0754553500909856</v>
      </c>
      <c r="J39">
        <f t="shared" si="6"/>
        <v>1.0754553500909856</v>
      </c>
      <c r="K39">
        <f t="shared" si="7"/>
        <v>0.41513645490564033</v>
      </c>
      <c r="L39">
        <f t="shared" si="8"/>
        <v>0.58486354509435967</v>
      </c>
      <c r="M39">
        <f t="shared" si="9"/>
        <v>2.4088465086191913</v>
      </c>
      <c r="N39">
        <f t="shared" si="10"/>
        <v>1.7098005310600506</v>
      </c>
    </row>
    <row r="40" spans="1:14" x14ac:dyDescent="0.25">
      <c r="A40" s="4">
        <f>IF('True_Odds_Calculator_2-way'!A41="","",'True_Odds_Calculator_2-way'!A41)</f>
        <v>1.96</v>
      </c>
      <c r="B40" s="4">
        <f>IF('True_Odds_Calculator_2-way'!B41="","",'True_Odds_Calculator_2-way'!B41)</f>
        <v>1.93</v>
      </c>
      <c r="C40" s="4">
        <f t="shared" si="0"/>
        <v>0.51020408163265307</v>
      </c>
      <c r="D40">
        <f t="shared" si="1"/>
        <v>0.5181347150259068</v>
      </c>
      <c r="E40">
        <f t="shared" si="2"/>
        <v>2.8338796658559762E-2</v>
      </c>
      <c r="F40">
        <f t="shared" si="3"/>
        <v>-0.23601564978322942</v>
      </c>
      <c r="G40">
        <v>0</v>
      </c>
      <c r="H40">
        <f t="shared" si="4"/>
        <v>0.26435444644178918</v>
      </c>
      <c r="I40">
        <f t="shared" si="5"/>
        <v>-1.0583343916682539</v>
      </c>
      <c r="J40">
        <f t="shared" si="6"/>
        <v>1.0583343916682539</v>
      </c>
      <c r="K40">
        <f t="shared" si="7"/>
        <v>0.49603149604724417</v>
      </c>
      <c r="L40">
        <f t="shared" si="8"/>
        <v>0.50396850395275605</v>
      </c>
      <c r="M40">
        <f t="shared" si="9"/>
        <v>2.0160010160015238</v>
      </c>
      <c r="N40">
        <f t="shared" si="10"/>
        <v>1.9842509842514759</v>
      </c>
    </row>
    <row r="41" spans="1:14" x14ac:dyDescent="0.25">
      <c r="A41" s="4">
        <f>IF('True_Odds_Calculator_2-way'!A42="","",'True_Odds_Calculator_2-way'!A42)</f>
        <v>1.72</v>
      </c>
      <c r="B41" s="4">
        <f>IF('True_Odds_Calculator_2-way'!B42="","",'True_Odds_Calculator_2-way'!B42)</f>
        <v>2.1</v>
      </c>
      <c r="C41" s="4">
        <f t="shared" si="0"/>
        <v>0.58139534883720934</v>
      </c>
      <c r="D41">
        <f t="shared" si="1"/>
        <v>0.47619047619047616</v>
      </c>
      <c r="E41">
        <f t="shared" si="2"/>
        <v>5.75858250276855E-2</v>
      </c>
      <c r="F41">
        <f t="shared" si="3"/>
        <v>-0.21926910299003322</v>
      </c>
      <c r="G41">
        <v>0</v>
      </c>
      <c r="H41">
        <f t="shared" si="4"/>
        <v>0.27685492801771872</v>
      </c>
      <c r="I41">
        <f t="shared" si="5"/>
        <v>-1.1236664374387368</v>
      </c>
      <c r="J41">
        <f t="shared" si="6"/>
        <v>1.1236664374387368</v>
      </c>
      <c r="K41">
        <f t="shared" si="7"/>
        <v>0.55277942512768541</v>
      </c>
      <c r="L41">
        <f t="shared" si="8"/>
        <v>0.44722057487231454</v>
      </c>
      <c r="M41">
        <f t="shared" si="9"/>
        <v>1.8090398349558905</v>
      </c>
      <c r="N41">
        <f t="shared" si="10"/>
        <v>2.2360330811826108</v>
      </c>
    </row>
    <row r="42" spans="1:14" x14ac:dyDescent="0.25">
      <c r="A42" s="4">
        <f>IF('True_Odds_Calculator_2-way'!A43="","",'True_Odds_Calculator_2-way'!A43)</f>
        <v>2.37</v>
      </c>
      <c r="B42" s="4">
        <f>IF('True_Odds_Calculator_2-way'!B43="","",'True_Odds_Calculator_2-way'!B43)</f>
        <v>1.65</v>
      </c>
      <c r="C42" s="4">
        <f t="shared" si="0"/>
        <v>0.42194092827004215</v>
      </c>
      <c r="D42">
        <f t="shared" si="1"/>
        <v>0.60606060606060608</v>
      </c>
      <c r="E42">
        <f t="shared" si="2"/>
        <v>2.8001534330648337E-2</v>
      </c>
      <c r="F42">
        <f t="shared" si="3"/>
        <v>-0.22772024037846816</v>
      </c>
      <c r="G42">
        <v>0</v>
      </c>
      <c r="H42">
        <f t="shared" si="4"/>
        <v>0.25572177470911645</v>
      </c>
      <c r="I42">
        <f t="shared" si="5"/>
        <v>-1.0597002531915625</v>
      </c>
      <c r="J42">
        <f t="shared" si="6"/>
        <v>1.0597002531915625</v>
      </c>
      <c r="K42">
        <f t="shared" si="7"/>
        <v>0.40786538259317556</v>
      </c>
      <c r="L42">
        <f t="shared" si="8"/>
        <v>0.59213461740682438</v>
      </c>
      <c r="M42">
        <f t="shared" si="9"/>
        <v>2.4517893468724408</v>
      </c>
      <c r="N42">
        <f t="shared" si="10"/>
        <v>1.6888051645745159</v>
      </c>
    </row>
    <row r="43" spans="1:14" x14ac:dyDescent="0.25">
      <c r="A43" s="4">
        <f>IF('True_Odds_Calculator_2-way'!A44="","",'True_Odds_Calculator_2-way'!A44)</f>
        <v>2.25</v>
      </c>
      <c r="B43" s="4">
        <f>IF('True_Odds_Calculator_2-way'!B44="","",'True_Odds_Calculator_2-way'!B44)</f>
        <v>1.7</v>
      </c>
      <c r="C43" s="4">
        <f t="shared" si="0"/>
        <v>0.44444444444444442</v>
      </c>
      <c r="D43">
        <f t="shared" si="1"/>
        <v>0.58823529411764708</v>
      </c>
      <c r="E43">
        <f t="shared" si="2"/>
        <v>3.2679738562091387E-2</v>
      </c>
      <c r="F43">
        <f t="shared" si="3"/>
        <v>-0.2287581699346406</v>
      </c>
      <c r="G43">
        <v>0</v>
      </c>
      <c r="H43">
        <f t="shared" si="4"/>
        <v>0.26143790849673204</v>
      </c>
      <c r="I43">
        <f t="shared" si="5"/>
        <v>-1.0690449676496974</v>
      </c>
      <c r="J43">
        <f t="shared" si="6"/>
        <v>1.0690449676496974</v>
      </c>
      <c r="K43">
        <f t="shared" si="7"/>
        <v>0.42802608489724608</v>
      </c>
      <c r="L43">
        <f t="shared" si="8"/>
        <v>0.57197391510275408</v>
      </c>
      <c r="M43">
        <f t="shared" si="9"/>
        <v>2.3363062095621219</v>
      </c>
      <c r="N43">
        <f t="shared" si="10"/>
        <v>1.7483314773547878</v>
      </c>
    </row>
    <row r="44" spans="1:14" x14ac:dyDescent="0.25">
      <c r="A44" s="4">
        <f>IF('True_Odds_Calculator_2-way'!A45="","",'True_Odds_Calculator_2-way'!A45)</f>
        <v>1.88</v>
      </c>
      <c r="B44" s="4">
        <f>IF('True_Odds_Calculator_2-way'!B45="","",'True_Odds_Calculator_2-way'!B45)</f>
        <v>2.02</v>
      </c>
      <c r="C44" s="4">
        <f t="shared" si="0"/>
        <v>0.53191489361702127</v>
      </c>
      <c r="D44">
        <f t="shared" si="1"/>
        <v>0.49504950495049505</v>
      </c>
      <c r="E44">
        <f t="shared" si="2"/>
        <v>2.6964398567516312E-2</v>
      </c>
      <c r="F44">
        <f t="shared" si="3"/>
        <v>-0.23635980619338537</v>
      </c>
      <c r="G44">
        <v>0</v>
      </c>
      <c r="H44">
        <f t="shared" si="4"/>
        <v>0.26332420476090163</v>
      </c>
      <c r="I44">
        <f t="shared" si="5"/>
        <v>-1.0555008273018724</v>
      </c>
      <c r="J44">
        <f t="shared" si="6"/>
        <v>1.0555008273018724</v>
      </c>
      <c r="K44">
        <f t="shared" si="7"/>
        <v>0.51844612438456505</v>
      </c>
      <c r="L44">
        <f t="shared" si="8"/>
        <v>0.48155387561543506</v>
      </c>
      <c r="M44">
        <f t="shared" si="9"/>
        <v>1.9288407280256479</v>
      </c>
      <c r="N44">
        <f t="shared" si="10"/>
        <v>2.0766108438479098</v>
      </c>
    </row>
    <row r="45" spans="1:14" x14ac:dyDescent="0.25">
      <c r="A45" s="4">
        <f>IF('True_Odds_Calculator_2-way'!A46="","",'True_Odds_Calculator_2-way'!A46)</f>
        <v>1.84</v>
      </c>
      <c r="B45" s="4">
        <f>IF('True_Odds_Calculator_2-way'!B46="","",'True_Odds_Calculator_2-way'!B46)</f>
        <v>2.06</v>
      </c>
      <c r="C45" s="4">
        <f t="shared" si="0"/>
        <v>0.54347826086956519</v>
      </c>
      <c r="D45">
        <f t="shared" si="1"/>
        <v>0.4854368932038835</v>
      </c>
      <c r="E45">
        <f t="shared" si="2"/>
        <v>2.891515407344869E-2</v>
      </c>
      <c r="F45">
        <f t="shared" si="3"/>
        <v>-0.23490924440692273</v>
      </c>
      <c r="G45">
        <v>0</v>
      </c>
      <c r="H45">
        <f t="shared" si="4"/>
        <v>0.26382439848037148</v>
      </c>
      <c r="I45">
        <f t="shared" si="5"/>
        <v>-1.0597597584982434</v>
      </c>
      <c r="J45">
        <f t="shared" si="6"/>
        <v>1.0597597584982434</v>
      </c>
      <c r="K45">
        <f t="shared" si="7"/>
        <v>0.52904505015074577</v>
      </c>
      <c r="L45">
        <f t="shared" si="8"/>
        <v>0.47095494984925418</v>
      </c>
      <c r="M45">
        <f t="shared" si="9"/>
        <v>1.8901981971385247</v>
      </c>
      <c r="N45">
        <f t="shared" si="10"/>
        <v>2.123345344008138</v>
      </c>
    </row>
    <row r="46" spans="1:14" x14ac:dyDescent="0.25">
      <c r="A46" s="4">
        <f>IF('True_Odds_Calculator_2-way'!A47="","",'True_Odds_Calculator_2-way'!A47)</f>
        <v>1.73</v>
      </c>
      <c r="B46" s="4">
        <f>IF('True_Odds_Calculator_2-way'!B47="","",'True_Odds_Calculator_2-way'!B47)</f>
        <v>2.13</v>
      </c>
      <c r="C46" s="4">
        <f t="shared" si="0"/>
        <v>0.5780346820809249</v>
      </c>
      <c r="D46">
        <f t="shared" si="1"/>
        <v>0.46948356807511737</v>
      </c>
      <c r="E46">
        <f t="shared" si="2"/>
        <v>4.7518250156042274E-2</v>
      </c>
      <c r="F46">
        <f t="shared" si="3"/>
        <v>-0.22385953485847643</v>
      </c>
      <c r="G46">
        <v>0</v>
      </c>
      <c r="H46">
        <f t="shared" si="4"/>
        <v>0.27137778501451876</v>
      </c>
      <c r="I46">
        <f t="shared" si="5"/>
        <v>-1.1010304962695641</v>
      </c>
      <c r="J46">
        <f t="shared" si="6"/>
        <v>1.1010304962695641</v>
      </c>
      <c r="K46">
        <f t="shared" si="7"/>
        <v>0.55439985906809197</v>
      </c>
      <c r="L46">
        <f t="shared" si="8"/>
        <v>0.44560014093190792</v>
      </c>
      <c r="M46">
        <f t="shared" si="9"/>
        <v>1.8037522622767821</v>
      </c>
      <c r="N46">
        <f t="shared" si="10"/>
        <v>2.244164460784607</v>
      </c>
    </row>
    <row r="47" spans="1:14" x14ac:dyDescent="0.25">
      <c r="A47" s="4">
        <f>IF('True_Odds_Calculator_2-way'!A48="","",'True_Odds_Calculator_2-way'!A48)</f>
        <v>1.75</v>
      </c>
      <c r="B47" s="4">
        <f>IF('True_Odds_Calculator_2-way'!B48="","",'True_Odds_Calculator_2-way'!B48)</f>
        <v>2.1</v>
      </c>
      <c r="C47" s="4">
        <f t="shared" si="0"/>
        <v>0.5714285714285714</v>
      </c>
      <c r="D47">
        <f t="shared" si="1"/>
        <v>0.47619047619047616</v>
      </c>
      <c r="E47">
        <f t="shared" si="2"/>
        <v>4.761904761904745E-2</v>
      </c>
      <c r="F47">
        <f t="shared" si="3"/>
        <v>-0.22448979591836749</v>
      </c>
      <c r="G47">
        <v>0</v>
      </c>
      <c r="H47">
        <f t="shared" si="4"/>
        <v>0.27210884353741494</v>
      </c>
      <c r="I47">
        <f t="shared" si="5"/>
        <v>-1.1009637651263602</v>
      </c>
      <c r="J47">
        <f t="shared" si="6"/>
        <v>1.1009637651263602</v>
      </c>
      <c r="K47">
        <f t="shared" si="7"/>
        <v>0.54772826791643581</v>
      </c>
      <c r="L47">
        <f t="shared" si="8"/>
        <v>0.4522717320835643</v>
      </c>
      <c r="M47">
        <f t="shared" si="9"/>
        <v>1.8257228238447702</v>
      </c>
      <c r="N47">
        <f t="shared" si="10"/>
        <v>2.2110601416389968</v>
      </c>
    </row>
    <row r="48" spans="1:14" x14ac:dyDescent="0.25">
      <c r="A48" s="4">
        <f>IF('True_Odds_Calculator_2-way'!A49="","",'True_Odds_Calculator_2-way'!A49)</f>
        <v>1.75</v>
      </c>
      <c r="B48" s="4">
        <f>IF('True_Odds_Calculator_2-way'!B49="","",'True_Odds_Calculator_2-way'!B49)</f>
        <v>2.1</v>
      </c>
      <c r="C48" s="4">
        <f t="shared" si="0"/>
        <v>0.5714285714285714</v>
      </c>
      <c r="D48">
        <f t="shared" si="1"/>
        <v>0.47619047619047616</v>
      </c>
      <c r="E48">
        <f t="shared" si="2"/>
        <v>4.761904761904745E-2</v>
      </c>
      <c r="F48">
        <f t="shared" si="3"/>
        <v>-0.22448979591836749</v>
      </c>
      <c r="G48">
        <v>0</v>
      </c>
      <c r="H48">
        <f t="shared" si="4"/>
        <v>0.27210884353741494</v>
      </c>
      <c r="I48">
        <f t="shared" si="5"/>
        <v>-1.1009637651263602</v>
      </c>
      <c r="J48">
        <f t="shared" si="6"/>
        <v>1.1009637651263602</v>
      </c>
      <c r="K48">
        <f t="shared" si="7"/>
        <v>0.54772826791643581</v>
      </c>
      <c r="L48">
        <f t="shared" si="8"/>
        <v>0.4522717320835643</v>
      </c>
      <c r="M48">
        <f t="shared" si="9"/>
        <v>1.8257228238447702</v>
      </c>
      <c r="N48">
        <f t="shared" si="10"/>
        <v>2.2110601416389968</v>
      </c>
    </row>
    <row r="49" spans="1:14" x14ac:dyDescent="0.25">
      <c r="A49" s="4">
        <f>IF('True_Odds_Calculator_2-way'!A50="","",'True_Odds_Calculator_2-way'!A50)</f>
        <v>1.55</v>
      </c>
      <c r="B49" s="4">
        <f>IF('True_Odds_Calculator_2-way'!B50="","",'True_Odds_Calculator_2-way'!B50)</f>
        <v>2.4900000000000002</v>
      </c>
      <c r="C49" s="4">
        <f t="shared" si="0"/>
        <v>0.64516129032258063</v>
      </c>
      <c r="D49">
        <f t="shared" si="1"/>
        <v>0.40160642570281119</v>
      </c>
      <c r="E49">
        <f t="shared" si="2"/>
        <v>4.676771602539187E-2</v>
      </c>
      <c r="F49">
        <f t="shared" si="3"/>
        <v>-0.21233320378287335</v>
      </c>
      <c r="G49">
        <v>0</v>
      </c>
      <c r="H49">
        <f t="shared" si="4"/>
        <v>0.25910091980826527</v>
      </c>
      <c r="I49">
        <f t="shared" si="5"/>
        <v>-1.1046520962788695</v>
      </c>
      <c r="J49">
        <f t="shared" si="6"/>
        <v>1.1046520962788695</v>
      </c>
      <c r="K49">
        <f t="shared" si="7"/>
        <v>0.62206128414836859</v>
      </c>
      <c r="L49">
        <f t="shared" si="8"/>
        <v>0.37793871585163136</v>
      </c>
      <c r="M49">
        <f t="shared" si="9"/>
        <v>1.6075586529533781</v>
      </c>
      <c r="N49">
        <f t="shared" si="10"/>
        <v>2.6459316234555161</v>
      </c>
    </row>
    <row r="50" spans="1:14" x14ac:dyDescent="0.25">
      <c r="A50" s="4">
        <f>IF('True_Odds_Calculator_2-way'!A51="","",'True_Odds_Calculator_2-way'!A51)</f>
        <v>1.41</v>
      </c>
      <c r="B50" s="4">
        <f>IF('True_Odds_Calculator_2-way'!B51="","",'True_Odds_Calculator_2-way'!B51)</f>
        <v>3.04</v>
      </c>
      <c r="C50" s="4">
        <f t="shared" si="0"/>
        <v>0.70921985815602839</v>
      </c>
      <c r="D50">
        <f t="shared" si="1"/>
        <v>0.32894736842105265</v>
      </c>
      <c r="E50">
        <f t="shared" si="2"/>
        <v>3.8167226577081159E-2</v>
      </c>
      <c r="F50">
        <f t="shared" si="3"/>
        <v>-0.1951287793952966</v>
      </c>
      <c r="G50">
        <v>0</v>
      </c>
      <c r="H50">
        <f t="shared" si="4"/>
        <v>0.23329600597237779</v>
      </c>
      <c r="I50">
        <f t="shared" si="5"/>
        <v>-1.0934350421017391</v>
      </c>
      <c r="J50">
        <f t="shared" si="6"/>
        <v>1.0934350421017391</v>
      </c>
      <c r="K50">
        <f t="shared" si="7"/>
        <v>0.69046069373380714</v>
      </c>
      <c r="L50">
        <f t="shared" si="8"/>
        <v>0.30953930626619258</v>
      </c>
      <c r="M50">
        <f t="shared" si="9"/>
        <v>1.4483083672617132</v>
      </c>
      <c r="N50">
        <f t="shared" si="10"/>
        <v>3.2306074858875475</v>
      </c>
    </row>
    <row r="51" spans="1:14" x14ac:dyDescent="0.25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1.9</v>
      </c>
      <c r="C51" s="4">
        <f t="shared" si="0"/>
        <v>0.49751243781094534</v>
      </c>
      <c r="D51">
        <f t="shared" si="1"/>
        <v>0.52631578947368418</v>
      </c>
      <c r="E51">
        <f t="shared" si="2"/>
        <v>2.3828227284629522E-2</v>
      </c>
      <c r="F51">
        <f t="shared" si="3"/>
        <v>-0.23802042419481539</v>
      </c>
      <c r="G51">
        <v>0</v>
      </c>
      <c r="H51">
        <f t="shared" si="4"/>
        <v>0.26184865147944492</v>
      </c>
      <c r="I51">
        <f t="shared" si="5"/>
        <v>-1.0488612925459211</v>
      </c>
      <c r="J51">
        <f t="shared" si="6"/>
        <v>1.0488612925459211</v>
      </c>
      <c r="K51">
        <f t="shared" si="7"/>
        <v>0.48559013567492909</v>
      </c>
      <c r="L51">
        <f t="shared" si="8"/>
        <v>0.51440986432507074</v>
      </c>
      <c r="M51">
        <f t="shared" si="9"/>
        <v>2.0593499054713802</v>
      </c>
      <c r="N51">
        <f t="shared" si="10"/>
        <v>1.9439751632913294</v>
      </c>
    </row>
    <row r="52" spans="1:14" x14ac:dyDescent="0.25">
      <c r="A52" s="4">
        <f>IF('True_Odds_Calculator_2-way'!A53="","",'True_Odds_Calculator_2-way'!A53)</f>
        <v>1.5</v>
      </c>
      <c r="B52" s="4">
        <f>IF('True_Odds_Calculator_2-way'!B53="","",'True_Odds_Calculator_2-way'!B53)</f>
        <v>2.73</v>
      </c>
      <c r="C52" s="4">
        <f t="shared" si="0"/>
        <v>0.66666666666666663</v>
      </c>
      <c r="D52">
        <f t="shared" si="1"/>
        <v>0.36630036630036628</v>
      </c>
      <c r="E52">
        <f t="shared" si="2"/>
        <v>3.296703296703285E-2</v>
      </c>
      <c r="F52">
        <f t="shared" si="3"/>
        <v>-0.21123321123321137</v>
      </c>
      <c r="G52">
        <v>0</v>
      </c>
      <c r="H52">
        <f t="shared" si="4"/>
        <v>0.24420024420024417</v>
      </c>
      <c r="I52">
        <f t="shared" si="5"/>
        <v>-1.0752066611409403</v>
      </c>
      <c r="J52">
        <f t="shared" si="6"/>
        <v>1.0752066611409403</v>
      </c>
      <c r="K52">
        <f t="shared" si="7"/>
        <v>0.6503627952138914</v>
      </c>
      <c r="L52">
        <f t="shared" si="8"/>
        <v>0.34963720478610877</v>
      </c>
      <c r="M52">
        <f t="shared" si="9"/>
        <v>1.5376033305704702</v>
      </c>
      <c r="N52">
        <f t="shared" si="10"/>
        <v>2.8601075237738272</v>
      </c>
    </row>
    <row r="53" spans="1:14" x14ac:dyDescent="0.25">
      <c r="A53" s="4">
        <f>IF('True_Odds_Calculator_2-way'!A54="","",'True_Odds_Calculator_2-way'!A54)</f>
        <v>1.79</v>
      </c>
      <c r="B53" s="4">
        <f>IF('True_Odds_Calculator_2-way'!B54="","",'True_Odds_Calculator_2-way'!B54)</f>
        <v>2.13</v>
      </c>
      <c r="C53" s="4">
        <f t="shared" si="0"/>
        <v>0.55865921787709494</v>
      </c>
      <c r="D53">
        <f t="shared" si="1"/>
        <v>0.46948356807511737</v>
      </c>
      <c r="E53">
        <f t="shared" si="2"/>
        <v>2.8142785952212312E-2</v>
      </c>
      <c r="F53">
        <f t="shared" si="3"/>
        <v>-0.2341385369947806</v>
      </c>
      <c r="G53">
        <v>0</v>
      </c>
      <c r="H53">
        <f t="shared" si="4"/>
        <v>0.26228132294699291</v>
      </c>
      <c r="I53">
        <f t="shared" si="5"/>
        <v>-1.0583936671670078</v>
      </c>
      <c r="J53">
        <f t="shared" si="6"/>
        <v>1.0583936671670078</v>
      </c>
      <c r="K53">
        <f t="shared" si="7"/>
        <v>0.5446234509412119</v>
      </c>
      <c r="L53">
        <f t="shared" si="8"/>
        <v>0.45537654905878816</v>
      </c>
      <c r="M53">
        <f t="shared" si="9"/>
        <v>1.8361309970619364</v>
      </c>
      <c r="N53">
        <f t="shared" si="10"/>
        <v>2.1959848438987186</v>
      </c>
    </row>
    <row r="54" spans="1:14" x14ac:dyDescent="0.25">
      <c r="A54" s="4">
        <f>IF('True_Odds_Calculator_2-way'!A55="","",'True_Odds_Calculator_2-way'!A55)</f>
        <v>1.4</v>
      </c>
      <c r="B54" s="4">
        <f>IF('True_Odds_Calculator_2-way'!B55="","",'True_Odds_Calculator_2-way'!B55)</f>
        <v>3.08</v>
      </c>
      <c r="C54" s="4">
        <f t="shared" si="0"/>
        <v>0.7142857142857143</v>
      </c>
      <c r="D54">
        <f t="shared" si="1"/>
        <v>0.32467532467532467</v>
      </c>
      <c r="E54">
        <f t="shared" si="2"/>
        <v>3.8961038961038863E-2</v>
      </c>
      <c r="F54">
        <f t="shared" si="3"/>
        <v>-0.19294990723562155</v>
      </c>
      <c r="G54">
        <v>0</v>
      </c>
      <c r="H54">
        <f t="shared" si="4"/>
        <v>0.23191094619666047</v>
      </c>
      <c r="I54">
        <f t="shared" si="5"/>
        <v>-1.0963225241337864</v>
      </c>
      <c r="J54">
        <f t="shared" si="6"/>
        <v>1.0963225241337864</v>
      </c>
      <c r="K54">
        <f t="shared" si="7"/>
        <v>0.69515455947660088</v>
      </c>
      <c r="L54">
        <f t="shared" si="8"/>
        <v>0.30484544052339901</v>
      </c>
      <c r="M54">
        <f t="shared" si="9"/>
        <v>1.4385290096535148</v>
      </c>
      <c r="N54">
        <f t="shared" si="10"/>
        <v>3.2803508501982761</v>
      </c>
    </row>
    <row r="55" spans="1:14" x14ac:dyDescent="0.25">
      <c r="A55" s="4">
        <f>IF('True_Odds_Calculator_2-way'!A56="","",'True_Odds_Calculator_2-way'!A56)</f>
        <v>1.69</v>
      </c>
      <c r="B55" s="4">
        <f>IF('True_Odds_Calculator_2-way'!B56="","",'True_Odds_Calculator_2-way'!B56)</f>
        <v>2.2599999999999998</v>
      </c>
      <c r="C55" s="4">
        <f t="shared" si="0"/>
        <v>0.59171597633136097</v>
      </c>
      <c r="D55">
        <f t="shared" si="1"/>
        <v>0.44247787610619471</v>
      </c>
      <c r="E55">
        <f t="shared" si="2"/>
        <v>3.4193852437555794E-2</v>
      </c>
      <c r="F55">
        <f t="shared" si="3"/>
        <v>-0.22762737602764815</v>
      </c>
      <c r="G55">
        <v>0</v>
      </c>
      <c r="H55">
        <f t="shared" si="4"/>
        <v>0.261821228465204</v>
      </c>
      <c r="I55">
        <f t="shared" si="5"/>
        <v>-1.0724824201463119</v>
      </c>
      <c r="J55">
        <f t="shared" si="6"/>
        <v>1.0724824201463119</v>
      </c>
      <c r="K55">
        <f t="shared" si="7"/>
        <v>0.57470839285052078</v>
      </c>
      <c r="L55">
        <f t="shared" si="8"/>
        <v>0.42529160714947917</v>
      </c>
      <c r="M55">
        <f t="shared" si="9"/>
        <v>1.7400128699009547</v>
      </c>
      <c r="N55">
        <f t="shared" si="10"/>
        <v>2.351327849384353</v>
      </c>
    </row>
    <row r="56" spans="1:14" x14ac:dyDescent="0.25">
      <c r="A56" s="4">
        <f>IF('True_Odds_Calculator_2-way'!A57="","",'True_Odds_Calculator_2-way'!A57)</f>
        <v>1.75</v>
      </c>
      <c r="B56" s="4">
        <f>IF('True_Odds_Calculator_2-way'!B57="","",'True_Odds_Calculator_2-way'!B57)</f>
        <v>2.16</v>
      </c>
      <c r="C56" s="4">
        <f t="shared" si="0"/>
        <v>0.5714285714285714</v>
      </c>
      <c r="D56">
        <f t="shared" si="1"/>
        <v>0.46296296296296291</v>
      </c>
      <c r="E56">
        <f t="shared" si="2"/>
        <v>3.4391534391534417E-2</v>
      </c>
      <c r="F56">
        <f t="shared" si="3"/>
        <v>-0.23015873015873001</v>
      </c>
      <c r="G56">
        <v>0</v>
      </c>
      <c r="H56">
        <f t="shared" si="4"/>
        <v>0.26455026455026448</v>
      </c>
      <c r="I56">
        <f t="shared" si="5"/>
        <v>-1.0721125348377951</v>
      </c>
      <c r="J56">
        <f t="shared" si="6"/>
        <v>1.0721125348377951</v>
      </c>
      <c r="K56">
        <f t="shared" si="7"/>
        <v>0.55429779192955719</v>
      </c>
      <c r="L56">
        <f t="shared" si="8"/>
        <v>0.44570220807044264</v>
      </c>
      <c r="M56">
        <f t="shared" si="9"/>
        <v>1.8040844011283466</v>
      </c>
      <c r="N56">
        <f t="shared" si="10"/>
        <v>2.2436505404118421</v>
      </c>
    </row>
    <row r="57" spans="1:14" x14ac:dyDescent="0.25">
      <c r="A57" s="4">
        <f>IF('True_Odds_Calculator_2-way'!A58="","",'True_Odds_Calculator_2-way'!A58)</f>
        <v>1.86</v>
      </c>
      <c r="B57" s="4">
        <f>IF('True_Odds_Calculator_2-way'!B58="","",'True_Odds_Calculator_2-way'!B58)</f>
        <v>2.0299999999999998</v>
      </c>
      <c r="C57" s="4">
        <f t="shared" si="0"/>
        <v>0.5376344086021505</v>
      </c>
      <c r="D57">
        <f t="shared" si="1"/>
        <v>0.49261083743842371</v>
      </c>
      <c r="E57">
        <f t="shared" si="2"/>
        <v>3.0245246040574214E-2</v>
      </c>
      <c r="F57">
        <f t="shared" si="3"/>
        <v>-0.23459929021664283</v>
      </c>
      <c r="G57">
        <v>0</v>
      </c>
      <c r="H57">
        <f t="shared" si="4"/>
        <v>0.26484453625721704</v>
      </c>
      <c r="I57">
        <f t="shared" si="5"/>
        <v>-1.0625078858299792</v>
      </c>
      <c r="J57">
        <f t="shared" si="6"/>
        <v>1.0625078858299792</v>
      </c>
      <c r="K57">
        <f t="shared" si="7"/>
        <v>0.5225324395988501</v>
      </c>
      <c r="L57">
        <f t="shared" si="8"/>
        <v>0.47746756040114985</v>
      </c>
      <c r="M57">
        <f t="shared" si="9"/>
        <v>1.9137567818137824</v>
      </c>
      <c r="N57">
        <f t="shared" si="10"/>
        <v>2.0943831224048783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2.0299999999999998</v>
      </c>
      <c r="C58" s="4">
        <f t="shared" si="0"/>
        <v>0.5376344086021505</v>
      </c>
      <c r="D58">
        <f t="shared" si="1"/>
        <v>0.49261083743842371</v>
      </c>
      <c r="E58">
        <f t="shared" si="2"/>
        <v>3.0245246040574214E-2</v>
      </c>
      <c r="F58">
        <f t="shared" si="3"/>
        <v>-0.23459929021664283</v>
      </c>
      <c r="G58">
        <v>0</v>
      </c>
      <c r="H58">
        <f t="shared" si="4"/>
        <v>0.26484453625721704</v>
      </c>
      <c r="I58">
        <f t="shared" si="5"/>
        <v>-1.0625078858299792</v>
      </c>
      <c r="J58">
        <f t="shared" si="6"/>
        <v>1.0625078858299792</v>
      </c>
      <c r="K58">
        <f t="shared" si="7"/>
        <v>0.5225324395988501</v>
      </c>
      <c r="L58">
        <f t="shared" si="8"/>
        <v>0.47746756040114985</v>
      </c>
      <c r="M58">
        <f t="shared" si="9"/>
        <v>1.9137567818137824</v>
      </c>
      <c r="N58">
        <f t="shared" si="10"/>
        <v>2.0943831224048783</v>
      </c>
    </row>
    <row r="59" spans="1:14" x14ac:dyDescent="0.25">
      <c r="A59" s="4">
        <f>IF('True_Odds_Calculator_2-way'!A60="","",'True_Odds_Calculator_2-way'!A60)</f>
        <v>1.82</v>
      </c>
      <c r="B59" s="4">
        <f>IF('True_Odds_Calculator_2-way'!B60="","",'True_Odds_Calculator_2-way'!B60)</f>
        <v>2.09</v>
      </c>
      <c r="C59" s="4">
        <f t="shared" si="0"/>
        <v>0.54945054945054939</v>
      </c>
      <c r="D59">
        <f t="shared" si="1"/>
        <v>0.47846889952153115</v>
      </c>
      <c r="E59">
        <f t="shared" si="2"/>
        <v>2.7919448972080652E-2</v>
      </c>
      <c r="F59">
        <f t="shared" si="3"/>
        <v>-0.23497555076502441</v>
      </c>
      <c r="G59">
        <v>0</v>
      </c>
      <c r="H59">
        <f t="shared" si="4"/>
        <v>0.26289499973710501</v>
      </c>
      <c r="I59">
        <f t="shared" si="5"/>
        <v>-1.0577421839157299</v>
      </c>
      <c r="J59">
        <f t="shared" si="6"/>
        <v>1.0577421839157299</v>
      </c>
      <c r="K59">
        <f t="shared" si="7"/>
        <v>0.53551865191155801</v>
      </c>
      <c r="L59">
        <f t="shared" si="8"/>
        <v>0.46448134808844194</v>
      </c>
      <c r="M59">
        <f t="shared" si="9"/>
        <v>1.8673485908108987</v>
      </c>
      <c r="N59">
        <f t="shared" si="10"/>
        <v>2.1529389804681456</v>
      </c>
    </row>
    <row r="60" spans="1:14" x14ac:dyDescent="0.25">
      <c r="A60" s="4">
        <f>IF('True_Odds_Calculator_2-way'!A61="","",'True_Odds_Calculator_2-way'!A61)</f>
        <v>1.93</v>
      </c>
      <c r="B60" s="4">
        <f>IF('True_Odds_Calculator_2-way'!B61="","",'True_Odds_Calculator_2-way'!B61)</f>
        <v>1.97</v>
      </c>
      <c r="C60" s="4">
        <f t="shared" si="0"/>
        <v>0.5181347150259068</v>
      </c>
      <c r="D60">
        <f t="shared" si="1"/>
        <v>0.50761421319796951</v>
      </c>
      <c r="E60">
        <f t="shared" si="2"/>
        <v>2.5748928223876311E-2</v>
      </c>
      <c r="F60">
        <f t="shared" si="3"/>
        <v>-0.23726361747455349</v>
      </c>
      <c r="G60">
        <v>0</v>
      </c>
      <c r="H60">
        <f t="shared" si="4"/>
        <v>0.26301254569842986</v>
      </c>
      <c r="I60">
        <f t="shared" si="5"/>
        <v>-1.0528649266733445</v>
      </c>
      <c r="J60">
        <f t="shared" si="6"/>
        <v>1.0528649266733445</v>
      </c>
      <c r="K60">
        <f t="shared" si="7"/>
        <v>0.50526374119939821</v>
      </c>
      <c r="L60">
        <f t="shared" si="8"/>
        <v>0.49473625880060179</v>
      </c>
      <c r="M60">
        <f t="shared" si="9"/>
        <v>1.9791643818062103</v>
      </c>
      <c r="N60">
        <f t="shared" si="10"/>
        <v>2.021278978873144</v>
      </c>
    </row>
    <row r="61" spans="1:14" x14ac:dyDescent="0.25">
      <c r="A61" s="4">
        <f>IF('True_Odds_Calculator_2-way'!A62="","",'True_Odds_Calculator_2-way'!A62)</f>
        <v>1.81</v>
      </c>
      <c r="B61" s="4">
        <f>IF('True_Odds_Calculator_2-way'!B62="","",'True_Odds_Calculator_2-way'!B62)</f>
        <v>2.09</v>
      </c>
      <c r="C61" s="4">
        <f t="shared" si="0"/>
        <v>0.5524861878453039</v>
      </c>
      <c r="D61">
        <f t="shared" si="1"/>
        <v>0.47846889952153115</v>
      </c>
      <c r="E61">
        <f t="shared" si="2"/>
        <v>3.0955087366835166E-2</v>
      </c>
      <c r="F61">
        <f t="shared" si="3"/>
        <v>-0.23339237093235332</v>
      </c>
      <c r="G61">
        <v>0</v>
      </c>
      <c r="H61">
        <f t="shared" si="4"/>
        <v>0.26434745829918849</v>
      </c>
      <c r="I61">
        <f t="shared" si="5"/>
        <v>-1.064251428023502</v>
      </c>
      <c r="J61">
        <f t="shared" si="6"/>
        <v>1.064251428023502</v>
      </c>
      <c r="K61">
        <f t="shared" si="7"/>
        <v>0.53704433642160887</v>
      </c>
      <c r="L61">
        <f t="shared" si="8"/>
        <v>0.46295566357839102</v>
      </c>
      <c r="M61">
        <f t="shared" si="9"/>
        <v>1.8620436566990362</v>
      </c>
      <c r="N61">
        <f t="shared" si="10"/>
        <v>2.1600340565456171</v>
      </c>
    </row>
    <row r="62" spans="1:14" x14ac:dyDescent="0.25">
      <c r="A62" s="4">
        <f>IF('True_Odds_Calculator_2-way'!A63="","",'True_Odds_Calculator_2-way'!A63)</f>
        <v>1.71</v>
      </c>
      <c r="B62" s="4">
        <f>IF('True_Odds_Calculator_2-way'!B63="","",'True_Odds_Calculator_2-way'!B63)</f>
        <v>2.25</v>
      </c>
      <c r="C62" s="4">
        <f t="shared" si="0"/>
        <v>0.58479532163742687</v>
      </c>
      <c r="D62">
        <f t="shared" si="1"/>
        <v>0.44444444444444442</v>
      </c>
      <c r="E62">
        <f t="shared" si="2"/>
        <v>2.9239766081871288E-2</v>
      </c>
      <c r="F62">
        <f t="shared" si="3"/>
        <v>-0.2306692657569851</v>
      </c>
      <c r="G62">
        <v>0</v>
      </c>
      <c r="H62">
        <f t="shared" si="4"/>
        <v>0.25990903183885639</v>
      </c>
      <c r="I62">
        <f t="shared" si="5"/>
        <v>-1.0614897848685503</v>
      </c>
      <c r="J62">
        <f t="shared" si="6"/>
        <v>1.0614897848685503</v>
      </c>
      <c r="K62">
        <f t="shared" si="7"/>
        <v>0.57023669616511363</v>
      </c>
      <c r="L62">
        <f t="shared" si="8"/>
        <v>0.42976330383488626</v>
      </c>
      <c r="M62">
        <f t="shared" si="9"/>
        <v>1.753657747256671</v>
      </c>
      <c r="N62">
        <f t="shared" si="10"/>
        <v>2.3268622310856886</v>
      </c>
    </row>
    <row r="63" spans="1:14" x14ac:dyDescent="0.25">
      <c r="A63" s="4">
        <f>IF('True_Odds_Calculator_2-way'!A64="","",'True_Odds_Calculator_2-way'!A64)</f>
        <v>1.98</v>
      </c>
      <c r="B63" s="4">
        <f>IF('True_Odds_Calculator_2-way'!B64="","",'True_Odds_Calculator_2-way'!B64)</f>
        <v>1.92</v>
      </c>
      <c r="C63" s="4">
        <f t="shared" si="0"/>
        <v>0.50505050505050508</v>
      </c>
      <c r="D63">
        <f t="shared" si="1"/>
        <v>0.52083333333333337</v>
      </c>
      <c r="E63">
        <f t="shared" si="2"/>
        <v>2.5883838383838453E-2</v>
      </c>
      <c r="F63">
        <f t="shared" si="3"/>
        <v>-0.23716329966329963</v>
      </c>
      <c r="G63">
        <v>0</v>
      </c>
      <c r="H63">
        <f t="shared" si="4"/>
        <v>0.26304713804713808</v>
      </c>
      <c r="I63">
        <f t="shared" si="5"/>
        <v>-1.0531568296778369</v>
      </c>
      <c r="J63">
        <f t="shared" si="6"/>
        <v>1.0531568296778369</v>
      </c>
      <c r="K63">
        <f t="shared" si="7"/>
        <v>0.49210329395895913</v>
      </c>
      <c r="L63">
        <f t="shared" si="8"/>
        <v>0.50789670604104109</v>
      </c>
      <c r="M63">
        <f t="shared" si="9"/>
        <v>2.0320936930842795</v>
      </c>
      <c r="N63">
        <f t="shared" si="10"/>
        <v>1.9689042833036094</v>
      </c>
    </row>
    <row r="64" spans="1:14" x14ac:dyDescent="0.25">
      <c r="A64" s="4">
        <f>IF('True_Odds_Calculator_2-way'!A65="","",'True_Odds_Calculator_2-way'!A65)</f>
        <v>2.11</v>
      </c>
      <c r="B64" s="4">
        <f>IF('True_Odds_Calculator_2-way'!B65="","",'True_Odds_Calculator_2-way'!B65)</f>
        <v>1.8</v>
      </c>
      <c r="C64" s="4">
        <f t="shared" si="0"/>
        <v>0.47393364928909953</v>
      </c>
      <c r="D64">
        <f t="shared" si="1"/>
        <v>0.55555555555555558</v>
      </c>
      <c r="E64">
        <f t="shared" si="2"/>
        <v>2.9489204844655115E-2</v>
      </c>
      <c r="F64">
        <f t="shared" si="3"/>
        <v>-0.23380726698262244</v>
      </c>
      <c r="G64">
        <v>0</v>
      </c>
      <c r="H64">
        <f t="shared" si="4"/>
        <v>0.26329647182727756</v>
      </c>
      <c r="I64">
        <f t="shared" si="5"/>
        <v>-1.0611908999450221</v>
      </c>
      <c r="J64">
        <f t="shared" si="6"/>
        <v>1.0611908999450221</v>
      </c>
      <c r="K64">
        <f t="shared" si="7"/>
        <v>0.45915328758445073</v>
      </c>
      <c r="L64">
        <f t="shared" si="8"/>
        <v>0.54084671241554938</v>
      </c>
      <c r="M64">
        <f t="shared" si="9"/>
        <v>2.1779218989389744</v>
      </c>
      <c r="N64">
        <f t="shared" si="10"/>
        <v>1.8489527199560174</v>
      </c>
    </row>
    <row r="65" spans="1:14" x14ac:dyDescent="0.25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0.50761421319796951</v>
      </c>
      <c r="D65">
        <f t="shared" si="1"/>
        <v>0.52083333333333337</v>
      </c>
      <c r="E65">
        <f t="shared" si="2"/>
        <v>2.844754653130277E-2</v>
      </c>
      <c r="F65">
        <f t="shared" si="3"/>
        <v>-0.2359348561759731</v>
      </c>
      <c r="G65">
        <v>0</v>
      </c>
      <c r="H65">
        <f t="shared" si="4"/>
        <v>0.26438240270727581</v>
      </c>
      <c r="I65">
        <f t="shared" si="5"/>
        <v>-1.0585715534396718</v>
      </c>
      <c r="J65">
        <f t="shared" si="6"/>
        <v>1.0585715534396718</v>
      </c>
      <c r="K65">
        <f t="shared" si="7"/>
        <v>0.49338508579127022</v>
      </c>
      <c r="L65">
        <f t="shared" si="8"/>
        <v>0.50661491420873006</v>
      </c>
      <c r="M65">
        <f t="shared" si="9"/>
        <v>2.0268144068364817</v>
      </c>
      <c r="N65">
        <f t="shared" si="10"/>
        <v>1.9738858291644976</v>
      </c>
    </row>
    <row r="66" spans="1:14" x14ac:dyDescent="0.25">
      <c r="A66" s="4">
        <f>IF('True_Odds_Calculator_2-way'!A67="","",'True_Odds_Calculator_2-way'!A67)</f>
        <v>2.57</v>
      </c>
      <c r="B66" s="4">
        <f>IF('True_Odds_Calculator_2-way'!B67="","",'True_Odds_Calculator_2-way'!B67)</f>
        <v>1.55</v>
      </c>
      <c r="C66" s="4">
        <f t="shared" si="0"/>
        <v>0.38910505836575876</v>
      </c>
      <c r="D66">
        <f t="shared" si="1"/>
        <v>0.64516129032258063</v>
      </c>
      <c r="E66">
        <f t="shared" si="2"/>
        <v>3.4266348688339443E-2</v>
      </c>
      <c r="F66">
        <f t="shared" si="3"/>
        <v>-0.2167691728379566</v>
      </c>
      <c r="G66">
        <v>0</v>
      </c>
      <c r="H66">
        <f t="shared" si="4"/>
        <v>0.25103552152629599</v>
      </c>
      <c r="I66">
        <f t="shared" si="5"/>
        <v>-1.0761401354835765</v>
      </c>
      <c r="J66">
        <f t="shared" si="6"/>
        <v>1.0761401354835765</v>
      </c>
      <c r="K66">
        <f t="shared" si="7"/>
        <v>0.37181079116673366</v>
      </c>
      <c r="L66">
        <f t="shared" si="8"/>
        <v>0.62818920883326634</v>
      </c>
      <c r="M66">
        <f t="shared" si="9"/>
        <v>2.6895400127092146</v>
      </c>
      <c r="N66">
        <f t="shared" si="10"/>
        <v>1.5918770745159672</v>
      </c>
    </row>
    <row r="67" spans="1:14" x14ac:dyDescent="0.25">
      <c r="A67" s="4">
        <f>IF('True_Odds_Calculator_2-way'!A68="","",'True_Odds_Calculator_2-way'!A68)</f>
        <v>2.41</v>
      </c>
      <c r="B67" s="4">
        <f>IF('True_Odds_Calculator_2-way'!B68="","",'True_Odds_Calculator_2-way'!B68)</f>
        <v>1.62</v>
      </c>
      <c r="C67" s="4">
        <f t="shared" ref="C67:C130" si="11">1/A67</f>
        <v>0.41493775933609955</v>
      </c>
      <c r="D67">
        <f t="shared" ref="D67:D130" si="12">1/B67</f>
        <v>0.61728395061728392</v>
      </c>
      <c r="E67">
        <f t="shared" ref="E67:E130" si="13">C67+D67-1</f>
        <v>3.2221709953383471E-2</v>
      </c>
      <c r="F67">
        <f t="shared" ref="F67:F130" si="14">C67+D67-(C67*D67)-1</f>
        <v>-0.22391270938988783</v>
      </c>
      <c r="G67">
        <v>0</v>
      </c>
      <c r="H67">
        <f t="shared" ref="H67:H130" si="15">C67*D67</f>
        <v>0.2561344193432713</v>
      </c>
      <c r="I67">
        <f t="shared" ref="I67:I130" si="16">((-4*F67*H67)^0.5)/(2*F67)</f>
        <v>-1.0695340092890231</v>
      </c>
      <c r="J67">
        <f t="shared" ref="J67:J130" si="17">(-((-4*F67*H67)^0.5))/(2*F67)</f>
        <v>1.0695340092890231</v>
      </c>
      <c r="K67">
        <f t="shared" ref="K67:K130" si="18">IF(A67="","",(C67/($J67+C67-($J67*C67))))</f>
        <v>0.39871725432970118</v>
      </c>
      <c r="L67">
        <f t="shared" ref="L67:L130" si="19">IF(B67="","",(D67/($J67+D67-($J67*D67))))</f>
        <v>0.60128274567029871</v>
      </c>
      <c r="M67">
        <f t="shared" ref="M67:M130" si="20">IF(A67="","",1/K67)</f>
        <v>2.5080429530975232</v>
      </c>
      <c r="N67">
        <f t="shared" ref="N67:N130" si="21">IF(B67="","",1/L67)</f>
        <v>1.6631110857591944</v>
      </c>
    </row>
    <row r="68" spans="1:14" x14ac:dyDescent="0.25">
      <c r="A68" s="4">
        <f>IF('True_Odds_Calculator_2-way'!A69="","",'True_Odds_Calculator_2-way'!A69)</f>
        <v>2</v>
      </c>
      <c r="B68" s="4">
        <f>IF('True_Odds_Calculator_2-way'!B69="","",'True_Odds_Calculator_2-way'!B69)</f>
        <v>1.88</v>
      </c>
      <c r="C68" s="4">
        <f t="shared" si="11"/>
        <v>0.5</v>
      </c>
      <c r="D68">
        <f t="shared" si="12"/>
        <v>0.53191489361702127</v>
      </c>
      <c r="E68">
        <f t="shared" si="13"/>
        <v>3.1914893617021267E-2</v>
      </c>
      <c r="F68">
        <f t="shared" si="14"/>
        <v>-0.23404255319148937</v>
      </c>
      <c r="G68">
        <v>0</v>
      </c>
      <c r="H68">
        <f t="shared" si="15"/>
        <v>0.26595744680851063</v>
      </c>
      <c r="I68">
        <f t="shared" si="16"/>
        <v>-1.0660035817780522</v>
      </c>
      <c r="J68">
        <f t="shared" si="17"/>
        <v>1.0660035817780522</v>
      </c>
      <c r="K68">
        <f t="shared" si="18"/>
        <v>0.48402626637238261</v>
      </c>
      <c r="L68">
        <f t="shared" si="19"/>
        <v>0.51597373362761745</v>
      </c>
      <c r="M68">
        <f t="shared" si="20"/>
        <v>2.0660035817780522</v>
      </c>
      <c r="N68">
        <f t="shared" si="21"/>
        <v>1.9380831519646857</v>
      </c>
    </row>
    <row r="69" spans="1:14" x14ac:dyDescent="0.25">
      <c r="A69" s="4">
        <f>IF('True_Odds_Calculator_2-way'!A70="","",'True_Odds_Calculator_2-way'!A70)</f>
        <v>2.1</v>
      </c>
      <c r="B69" s="4">
        <f>IF('True_Odds_Calculator_2-way'!B70="","",'True_Odds_Calculator_2-way'!B70)</f>
        <v>1.79</v>
      </c>
      <c r="C69" s="4">
        <f t="shared" si="11"/>
        <v>0.47619047619047616</v>
      </c>
      <c r="D69">
        <f t="shared" si="12"/>
        <v>0.55865921787709494</v>
      </c>
      <c r="E69">
        <f t="shared" si="13"/>
        <v>3.4849694067571102E-2</v>
      </c>
      <c r="F69">
        <f t="shared" si="14"/>
        <v>-0.2311785049215217</v>
      </c>
      <c r="G69">
        <v>0</v>
      </c>
      <c r="H69">
        <f t="shared" si="15"/>
        <v>0.2660281989890928</v>
      </c>
      <c r="I69">
        <f t="shared" si="16"/>
        <v>-1.072729223145815</v>
      </c>
      <c r="J69">
        <f t="shared" si="17"/>
        <v>1.072729223145815</v>
      </c>
      <c r="K69">
        <f t="shared" si="18"/>
        <v>0.4587151448829464</v>
      </c>
      <c r="L69">
        <f t="shared" si="19"/>
        <v>0.5412848551170536</v>
      </c>
      <c r="M69">
        <f t="shared" si="20"/>
        <v>2.1800021454603971</v>
      </c>
      <c r="N69">
        <f t="shared" si="21"/>
        <v>1.8474560862851939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1.93</v>
      </c>
      <c r="C70" s="4">
        <f t="shared" si="11"/>
        <v>0.51282051282051289</v>
      </c>
      <c r="D70">
        <f t="shared" si="12"/>
        <v>0.5181347150259068</v>
      </c>
      <c r="E70">
        <f t="shared" si="13"/>
        <v>3.0955227846419575E-2</v>
      </c>
      <c r="F70">
        <f t="shared" si="14"/>
        <v>-0.23475488242327625</v>
      </c>
      <c r="G70">
        <v>0</v>
      </c>
      <c r="H70">
        <f t="shared" si="15"/>
        <v>0.26571011026969582</v>
      </c>
      <c r="I70">
        <f t="shared" si="16"/>
        <v>-1.0638899909514294</v>
      </c>
      <c r="J70">
        <f t="shared" si="17"/>
        <v>1.0638899909514294</v>
      </c>
      <c r="K70">
        <f t="shared" si="18"/>
        <v>0.49734035027939766</v>
      </c>
      <c r="L70">
        <f t="shared" si="19"/>
        <v>0.50265964972060251</v>
      </c>
      <c r="M70">
        <f t="shared" si="20"/>
        <v>2.0106954914038573</v>
      </c>
      <c r="N70">
        <f t="shared" si="21"/>
        <v>1.9894176915848294</v>
      </c>
    </row>
    <row r="71" spans="1:14" x14ac:dyDescent="0.25">
      <c r="A71" s="4">
        <f>IF('True_Odds_Calculator_2-way'!A72="","",'True_Odds_Calculator_2-way'!A72)</f>
        <v>2.48</v>
      </c>
      <c r="B71" s="4">
        <f>IF('True_Odds_Calculator_2-way'!B72="","",'True_Odds_Calculator_2-way'!B72)</f>
        <v>1.59</v>
      </c>
      <c r="C71" s="4">
        <f t="shared" si="11"/>
        <v>0.40322580645161293</v>
      </c>
      <c r="D71">
        <f t="shared" si="12"/>
        <v>0.62893081761006286</v>
      </c>
      <c r="E71">
        <f t="shared" si="13"/>
        <v>3.2156624061675743E-2</v>
      </c>
      <c r="F71">
        <f t="shared" si="14"/>
        <v>-0.22144451207141413</v>
      </c>
      <c r="G71">
        <v>0</v>
      </c>
      <c r="H71">
        <f t="shared" si="15"/>
        <v>0.25360113613308988</v>
      </c>
      <c r="I71">
        <f t="shared" si="16"/>
        <v>-1.0701462561817374</v>
      </c>
      <c r="J71">
        <f t="shared" si="17"/>
        <v>1.0701462561817374</v>
      </c>
      <c r="K71">
        <f t="shared" si="18"/>
        <v>0.38702439426729596</v>
      </c>
      <c r="L71">
        <f t="shared" si="19"/>
        <v>0.61297560573270427</v>
      </c>
      <c r="M71">
        <f t="shared" si="20"/>
        <v>2.583816459148971</v>
      </c>
      <c r="N71">
        <f t="shared" si="21"/>
        <v>1.6313862911472248</v>
      </c>
    </row>
    <row r="72" spans="1:14" x14ac:dyDescent="0.25">
      <c r="A72" s="4">
        <f>IF('True_Odds_Calculator_2-way'!A73="","",'True_Odds_Calculator_2-way'!A73)</f>
        <v>2.42</v>
      </c>
      <c r="B72" s="4">
        <f>IF('True_Odds_Calculator_2-way'!B73="","",'True_Odds_Calculator_2-way'!B73)</f>
        <v>1.61</v>
      </c>
      <c r="C72" s="4">
        <f t="shared" si="11"/>
        <v>0.41322314049586778</v>
      </c>
      <c r="D72">
        <f t="shared" si="12"/>
        <v>0.6211180124223602</v>
      </c>
      <c r="E72">
        <f t="shared" si="13"/>
        <v>3.4341152918228035E-2</v>
      </c>
      <c r="F72">
        <f t="shared" si="14"/>
        <v>-0.22231918279349105</v>
      </c>
      <c r="G72">
        <v>0</v>
      </c>
      <c r="H72">
        <f t="shared" si="15"/>
        <v>0.25666033571171909</v>
      </c>
      <c r="I72">
        <f t="shared" si="16"/>
        <v>-1.0744616281415773</v>
      </c>
      <c r="J72">
        <f t="shared" si="17"/>
        <v>1.0744616281415773</v>
      </c>
      <c r="K72">
        <f t="shared" si="18"/>
        <v>0.3959242744397955</v>
      </c>
      <c r="L72">
        <f t="shared" si="19"/>
        <v>0.60407572556020461</v>
      </c>
      <c r="M72">
        <f t="shared" si="20"/>
        <v>2.5257355119610394</v>
      </c>
      <c r="N72">
        <f t="shared" si="21"/>
        <v>1.6554215931663621</v>
      </c>
    </row>
    <row r="73" spans="1:14" x14ac:dyDescent="0.25">
      <c r="A73" s="4">
        <f>IF('True_Odds_Calculator_2-way'!A74="","",'True_Odds_Calculator_2-way'!A74)</f>
        <v>2.04</v>
      </c>
      <c r="B73" s="4">
        <f>IF('True_Odds_Calculator_2-way'!B74="","",'True_Odds_Calculator_2-way'!B74)</f>
        <v>1.86</v>
      </c>
      <c r="C73" s="4">
        <f t="shared" si="11"/>
        <v>0.49019607843137253</v>
      </c>
      <c r="D73">
        <f t="shared" si="12"/>
        <v>0.5376344086021505</v>
      </c>
      <c r="E73">
        <f t="shared" si="13"/>
        <v>2.7830487033523088E-2</v>
      </c>
      <c r="F73">
        <f t="shared" si="14"/>
        <v>-0.23571579169302126</v>
      </c>
      <c r="G73">
        <v>0</v>
      </c>
      <c r="H73">
        <f t="shared" si="15"/>
        <v>0.26354627872654435</v>
      </c>
      <c r="I73">
        <f t="shared" si="16"/>
        <v>-1.0573873360945338</v>
      </c>
      <c r="J73">
        <f t="shared" si="17"/>
        <v>1.0573873360945338</v>
      </c>
      <c r="K73">
        <f t="shared" si="18"/>
        <v>0.47626240779417284</v>
      </c>
      <c r="L73">
        <f t="shared" si="19"/>
        <v>0.52373759220582705</v>
      </c>
      <c r="M73">
        <f t="shared" si="20"/>
        <v>2.0996828295383159</v>
      </c>
      <c r="N73">
        <f t="shared" si="21"/>
        <v>1.9093531090412992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1.78</v>
      </c>
      <c r="C74" s="4">
        <f t="shared" si="11"/>
        <v>0.46948356807511737</v>
      </c>
      <c r="D74">
        <f t="shared" si="12"/>
        <v>0.5617977528089888</v>
      </c>
      <c r="E74">
        <f t="shared" si="13"/>
        <v>3.128132088410629E-2</v>
      </c>
      <c r="F74">
        <f t="shared" si="14"/>
        <v>-0.23247349264124062</v>
      </c>
      <c r="G74">
        <v>0</v>
      </c>
      <c r="H74">
        <f t="shared" si="15"/>
        <v>0.26375481352534685</v>
      </c>
      <c r="I74">
        <f t="shared" si="16"/>
        <v>-1.0651566348113084</v>
      </c>
      <c r="J74">
        <f t="shared" si="17"/>
        <v>1.0651566348113084</v>
      </c>
      <c r="K74">
        <f t="shared" si="18"/>
        <v>0.45379730835053417</v>
      </c>
      <c r="L74">
        <f t="shared" si="19"/>
        <v>0.54620269164946567</v>
      </c>
      <c r="M74">
        <f t="shared" si="20"/>
        <v>2.2036269973367788</v>
      </c>
      <c r="N74">
        <f t="shared" si="21"/>
        <v>1.8308221751528204</v>
      </c>
    </row>
    <row r="75" spans="1:14" x14ac:dyDescent="0.25">
      <c r="A75" s="4">
        <f>IF('True_Odds_Calculator_2-way'!A76="","",'True_Odds_Calculator_2-way'!A76)</f>
        <v>1.96</v>
      </c>
      <c r="B75" s="4">
        <f>IF('True_Odds_Calculator_2-way'!B76="","",'True_Odds_Calculator_2-way'!B76)</f>
        <v>1.93</v>
      </c>
      <c r="C75" s="4">
        <f t="shared" si="11"/>
        <v>0.51020408163265307</v>
      </c>
      <c r="D75">
        <f t="shared" si="12"/>
        <v>0.5181347150259068</v>
      </c>
      <c r="E75">
        <f t="shared" si="13"/>
        <v>2.8338796658559762E-2</v>
      </c>
      <c r="F75">
        <f t="shared" si="14"/>
        <v>-0.23601564978322942</v>
      </c>
      <c r="G75">
        <v>0</v>
      </c>
      <c r="H75">
        <f t="shared" si="15"/>
        <v>0.26435444644178918</v>
      </c>
      <c r="I75">
        <f t="shared" si="16"/>
        <v>-1.0583343916682539</v>
      </c>
      <c r="J75">
        <f t="shared" si="17"/>
        <v>1.0583343916682539</v>
      </c>
      <c r="K75">
        <f t="shared" si="18"/>
        <v>0.49603149604724417</v>
      </c>
      <c r="L75">
        <f t="shared" si="19"/>
        <v>0.50396850395275605</v>
      </c>
      <c r="M75">
        <f t="shared" si="20"/>
        <v>2.0160010160015238</v>
      </c>
      <c r="N75">
        <f t="shared" si="21"/>
        <v>1.9842509842514759</v>
      </c>
    </row>
    <row r="76" spans="1:14" x14ac:dyDescent="0.25">
      <c r="A76" s="4">
        <f>IF('True_Odds_Calculator_2-way'!A77="","",'True_Odds_Calculator_2-way'!A77)</f>
        <v>1.88</v>
      </c>
      <c r="B76" s="4">
        <f>IF('True_Odds_Calculator_2-way'!B77="","",'True_Odds_Calculator_2-way'!B77)</f>
        <v>1.95</v>
      </c>
      <c r="C76" s="4">
        <f t="shared" si="11"/>
        <v>0.53191489361702127</v>
      </c>
      <c r="D76">
        <f t="shared" si="12"/>
        <v>0.51282051282051289</v>
      </c>
      <c r="E76">
        <f t="shared" si="13"/>
        <v>4.4735406437534042E-2</v>
      </c>
      <c r="F76">
        <f t="shared" si="14"/>
        <v>-0.22804146208401543</v>
      </c>
      <c r="G76">
        <v>0</v>
      </c>
      <c r="H76">
        <f t="shared" si="15"/>
        <v>0.27277686852154942</v>
      </c>
      <c r="I76">
        <f t="shared" si="16"/>
        <v>-1.0936965981495175</v>
      </c>
      <c r="J76">
        <f t="shared" si="17"/>
        <v>1.0936965981495175</v>
      </c>
      <c r="K76">
        <f t="shared" si="18"/>
        <v>0.50956634210004492</v>
      </c>
      <c r="L76">
        <f t="shared" si="19"/>
        <v>0.49043365789995519</v>
      </c>
      <c r="M76">
        <f t="shared" si="20"/>
        <v>1.9624530063715757</v>
      </c>
      <c r="N76">
        <f t="shared" si="21"/>
        <v>2.0390117682420414</v>
      </c>
    </row>
    <row r="77" spans="1:14" x14ac:dyDescent="0.25">
      <c r="A77" s="4">
        <f>IF('True_Odds_Calculator_2-way'!A78="","",'True_Odds_Calculator_2-way'!A78)</f>
        <v>1.95</v>
      </c>
      <c r="B77" s="4">
        <f>IF('True_Odds_Calculator_2-way'!B78="","",'True_Odds_Calculator_2-way'!B78)</f>
        <v>1.88</v>
      </c>
      <c r="C77" s="4">
        <f t="shared" si="11"/>
        <v>0.51282051282051289</v>
      </c>
      <c r="D77">
        <f t="shared" si="12"/>
        <v>0.53191489361702127</v>
      </c>
      <c r="E77">
        <f t="shared" si="13"/>
        <v>4.4735406437534042E-2</v>
      </c>
      <c r="F77">
        <f t="shared" si="14"/>
        <v>-0.22804146208401543</v>
      </c>
      <c r="G77">
        <v>0</v>
      </c>
      <c r="H77">
        <f t="shared" si="15"/>
        <v>0.27277686852154942</v>
      </c>
      <c r="I77">
        <f t="shared" si="16"/>
        <v>-1.0936965981495175</v>
      </c>
      <c r="J77">
        <f t="shared" si="17"/>
        <v>1.0936965981495175</v>
      </c>
      <c r="K77">
        <f t="shared" si="18"/>
        <v>0.49043365789995519</v>
      </c>
      <c r="L77">
        <f t="shared" si="19"/>
        <v>0.50956634210004492</v>
      </c>
      <c r="M77">
        <f t="shared" si="20"/>
        <v>2.0390117682420414</v>
      </c>
      <c r="N77">
        <f t="shared" si="21"/>
        <v>1.9624530063715757</v>
      </c>
    </row>
    <row r="78" spans="1:14" x14ac:dyDescent="0.25">
      <c r="A78" s="4">
        <f>IF('True_Odds_Calculator_2-way'!A79="","",'True_Odds_Calculator_2-way'!A79)</f>
        <v>2.15</v>
      </c>
      <c r="B78" s="4">
        <f>IF('True_Odds_Calculator_2-way'!B79="","",'True_Odds_Calculator_2-way'!B79)</f>
        <v>1.71</v>
      </c>
      <c r="C78" s="4">
        <f t="shared" si="11"/>
        <v>0.46511627906976744</v>
      </c>
      <c r="D78">
        <f t="shared" si="12"/>
        <v>0.58479532163742687</v>
      </c>
      <c r="E78">
        <f t="shared" si="13"/>
        <v>4.9911600707194248E-2</v>
      </c>
      <c r="F78">
        <f t="shared" si="14"/>
        <v>-0.22208622331021366</v>
      </c>
      <c r="G78">
        <v>0</v>
      </c>
      <c r="H78">
        <f t="shared" si="15"/>
        <v>0.27199782401740785</v>
      </c>
      <c r="I78">
        <f t="shared" si="16"/>
        <v>-1.1066796025971803</v>
      </c>
      <c r="J78">
        <f t="shared" si="17"/>
        <v>1.1066796025971803</v>
      </c>
      <c r="K78">
        <f t="shared" si="18"/>
        <v>0.44000885345590496</v>
      </c>
      <c r="L78">
        <f t="shared" si="19"/>
        <v>0.55999114654409532</v>
      </c>
      <c r="M78">
        <f t="shared" si="20"/>
        <v>2.2726815429867573</v>
      </c>
      <c r="N78">
        <f t="shared" si="21"/>
        <v>1.7857425178439978</v>
      </c>
    </row>
    <row r="79" spans="1:14" x14ac:dyDescent="0.25">
      <c r="A79" s="4">
        <f>IF('True_Odds_Calculator_2-way'!A80="","",'True_Odds_Calculator_2-way'!A80)</f>
        <v>2.11</v>
      </c>
      <c r="B79" s="4">
        <f>IF('True_Odds_Calculator_2-way'!B80="","",'True_Odds_Calculator_2-way'!B80)</f>
        <v>1.75</v>
      </c>
      <c r="C79" s="4">
        <f t="shared" si="11"/>
        <v>0.47393364928909953</v>
      </c>
      <c r="D79">
        <f t="shared" si="12"/>
        <v>0.5714285714285714</v>
      </c>
      <c r="E79">
        <f t="shared" si="13"/>
        <v>4.5362220717670931E-2</v>
      </c>
      <c r="F79">
        <f t="shared" si="14"/>
        <v>-0.22545700744752883</v>
      </c>
      <c r="G79">
        <v>0</v>
      </c>
      <c r="H79">
        <f t="shared" si="15"/>
        <v>0.27081922816519971</v>
      </c>
      <c r="I79">
        <f t="shared" si="16"/>
        <v>-1.0959932487023818</v>
      </c>
      <c r="J79">
        <f t="shared" si="17"/>
        <v>1.0959932487023818</v>
      </c>
      <c r="K79">
        <f t="shared" si="18"/>
        <v>0.45115105429092489</v>
      </c>
      <c r="L79">
        <f t="shared" si="19"/>
        <v>0.54884894570907516</v>
      </c>
      <c r="M79">
        <f t="shared" si="20"/>
        <v>2.216552506059644</v>
      </c>
      <c r="N79">
        <f t="shared" si="21"/>
        <v>1.8219949365267862</v>
      </c>
    </row>
    <row r="80" spans="1:14" x14ac:dyDescent="0.25">
      <c r="A80" s="4">
        <f>IF('True_Odds_Calculator_2-way'!A81="","",'True_Odds_Calculator_2-way'!A81)</f>
        <v>2.02</v>
      </c>
      <c r="B80" s="4">
        <f>IF('True_Odds_Calculator_2-way'!B81="","",'True_Odds_Calculator_2-way'!B81)</f>
        <v>1.83</v>
      </c>
      <c r="C80" s="4">
        <f t="shared" si="11"/>
        <v>0.49504950495049505</v>
      </c>
      <c r="D80">
        <f t="shared" si="12"/>
        <v>0.54644808743169393</v>
      </c>
      <c r="E80">
        <f t="shared" si="13"/>
        <v>4.1497592382188975E-2</v>
      </c>
      <c r="F80">
        <f t="shared" si="14"/>
        <v>-0.22902126278201596</v>
      </c>
      <c r="G80">
        <v>0</v>
      </c>
      <c r="H80">
        <f t="shared" si="15"/>
        <v>0.27051885516420493</v>
      </c>
      <c r="I80">
        <f t="shared" si="16"/>
        <v>-1.0868281233544477</v>
      </c>
      <c r="J80">
        <f t="shared" si="17"/>
        <v>1.0868281233544477</v>
      </c>
      <c r="K80">
        <f t="shared" si="18"/>
        <v>0.47425625911513414</v>
      </c>
      <c r="L80">
        <f t="shared" si="19"/>
        <v>0.52574374088486586</v>
      </c>
      <c r="M80">
        <f t="shared" si="20"/>
        <v>2.1085646858215363</v>
      </c>
      <c r="N80">
        <f t="shared" si="21"/>
        <v>1.9020673423841918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2</v>
      </c>
      <c r="B82" s="4">
        <f>IF('True_Odds_Calculator_2-way'!B83="","",'True_Odds_Calculator_2-way'!B83)</f>
        <v>1.84</v>
      </c>
      <c r="C82" s="4">
        <f t="shared" si="11"/>
        <v>0.5</v>
      </c>
      <c r="D82">
        <f t="shared" si="12"/>
        <v>0.54347826086956519</v>
      </c>
      <c r="E82">
        <f t="shared" si="13"/>
        <v>4.3478260869565188E-2</v>
      </c>
      <c r="F82">
        <f t="shared" si="14"/>
        <v>-0.22826086956521741</v>
      </c>
      <c r="G82">
        <v>0</v>
      </c>
      <c r="H82">
        <f t="shared" si="15"/>
        <v>0.27173913043478259</v>
      </c>
      <c r="I82">
        <f t="shared" si="16"/>
        <v>-1.0910894511799618</v>
      </c>
      <c r="J82">
        <f t="shared" si="17"/>
        <v>1.0910894511799618</v>
      </c>
      <c r="K82">
        <f t="shared" si="18"/>
        <v>0.47821961869479995</v>
      </c>
      <c r="L82">
        <f t="shared" si="19"/>
        <v>0.52178038130519999</v>
      </c>
      <c r="M82">
        <f t="shared" si="20"/>
        <v>2.091089451179962</v>
      </c>
      <c r="N82">
        <f t="shared" si="21"/>
        <v>1.9165151389911681</v>
      </c>
    </row>
    <row r="83" spans="1:14" x14ac:dyDescent="0.25">
      <c r="A83" s="4">
        <f>IF('True_Odds_Calculator_2-way'!A84="","",'True_Odds_Calculator_2-way'!A84)</f>
        <v>1.93</v>
      </c>
      <c r="B83" s="4">
        <f>IF('True_Odds_Calculator_2-way'!B84="","",'True_Odds_Calculator_2-way'!B84)</f>
        <v>1.9</v>
      </c>
      <c r="C83" s="4">
        <f t="shared" si="11"/>
        <v>0.5181347150259068</v>
      </c>
      <c r="D83">
        <f t="shared" si="12"/>
        <v>0.52631578947368418</v>
      </c>
      <c r="E83">
        <f t="shared" si="13"/>
        <v>4.445050449959087E-2</v>
      </c>
      <c r="F83">
        <f t="shared" si="14"/>
        <v>-0.22825197709299161</v>
      </c>
      <c r="G83">
        <v>0</v>
      </c>
      <c r="H83">
        <f t="shared" si="15"/>
        <v>0.27270248159258254</v>
      </c>
      <c r="I83">
        <f t="shared" si="16"/>
        <v>-1.0930430596399217</v>
      </c>
      <c r="J83">
        <f t="shared" si="17"/>
        <v>1.0930430596399217</v>
      </c>
      <c r="K83">
        <f t="shared" si="18"/>
        <v>0.49590136395381257</v>
      </c>
      <c r="L83">
        <f t="shared" si="19"/>
        <v>0.50409863604618754</v>
      </c>
      <c r="M83">
        <f t="shared" si="20"/>
        <v>2.0165300454651267</v>
      </c>
      <c r="N83">
        <f t="shared" si="21"/>
        <v>1.9837387536759294</v>
      </c>
    </row>
    <row r="84" spans="1:14" x14ac:dyDescent="0.25">
      <c r="A84" s="4">
        <f>IF('True_Odds_Calculator_2-way'!A85="","",'True_Odds_Calculator_2-way'!A85)</f>
        <v>1.91</v>
      </c>
      <c r="B84" s="4">
        <f>IF('True_Odds_Calculator_2-way'!B85="","",'True_Odds_Calculator_2-way'!B85)</f>
        <v>1.93</v>
      </c>
      <c r="C84" s="4">
        <f t="shared" si="11"/>
        <v>0.52356020942408377</v>
      </c>
      <c r="D84">
        <f t="shared" si="12"/>
        <v>0.5181347150259068</v>
      </c>
      <c r="E84">
        <f t="shared" si="13"/>
        <v>4.1694924449990456E-2</v>
      </c>
      <c r="F84">
        <f t="shared" si="14"/>
        <v>-0.2295797954588612</v>
      </c>
      <c r="G84">
        <v>0</v>
      </c>
      <c r="H84">
        <f t="shared" si="15"/>
        <v>0.27127471990885171</v>
      </c>
      <c r="I84">
        <f t="shared" si="16"/>
        <v>-1.0870207379990005</v>
      </c>
      <c r="J84">
        <f t="shared" si="17"/>
        <v>1.0870207379990005</v>
      </c>
      <c r="K84">
        <f t="shared" si="18"/>
        <v>0.50271747157230162</v>
      </c>
      <c r="L84">
        <f t="shared" si="19"/>
        <v>0.49728252842769838</v>
      </c>
      <c r="M84">
        <f t="shared" si="20"/>
        <v>1.9891888715790902</v>
      </c>
      <c r="N84">
        <f t="shared" si="21"/>
        <v>2.0109292863390706</v>
      </c>
    </row>
    <row r="85" spans="1:14" x14ac:dyDescent="0.25">
      <c r="A85" s="4">
        <f>IF('True_Odds_Calculator_2-way'!A86="","",'True_Odds_Calculator_2-way'!A86)</f>
        <v>2.0299999999999998</v>
      </c>
      <c r="B85" s="4">
        <f>IF('True_Odds_Calculator_2-way'!B86="","",'True_Odds_Calculator_2-way'!B86)</f>
        <v>1.81</v>
      </c>
      <c r="C85" s="4">
        <f t="shared" si="11"/>
        <v>0.49261083743842371</v>
      </c>
      <c r="D85">
        <f t="shared" si="12"/>
        <v>0.5524861878453039</v>
      </c>
      <c r="E85">
        <f t="shared" si="13"/>
        <v>4.5097025283727721E-2</v>
      </c>
      <c r="F85">
        <f t="shared" si="14"/>
        <v>-0.22706365838390963</v>
      </c>
      <c r="G85">
        <v>0</v>
      </c>
      <c r="H85">
        <f t="shared" si="15"/>
        <v>0.2721606836676374</v>
      </c>
      <c r="I85">
        <f t="shared" si="16"/>
        <v>-1.0948103090714374</v>
      </c>
      <c r="J85">
        <f t="shared" si="17"/>
        <v>1.0948103090714374</v>
      </c>
      <c r="K85">
        <f t="shared" si="18"/>
        <v>0.47000109481045338</v>
      </c>
      <c r="L85">
        <f t="shared" si="19"/>
        <v>0.52999890518954651</v>
      </c>
      <c r="M85">
        <f t="shared" si="20"/>
        <v>2.1276546183435801</v>
      </c>
      <c r="N85">
        <f t="shared" si="21"/>
        <v>1.8867963503478642</v>
      </c>
    </row>
    <row r="86" spans="1:14" x14ac:dyDescent="0.25">
      <c r="A86" s="4">
        <f>IF('True_Odds_Calculator_2-way'!A87="","",'True_Odds_Calculator_2-way'!A87)</f>
        <v>1.99</v>
      </c>
      <c r="B86" s="4">
        <f>IF('True_Odds_Calculator_2-way'!B87="","",'True_Odds_Calculator_2-way'!B87)</f>
        <v>1.85</v>
      </c>
      <c r="C86" s="4">
        <f t="shared" si="11"/>
        <v>0.50251256281407031</v>
      </c>
      <c r="D86">
        <f t="shared" si="12"/>
        <v>0.54054054054054046</v>
      </c>
      <c r="E86">
        <f t="shared" si="13"/>
        <v>4.3053103354610656E-2</v>
      </c>
      <c r="F86">
        <f t="shared" si="14"/>
        <v>-0.22857530897731926</v>
      </c>
      <c r="G86">
        <v>0</v>
      </c>
      <c r="H86">
        <f t="shared" si="15"/>
        <v>0.27162841233192986</v>
      </c>
      <c r="I86">
        <f t="shared" si="16"/>
        <v>-1.0901165669462136</v>
      </c>
      <c r="J86">
        <f t="shared" si="17"/>
        <v>1.0901165669462136</v>
      </c>
      <c r="K86">
        <f t="shared" si="18"/>
        <v>0.48095065060885256</v>
      </c>
      <c r="L86">
        <f t="shared" si="19"/>
        <v>0.51904934939114777</v>
      </c>
      <c r="M86">
        <f t="shared" si="20"/>
        <v>2.0792154012767514</v>
      </c>
      <c r="N86">
        <f t="shared" si="21"/>
        <v>1.9265990819042815</v>
      </c>
    </row>
    <row r="87" spans="1:14" x14ac:dyDescent="0.25">
      <c r="A87" s="4">
        <f>IF('True_Odds_Calculator_2-way'!A88="","",'True_Odds_Calculator_2-way'!A88)</f>
        <v>1.9</v>
      </c>
      <c r="B87" s="4">
        <f>IF('True_Odds_Calculator_2-way'!B88="","",'True_Odds_Calculator_2-way'!B88)</f>
        <v>1.93</v>
      </c>
      <c r="C87" s="4">
        <f t="shared" si="11"/>
        <v>0.52631578947368418</v>
      </c>
      <c r="D87">
        <f t="shared" si="12"/>
        <v>0.5181347150259068</v>
      </c>
      <c r="E87">
        <f t="shared" si="13"/>
        <v>4.445050449959087E-2</v>
      </c>
      <c r="F87">
        <f t="shared" si="14"/>
        <v>-0.22825197709299161</v>
      </c>
      <c r="G87">
        <v>0</v>
      </c>
      <c r="H87">
        <f t="shared" si="15"/>
        <v>0.27270248159258254</v>
      </c>
      <c r="I87">
        <f t="shared" si="16"/>
        <v>-1.0930430596399217</v>
      </c>
      <c r="J87">
        <f t="shared" si="17"/>
        <v>1.0930430596399217</v>
      </c>
      <c r="K87">
        <f t="shared" si="18"/>
        <v>0.50409863604618754</v>
      </c>
      <c r="L87">
        <f t="shared" si="19"/>
        <v>0.49590136395381257</v>
      </c>
      <c r="M87">
        <f t="shared" si="20"/>
        <v>1.9837387536759294</v>
      </c>
      <c r="N87">
        <f t="shared" si="21"/>
        <v>2.0165300454651267</v>
      </c>
    </row>
    <row r="88" spans="1:14" x14ac:dyDescent="0.25">
      <c r="A88" s="4">
        <f>IF('True_Odds_Calculator_2-way'!A89="","",'True_Odds_Calculator_2-way'!A89)</f>
        <v>1.87</v>
      </c>
      <c r="B88" s="4">
        <f>IF('True_Odds_Calculator_2-way'!B89="","",'True_Odds_Calculator_2-way'!B89)</f>
        <v>1.97</v>
      </c>
      <c r="C88" s="4">
        <f t="shared" si="11"/>
        <v>0.53475935828876997</v>
      </c>
      <c r="D88">
        <f t="shared" si="12"/>
        <v>0.50761421319796951</v>
      </c>
      <c r="E88">
        <f t="shared" si="13"/>
        <v>4.2373571486739481E-2</v>
      </c>
      <c r="F88">
        <f t="shared" si="14"/>
        <v>-0.22907787942126556</v>
      </c>
      <c r="G88">
        <v>0</v>
      </c>
      <c r="H88">
        <f t="shared" si="15"/>
        <v>0.27145145090800504</v>
      </c>
      <c r="I88">
        <f t="shared" si="16"/>
        <v>-1.0885653508392383</v>
      </c>
      <c r="J88">
        <f t="shared" si="17"/>
        <v>1.0885653508392383</v>
      </c>
      <c r="K88">
        <f t="shared" si="18"/>
        <v>0.51359700426766597</v>
      </c>
      <c r="L88">
        <f t="shared" si="19"/>
        <v>0.48640299573233392</v>
      </c>
      <c r="M88">
        <f t="shared" si="20"/>
        <v>1.9470518552301377</v>
      </c>
      <c r="N88">
        <f t="shared" si="21"/>
        <v>2.0559083903140616</v>
      </c>
    </row>
    <row r="89" spans="1:14" x14ac:dyDescent="0.25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11"/>
        <v>0.44052863436123346</v>
      </c>
      <c r="D89">
        <f t="shared" si="12"/>
        <v>0.60606060606060608</v>
      </c>
      <c r="E89">
        <f t="shared" si="13"/>
        <v>4.658924042183954E-2</v>
      </c>
      <c r="F89">
        <f t="shared" si="14"/>
        <v>-0.22039781070618081</v>
      </c>
      <c r="G89">
        <v>0</v>
      </c>
      <c r="H89">
        <f t="shared" si="15"/>
        <v>0.26698705112802029</v>
      </c>
      <c r="I89">
        <f t="shared" si="16"/>
        <v>-1.1006302913143411</v>
      </c>
      <c r="J89">
        <f t="shared" si="17"/>
        <v>1.1006302913143411</v>
      </c>
      <c r="K89">
        <f t="shared" si="18"/>
        <v>0.41704887980643335</v>
      </c>
      <c r="L89">
        <f t="shared" si="19"/>
        <v>0.58295112019356654</v>
      </c>
      <c r="M89">
        <f t="shared" si="20"/>
        <v>2.3978004699692139</v>
      </c>
      <c r="N89">
        <f t="shared" si="21"/>
        <v>1.715409689354322</v>
      </c>
    </row>
    <row r="90" spans="1:14" x14ac:dyDescent="0.25">
      <c r="A90" s="4">
        <f>IF('True_Odds_Calculator_2-way'!A91="","",'True_Odds_Calculator_2-way'!A91)</f>
        <v>1.98</v>
      </c>
      <c r="B90" s="4">
        <f>IF('True_Odds_Calculator_2-way'!B91="","",'True_Odds_Calculator_2-way'!B91)</f>
        <v>1.86</v>
      </c>
      <c r="C90" s="4">
        <f t="shared" si="11"/>
        <v>0.50505050505050508</v>
      </c>
      <c r="D90">
        <f t="shared" si="12"/>
        <v>0.5376344086021505</v>
      </c>
      <c r="E90">
        <f t="shared" si="13"/>
        <v>4.2684913652655698E-2</v>
      </c>
      <c r="F90">
        <f t="shared" si="14"/>
        <v>-0.22884761594438996</v>
      </c>
      <c r="G90">
        <v>0</v>
      </c>
      <c r="H90">
        <f t="shared" si="15"/>
        <v>0.27153252959704571</v>
      </c>
      <c r="I90">
        <f t="shared" si="16"/>
        <v>-1.0892755023757481</v>
      </c>
      <c r="J90">
        <f t="shared" si="17"/>
        <v>1.0892755023757481</v>
      </c>
      <c r="K90">
        <f t="shared" si="18"/>
        <v>0.48367827835233401</v>
      </c>
      <c r="L90">
        <f t="shared" si="19"/>
        <v>0.51632172164766577</v>
      </c>
      <c r="M90">
        <f t="shared" si="20"/>
        <v>2.0674899923282331</v>
      </c>
      <c r="N90">
        <f t="shared" si="21"/>
        <v>1.9367769320431434</v>
      </c>
    </row>
    <row r="91" spans="1:14" x14ac:dyDescent="0.25">
      <c r="A91" s="4">
        <f>IF('True_Odds_Calculator_2-way'!A92="","",'True_Odds_Calculator_2-way'!A92)</f>
        <v>2.25</v>
      </c>
      <c r="B91" s="4">
        <f>IF('True_Odds_Calculator_2-way'!B92="","",'True_Odds_Calculator_2-way'!B92)</f>
        <v>1.66</v>
      </c>
      <c r="C91" s="4">
        <f t="shared" si="11"/>
        <v>0.44444444444444442</v>
      </c>
      <c r="D91">
        <f t="shared" si="12"/>
        <v>0.60240963855421692</v>
      </c>
      <c r="E91">
        <f t="shared" si="13"/>
        <v>4.685408299866145E-2</v>
      </c>
      <c r="F91">
        <f t="shared" si="14"/>
        <v>-0.22088353413654604</v>
      </c>
      <c r="G91">
        <v>0</v>
      </c>
      <c r="H91">
        <f t="shared" si="15"/>
        <v>0.2677376171352075</v>
      </c>
      <c r="I91">
        <f t="shared" si="16"/>
        <v>-1.1009637651263608</v>
      </c>
      <c r="J91">
        <f t="shared" si="17"/>
        <v>1.1009637651263608</v>
      </c>
      <c r="K91">
        <f t="shared" si="18"/>
        <v>0.42083916310041947</v>
      </c>
      <c r="L91">
        <f t="shared" si="19"/>
        <v>0.57916083689958042</v>
      </c>
      <c r="M91">
        <f t="shared" si="20"/>
        <v>2.3762047064079508</v>
      </c>
      <c r="N91">
        <f t="shared" si="21"/>
        <v>1.7266360849833982</v>
      </c>
    </row>
    <row r="92" spans="1:14" x14ac:dyDescent="0.25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</v>
      </c>
      <c r="C92" s="4">
        <f t="shared" si="11"/>
        <v>0.4587155963302752</v>
      </c>
      <c r="D92">
        <f t="shared" si="12"/>
        <v>0.58823529411764708</v>
      </c>
      <c r="E92">
        <f t="shared" si="13"/>
        <v>4.6950890447922333E-2</v>
      </c>
      <c r="F92">
        <f t="shared" si="14"/>
        <v>-0.22288181327576895</v>
      </c>
      <c r="G92">
        <v>0</v>
      </c>
      <c r="H92">
        <f t="shared" si="15"/>
        <v>0.26983270372369128</v>
      </c>
      <c r="I92">
        <f t="shared" si="16"/>
        <v>-1.1002971203391541</v>
      </c>
      <c r="J92">
        <f t="shared" si="17"/>
        <v>1.1002971203391541</v>
      </c>
      <c r="K92">
        <f t="shared" si="18"/>
        <v>0.43509462791696046</v>
      </c>
      <c r="L92">
        <f t="shared" si="19"/>
        <v>0.56490537208303937</v>
      </c>
      <c r="M92">
        <f t="shared" si="20"/>
        <v>2.2983506020002022</v>
      </c>
      <c r="N92">
        <f t="shared" si="21"/>
        <v>1.7702079842374079</v>
      </c>
    </row>
    <row r="93" spans="1:14" x14ac:dyDescent="0.25">
      <c r="A93" s="4">
        <f>IF('True_Odds_Calculator_2-way'!A94="","",'True_Odds_Calculator_2-way'!A94)</f>
        <v>2.12</v>
      </c>
      <c r="B93" s="4">
        <f>IF('True_Odds_Calculator_2-way'!B94="","",'True_Odds_Calculator_2-way'!B94)</f>
        <v>1.74</v>
      </c>
      <c r="C93" s="4">
        <f t="shared" si="11"/>
        <v>0.47169811320754712</v>
      </c>
      <c r="D93">
        <f t="shared" si="12"/>
        <v>0.57471264367816088</v>
      </c>
      <c r="E93">
        <f t="shared" si="13"/>
        <v>4.6410756885707949E-2</v>
      </c>
      <c r="F93">
        <f t="shared" si="14"/>
        <v>-0.22468011277380184</v>
      </c>
      <c r="G93">
        <v>0</v>
      </c>
      <c r="H93">
        <f t="shared" si="15"/>
        <v>0.27109086965950985</v>
      </c>
      <c r="I93">
        <f t="shared" si="16"/>
        <v>-1.0984369379093668</v>
      </c>
      <c r="J93">
        <f t="shared" si="17"/>
        <v>1.0984369379093668</v>
      </c>
      <c r="K93">
        <f t="shared" si="18"/>
        <v>0.44838035299811413</v>
      </c>
      <c r="L93">
        <f t="shared" si="19"/>
        <v>0.55161964700188582</v>
      </c>
      <c r="M93">
        <f t="shared" si="20"/>
        <v>2.2302493704584911</v>
      </c>
      <c r="N93">
        <f t="shared" si="21"/>
        <v>1.8128433340529317</v>
      </c>
    </row>
    <row r="94" spans="1:14" x14ac:dyDescent="0.25">
      <c r="A94" s="4">
        <f>IF('True_Odds_Calculator_2-way'!A95="","",'True_Odds_Calculator_2-way'!A95)</f>
        <v>2.23</v>
      </c>
      <c r="B94" s="4">
        <f>IF('True_Odds_Calculator_2-way'!B95="","",'True_Odds_Calculator_2-way'!B95)</f>
        <v>1.67</v>
      </c>
      <c r="C94" s="4">
        <f t="shared" si="11"/>
        <v>0.44843049327354262</v>
      </c>
      <c r="D94">
        <f t="shared" si="12"/>
        <v>0.5988023952095809</v>
      </c>
      <c r="E94">
        <f t="shared" si="13"/>
        <v>4.7232888483123459E-2</v>
      </c>
      <c r="F94">
        <f t="shared" si="14"/>
        <v>-0.22128836497408777</v>
      </c>
      <c r="G94">
        <v>0</v>
      </c>
      <c r="H94">
        <f t="shared" si="15"/>
        <v>0.26852125345721117</v>
      </c>
      <c r="I94">
        <f t="shared" si="16"/>
        <v>-1.1015647826027291</v>
      </c>
      <c r="J94">
        <f t="shared" si="17"/>
        <v>1.1015647826027291</v>
      </c>
      <c r="K94">
        <f t="shared" si="18"/>
        <v>0.42464203096948078</v>
      </c>
      <c r="L94">
        <f t="shared" si="19"/>
        <v>0.57535796903051928</v>
      </c>
      <c r="M94">
        <f t="shared" si="20"/>
        <v>2.3549246826013568</v>
      </c>
      <c r="N94">
        <f t="shared" si="21"/>
        <v>1.7380484043438287</v>
      </c>
    </row>
    <row r="95" spans="1:14" x14ac:dyDescent="0.25">
      <c r="A95" s="4">
        <f>IF('True_Odds_Calculator_2-way'!A96="","",'True_Odds_Calculator_2-way'!A96)</f>
        <v>2.2400000000000002</v>
      </c>
      <c r="B95" s="4">
        <f>IF('True_Odds_Calculator_2-way'!B96="","",'True_Odds_Calculator_2-way'!B96)</f>
        <v>1.66</v>
      </c>
      <c r="C95" s="4">
        <f t="shared" si="11"/>
        <v>0.4464285714285714</v>
      </c>
      <c r="D95">
        <f t="shared" si="12"/>
        <v>0.60240963855421692</v>
      </c>
      <c r="E95">
        <f t="shared" si="13"/>
        <v>4.8838209982788428E-2</v>
      </c>
      <c r="F95">
        <f t="shared" si="14"/>
        <v>-0.22009466437177272</v>
      </c>
      <c r="G95">
        <v>0</v>
      </c>
      <c r="H95">
        <f t="shared" si="15"/>
        <v>0.26893287435456109</v>
      </c>
      <c r="I95">
        <f t="shared" si="16"/>
        <v>-1.1053942207134548</v>
      </c>
      <c r="J95">
        <f t="shared" si="17"/>
        <v>1.1053942207134548</v>
      </c>
      <c r="K95">
        <f t="shared" si="18"/>
        <v>0.42181832798601948</v>
      </c>
      <c r="L95">
        <f t="shared" si="19"/>
        <v>0.57818167201398041</v>
      </c>
      <c r="M95">
        <f t="shared" si="20"/>
        <v>2.3706888336846839</v>
      </c>
      <c r="N95">
        <f t="shared" si="21"/>
        <v>1.7295601856708804</v>
      </c>
    </row>
    <row r="96" spans="1:14" x14ac:dyDescent="0.25">
      <c r="A96" s="4">
        <f>IF('True_Odds_Calculator_2-way'!A97="","",'True_Odds_Calculator_2-way'!A97)</f>
        <v>1.88</v>
      </c>
      <c r="B96" s="4">
        <f>IF('True_Odds_Calculator_2-way'!B97="","",'True_Odds_Calculator_2-way'!B97)</f>
        <v>1.95</v>
      </c>
      <c r="C96" s="4">
        <f t="shared" si="11"/>
        <v>0.53191489361702127</v>
      </c>
      <c r="D96">
        <f t="shared" si="12"/>
        <v>0.51282051282051289</v>
      </c>
      <c r="E96">
        <f t="shared" si="13"/>
        <v>4.4735406437534042E-2</v>
      </c>
      <c r="F96">
        <f t="shared" si="14"/>
        <v>-0.22804146208401543</v>
      </c>
      <c r="G96">
        <v>0</v>
      </c>
      <c r="H96">
        <f t="shared" si="15"/>
        <v>0.27277686852154942</v>
      </c>
      <c r="I96">
        <f t="shared" si="16"/>
        <v>-1.0936965981495175</v>
      </c>
      <c r="J96">
        <f t="shared" si="17"/>
        <v>1.0936965981495175</v>
      </c>
      <c r="K96">
        <f t="shared" si="18"/>
        <v>0.50956634210004492</v>
      </c>
      <c r="L96">
        <f t="shared" si="19"/>
        <v>0.49043365789995519</v>
      </c>
      <c r="M96">
        <f t="shared" si="20"/>
        <v>1.9624530063715757</v>
      </c>
      <c r="N96">
        <f t="shared" si="21"/>
        <v>2.0390117682420414</v>
      </c>
    </row>
    <row r="97" spans="1:14" x14ac:dyDescent="0.25">
      <c r="A97" s="4">
        <f>IF('True_Odds_Calculator_2-way'!A98="","",'True_Odds_Calculator_2-way'!A98)</f>
        <v>2.33</v>
      </c>
      <c r="B97" s="4">
        <f>IF('True_Odds_Calculator_2-way'!B98="","",'True_Odds_Calculator_2-way'!B98)</f>
        <v>1.62</v>
      </c>
      <c r="C97" s="4">
        <f t="shared" si="11"/>
        <v>0.42918454935622319</v>
      </c>
      <c r="D97">
        <f t="shared" si="12"/>
        <v>0.61728395061728392</v>
      </c>
      <c r="E97">
        <f t="shared" si="13"/>
        <v>4.6468499973506994E-2</v>
      </c>
      <c r="F97">
        <f t="shared" si="14"/>
        <v>-0.21846023419700111</v>
      </c>
      <c r="G97">
        <v>0</v>
      </c>
      <c r="H97">
        <f t="shared" si="15"/>
        <v>0.26492873417050811</v>
      </c>
      <c r="I97">
        <f t="shared" si="16"/>
        <v>-1.1012307625269453</v>
      </c>
      <c r="J97">
        <f t="shared" si="17"/>
        <v>1.1012307625269453</v>
      </c>
      <c r="K97">
        <f t="shared" si="18"/>
        <v>0.40573927715453428</v>
      </c>
      <c r="L97">
        <f t="shared" si="19"/>
        <v>0.59426072284546572</v>
      </c>
      <c r="M97">
        <f t="shared" si="20"/>
        <v>2.4646369141608373</v>
      </c>
      <c r="N97">
        <f t="shared" si="21"/>
        <v>1.6827630727667064</v>
      </c>
    </row>
    <row r="98" spans="1:14" x14ac:dyDescent="0.25">
      <c r="A98" s="4">
        <f>IF('True_Odds_Calculator_2-way'!A99="","",'True_Odds_Calculator_2-way'!A99)</f>
        <v>2.42</v>
      </c>
      <c r="B98" s="4">
        <f>IF('True_Odds_Calculator_2-way'!B99="","",'True_Odds_Calculator_2-way'!B99)</f>
        <v>1.58</v>
      </c>
      <c r="C98" s="4">
        <f t="shared" si="11"/>
        <v>0.41322314049586778</v>
      </c>
      <c r="D98">
        <f t="shared" si="12"/>
        <v>0.63291139240506322</v>
      </c>
      <c r="E98">
        <f t="shared" si="13"/>
        <v>4.6134532900931058E-2</v>
      </c>
      <c r="F98">
        <f t="shared" si="14"/>
        <v>-0.21539910032430165</v>
      </c>
      <c r="G98">
        <v>0</v>
      </c>
      <c r="H98">
        <f t="shared" si="15"/>
        <v>0.26153363322523276</v>
      </c>
      <c r="I98">
        <f t="shared" si="16"/>
        <v>-1.1018991068031501</v>
      </c>
      <c r="J98">
        <f t="shared" si="17"/>
        <v>1.1018991068031501</v>
      </c>
      <c r="K98">
        <f t="shared" si="18"/>
        <v>0.38990964805127881</v>
      </c>
      <c r="L98">
        <f t="shared" si="19"/>
        <v>0.61009035194872097</v>
      </c>
      <c r="M98">
        <f t="shared" si="20"/>
        <v>2.5646967316604727</v>
      </c>
      <c r="N98">
        <f t="shared" si="21"/>
        <v>1.6391014819458274</v>
      </c>
    </row>
    <row r="99" spans="1:14" x14ac:dyDescent="0.25">
      <c r="A99" s="4">
        <f>IF('True_Odds_Calculator_2-way'!A100="","",'True_Odds_Calculator_2-way'!A100)</f>
        <v>2.2000000000000002</v>
      </c>
      <c r="B99" s="4">
        <f>IF('True_Odds_Calculator_2-way'!B100="","",'True_Odds_Calculator_2-way'!B100)</f>
        <v>1.68</v>
      </c>
      <c r="C99" s="4">
        <f t="shared" si="11"/>
        <v>0.45454545454545453</v>
      </c>
      <c r="D99">
        <f t="shared" si="12"/>
        <v>0.59523809523809523</v>
      </c>
      <c r="E99">
        <f t="shared" si="13"/>
        <v>4.9783549783549708E-2</v>
      </c>
      <c r="F99">
        <f t="shared" si="14"/>
        <v>-0.22077922077922085</v>
      </c>
      <c r="G99">
        <v>0</v>
      </c>
      <c r="H99">
        <f t="shared" si="15"/>
        <v>0.27056277056277056</v>
      </c>
      <c r="I99">
        <f t="shared" si="16"/>
        <v>-1.1070186069251189</v>
      </c>
      <c r="J99">
        <f t="shared" si="17"/>
        <v>1.1070186069251189</v>
      </c>
      <c r="K99">
        <f t="shared" si="18"/>
        <v>0.42947535240557161</v>
      </c>
      <c r="L99">
        <f t="shared" si="19"/>
        <v>0.57052464759442856</v>
      </c>
      <c r="M99">
        <f t="shared" si="20"/>
        <v>2.3284223283101424</v>
      </c>
      <c r="N99">
        <f t="shared" si="21"/>
        <v>1.7527726527090808</v>
      </c>
    </row>
    <row r="100" spans="1:14" x14ac:dyDescent="0.25">
      <c r="A100" s="4">
        <f>IF('True_Odds_Calculator_2-way'!A101="","",'True_Odds_Calculator_2-way'!A101)</f>
        <v>1.89</v>
      </c>
      <c r="B100" s="4">
        <f>IF('True_Odds_Calculator_2-way'!B101="","",'True_Odds_Calculator_2-way'!B101)</f>
        <v>1.91</v>
      </c>
      <c r="C100" s="4">
        <f t="shared" si="11"/>
        <v>0.52910052910052918</v>
      </c>
      <c r="D100">
        <f t="shared" si="12"/>
        <v>0.52356020942408377</v>
      </c>
      <c r="E100">
        <f t="shared" si="13"/>
        <v>5.2660738524612949E-2</v>
      </c>
      <c r="F100">
        <f t="shared" si="14"/>
        <v>-0.2243552452976536</v>
      </c>
      <c r="G100">
        <v>0</v>
      </c>
      <c r="H100">
        <f t="shared" si="15"/>
        <v>0.27701598382226661</v>
      </c>
      <c r="I100">
        <f t="shared" si="16"/>
        <v>-1.1111797045680469</v>
      </c>
      <c r="J100">
        <f t="shared" si="17"/>
        <v>1.1111797045680469</v>
      </c>
      <c r="K100">
        <f t="shared" si="18"/>
        <v>0.50277786351695242</v>
      </c>
      <c r="L100">
        <f t="shared" si="19"/>
        <v>0.49722213648304747</v>
      </c>
      <c r="M100">
        <f t="shared" si="20"/>
        <v>1.9889499370655614</v>
      </c>
      <c r="N100">
        <f t="shared" si="21"/>
        <v>2.0111735311569228</v>
      </c>
    </row>
    <row r="101" spans="1:14" x14ac:dyDescent="0.25">
      <c r="A101" s="4">
        <f>IF('True_Odds_Calculator_2-way'!A102="","",'True_Odds_Calculator_2-way'!A102)</f>
        <v>1.72</v>
      </c>
      <c r="B101" s="4">
        <f>IF('True_Odds_Calculator_2-way'!B102="","",'True_Odds_Calculator_2-way'!B102)</f>
        <v>2.1</v>
      </c>
      <c r="C101" s="4">
        <f t="shared" si="11"/>
        <v>0.58139534883720934</v>
      </c>
      <c r="D101">
        <f t="shared" si="12"/>
        <v>0.47619047619047616</v>
      </c>
      <c r="E101">
        <f t="shared" si="13"/>
        <v>5.75858250276855E-2</v>
      </c>
      <c r="F101">
        <f t="shared" si="14"/>
        <v>-0.21926910299003322</v>
      </c>
      <c r="G101">
        <v>0</v>
      </c>
      <c r="H101">
        <f t="shared" si="15"/>
        <v>0.27685492801771872</v>
      </c>
      <c r="I101">
        <f t="shared" si="16"/>
        <v>-1.1236664374387368</v>
      </c>
      <c r="J101">
        <f t="shared" si="17"/>
        <v>1.1236664374387368</v>
      </c>
      <c r="K101">
        <f t="shared" si="18"/>
        <v>0.55277942512768541</v>
      </c>
      <c r="L101">
        <f t="shared" si="19"/>
        <v>0.44722057487231454</v>
      </c>
      <c r="M101">
        <f t="shared" si="20"/>
        <v>1.8090398349558905</v>
      </c>
      <c r="N101">
        <f t="shared" si="21"/>
        <v>2.2360330811826108</v>
      </c>
    </row>
    <row r="102" spans="1:14" x14ac:dyDescent="0.25">
      <c r="A102" s="4">
        <f>IF('True_Odds_Calculator_2-way'!A103="","",'True_Odds_Calculator_2-way'!A103)</f>
        <v>1.74</v>
      </c>
      <c r="B102" s="4">
        <f>IF('True_Odds_Calculator_2-way'!B103="","",'True_Odds_Calculator_2-way'!B103)</f>
        <v>2.08</v>
      </c>
      <c r="C102" s="4">
        <f t="shared" si="11"/>
        <v>0.57471264367816088</v>
      </c>
      <c r="D102">
        <f t="shared" si="12"/>
        <v>0.48076923076923073</v>
      </c>
      <c r="E102">
        <f t="shared" si="13"/>
        <v>5.5481874447391721E-2</v>
      </c>
      <c r="F102">
        <f t="shared" si="14"/>
        <v>-0.22082228116710867</v>
      </c>
      <c r="G102">
        <v>0</v>
      </c>
      <c r="H102">
        <f t="shared" si="15"/>
        <v>0.27630415561450039</v>
      </c>
      <c r="I102">
        <f t="shared" si="16"/>
        <v>-1.1185934253567074</v>
      </c>
      <c r="J102">
        <f t="shared" si="17"/>
        <v>1.1185934253567074</v>
      </c>
      <c r="K102">
        <f t="shared" si="18"/>
        <v>0.54711804251446938</v>
      </c>
      <c r="L102">
        <f t="shared" si="19"/>
        <v>0.4528819574855304</v>
      </c>
      <c r="M102">
        <f t="shared" si="20"/>
        <v>1.8277591347639637</v>
      </c>
      <c r="N102">
        <f t="shared" si="21"/>
        <v>2.2080808993852443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2.08</v>
      </c>
      <c r="C103" s="4">
        <f t="shared" si="11"/>
        <v>0.57471264367816088</v>
      </c>
      <c r="D103">
        <f t="shared" si="12"/>
        <v>0.48076923076923073</v>
      </c>
      <c r="E103">
        <f t="shared" si="13"/>
        <v>5.5481874447391721E-2</v>
      </c>
      <c r="F103">
        <f t="shared" si="14"/>
        <v>-0.22082228116710867</v>
      </c>
      <c r="G103">
        <v>0</v>
      </c>
      <c r="H103">
        <f t="shared" si="15"/>
        <v>0.27630415561450039</v>
      </c>
      <c r="I103">
        <f t="shared" si="16"/>
        <v>-1.1185934253567074</v>
      </c>
      <c r="J103">
        <f t="shared" si="17"/>
        <v>1.1185934253567074</v>
      </c>
      <c r="K103">
        <f t="shared" si="18"/>
        <v>0.54711804251446938</v>
      </c>
      <c r="L103">
        <f t="shared" si="19"/>
        <v>0.4528819574855304</v>
      </c>
      <c r="M103">
        <f t="shared" si="20"/>
        <v>1.8277591347639637</v>
      </c>
      <c r="N103">
        <f t="shared" si="21"/>
        <v>2.2080808993852443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2.15</v>
      </c>
      <c r="C104" s="4">
        <f t="shared" si="11"/>
        <v>0.59171597633136097</v>
      </c>
      <c r="D104">
        <f t="shared" si="12"/>
        <v>0.46511627906976744</v>
      </c>
      <c r="E104">
        <f t="shared" si="13"/>
        <v>5.6832255401128462E-2</v>
      </c>
      <c r="F104">
        <f t="shared" si="14"/>
        <v>-0.2183844777762487</v>
      </c>
      <c r="G104">
        <v>0</v>
      </c>
      <c r="H104">
        <f t="shared" si="15"/>
        <v>0.27521673317737722</v>
      </c>
      <c r="I104">
        <f t="shared" si="16"/>
        <v>-1.1226038684659183</v>
      </c>
      <c r="J104">
        <f t="shared" si="17"/>
        <v>1.1226038684659183</v>
      </c>
      <c r="K104">
        <f t="shared" si="18"/>
        <v>0.56350832689629138</v>
      </c>
      <c r="L104">
        <f t="shared" si="19"/>
        <v>0.4364916731037084</v>
      </c>
      <c r="M104">
        <f t="shared" si="20"/>
        <v>1.7745966692414838</v>
      </c>
      <c r="N104">
        <f t="shared" si="21"/>
        <v>2.2909944487358058</v>
      </c>
    </row>
    <row r="105" spans="1:14" x14ac:dyDescent="0.25">
      <c r="A105" s="4">
        <f>IF('True_Odds_Calculator_2-way'!A106="","",'True_Odds_Calculator_2-way'!A106)</f>
        <v>1.81</v>
      </c>
      <c r="B105" s="4">
        <f>IF('True_Odds_Calculator_2-way'!B106="","",'True_Odds_Calculator_2-way'!B106)</f>
        <v>2.0099999999999998</v>
      </c>
      <c r="C105" s="4">
        <f t="shared" si="11"/>
        <v>0.5524861878453039</v>
      </c>
      <c r="D105">
        <f t="shared" si="12"/>
        <v>0.49751243781094534</v>
      </c>
      <c r="E105">
        <f t="shared" si="13"/>
        <v>4.999862565624924E-2</v>
      </c>
      <c r="F105">
        <f t="shared" si="14"/>
        <v>-0.22487012451554378</v>
      </c>
      <c r="G105">
        <v>0</v>
      </c>
      <c r="H105">
        <f t="shared" si="15"/>
        <v>0.27486875017179302</v>
      </c>
      <c r="I105">
        <f t="shared" si="16"/>
        <v>-1.1055968780110992</v>
      </c>
      <c r="J105">
        <f t="shared" si="17"/>
        <v>1.1055968780110992</v>
      </c>
      <c r="K105">
        <f t="shared" si="18"/>
        <v>0.52755597049559944</v>
      </c>
      <c r="L105">
        <f t="shared" si="19"/>
        <v>0.47244402950440073</v>
      </c>
      <c r="M105">
        <f t="shared" si="20"/>
        <v>1.89553347118899</v>
      </c>
      <c r="N105">
        <f t="shared" si="21"/>
        <v>2.1166528467912094</v>
      </c>
    </row>
    <row r="106" spans="1:14" x14ac:dyDescent="0.25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1.92</v>
      </c>
      <c r="C106" s="4">
        <f t="shared" si="11"/>
        <v>0.53191489361702127</v>
      </c>
      <c r="D106">
        <f t="shared" si="12"/>
        <v>0.52083333333333337</v>
      </c>
      <c r="E106">
        <f t="shared" si="13"/>
        <v>5.2748226950354749E-2</v>
      </c>
      <c r="F106">
        <f t="shared" si="14"/>
        <v>-0.22429078014184389</v>
      </c>
      <c r="G106">
        <v>0</v>
      </c>
      <c r="H106">
        <f t="shared" si="15"/>
        <v>0.27703900709219859</v>
      </c>
      <c r="I106">
        <f t="shared" si="16"/>
        <v>-1.1113855611859678</v>
      </c>
      <c r="J106">
        <f t="shared" si="17"/>
        <v>1.1113855611859678</v>
      </c>
      <c r="K106">
        <f t="shared" si="18"/>
        <v>0.50555624159601487</v>
      </c>
      <c r="L106">
        <f t="shared" si="19"/>
        <v>0.49444375840398497</v>
      </c>
      <c r="M106">
        <f t="shared" si="20"/>
        <v>1.9780192938436518</v>
      </c>
      <c r="N106">
        <f t="shared" si="21"/>
        <v>2.0224747162910903</v>
      </c>
    </row>
    <row r="107" spans="1:14" x14ac:dyDescent="0.25">
      <c r="A107" s="4">
        <f>IF('True_Odds_Calculator_2-way'!A108="","",'True_Odds_Calculator_2-way'!A108)</f>
        <v>1.69</v>
      </c>
      <c r="B107" s="4">
        <f>IF('True_Odds_Calculator_2-way'!B108="","",'True_Odds_Calculator_2-way'!B108)</f>
        <v>2.14</v>
      </c>
      <c r="C107" s="4">
        <f t="shared" si="11"/>
        <v>0.59171597633136097</v>
      </c>
      <c r="D107">
        <f t="shared" si="12"/>
        <v>0.46728971962616822</v>
      </c>
      <c r="E107">
        <f t="shared" si="13"/>
        <v>5.9005695957529136E-2</v>
      </c>
      <c r="F107">
        <f t="shared" si="14"/>
        <v>-0.21749709672067685</v>
      </c>
      <c r="G107">
        <v>0</v>
      </c>
      <c r="H107">
        <f t="shared" si="15"/>
        <v>0.27650279267820604</v>
      </c>
      <c r="I107">
        <f t="shared" si="16"/>
        <v>-1.1275168191528973</v>
      </c>
      <c r="J107">
        <f t="shared" si="17"/>
        <v>1.1275168191528973</v>
      </c>
      <c r="K107">
        <f t="shared" si="18"/>
        <v>0.56243393345406889</v>
      </c>
      <c r="L107">
        <f t="shared" si="19"/>
        <v>0.43756606654593105</v>
      </c>
      <c r="M107">
        <f t="shared" si="20"/>
        <v>1.7779866052154993</v>
      </c>
      <c r="N107">
        <f t="shared" si="21"/>
        <v>2.2853691738343027</v>
      </c>
    </row>
    <row r="108" spans="1:14" x14ac:dyDescent="0.25">
      <c r="A108" s="4">
        <f>IF('True_Odds_Calculator_2-way'!A109="","",'True_Odds_Calculator_2-way'!A109)</f>
        <v>1.84</v>
      </c>
      <c r="B108" s="4">
        <f>IF('True_Odds_Calculator_2-way'!B109="","",'True_Odds_Calculator_2-way'!B109)</f>
        <v>1.97</v>
      </c>
      <c r="C108" s="4">
        <f t="shared" si="11"/>
        <v>0.54347826086956519</v>
      </c>
      <c r="D108">
        <f t="shared" si="12"/>
        <v>0.50761421319796951</v>
      </c>
      <c r="E108">
        <f t="shared" si="13"/>
        <v>5.1092474067534699E-2</v>
      </c>
      <c r="F108">
        <f t="shared" si="14"/>
        <v>-0.22478481571397047</v>
      </c>
      <c r="G108">
        <v>0</v>
      </c>
      <c r="H108">
        <f t="shared" si="15"/>
        <v>0.27587728978150516</v>
      </c>
      <c r="I108">
        <f t="shared" si="16"/>
        <v>-1.1078334900733191</v>
      </c>
      <c r="J108">
        <f t="shared" si="17"/>
        <v>1.1078334900733191</v>
      </c>
      <c r="K108">
        <f t="shared" si="18"/>
        <v>0.51797901760199527</v>
      </c>
      <c r="L108">
        <f t="shared" si="19"/>
        <v>0.48202098239800484</v>
      </c>
      <c r="M108">
        <f t="shared" si="20"/>
        <v>1.9305801316615878</v>
      </c>
      <c r="N108">
        <f t="shared" si="21"/>
        <v>2.0745984853711197</v>
      </c>
    </row>
    <row r="109" spans="1:14" x14ac:dyDescent="0.25">
      <c r="A109" s="4">
        <f>IF('True_Odds_Calculator_2-way'!A110="","",'True_Odds_Calculator_2-way'!A110)</f>
        <v>1.72</v>
      </c>
      <c r="B109" s="4">
        <f>IF('True_Odds_Calculator_2-way'!B110="","",'True_Odds_Calculator_2-way'!B110)</f>
        <v>2.1</v>
      </c>
      <c r="C109" s="4">
        <f t="shared" si="11"/>
        <v>0.58139534883720934</v>
      </c>
      <c r="D109">
        <f t="shared" si="12"/>
        <v>0.47619047619047616</v>
      </c>
      <c r="E109">
        <f t="shared" si="13"/>
        <v>5.75858250276855E-2</v>
      </c>
      <c r="F109">
        <f t="shared" si="14"/>
        <v>-0.21926910299003322</v>
      </c>
      <c r="G109">
        <v>0</v>
      </c>
      <c r="H109">
        <f t="shared" si="15"/>
        <v>0.27685492801771872</v>
      </c>
      <c r="I109">
        <f t="shared" si="16"/>
        <v>-1.1236664374387368</v>
      </c>
      <c r="J109">
        <f t="shared" si="17"/>
        <v>1.1236664374387368</v>
      </c>
      <c r="K109">
        <f t="shared" si="18"/>
        <v>0.55277942512768541</v>
      </c>
      <c r="L109">
        <f t="shared" si="19"/>
        <v>0.44722057487231454</v>
      </c>
      <c r="M109">
        <f t="shared" si="20"/>
        <v>1.8090398349558905</v>
      </c>
      <c r="N109">
        <f t="shared" si="21"/>
        <v>2.2360330811826108</v>
      </c>
    </row>
    <row r="110" spans="1:14" x14ac:dyDescent="0.25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2.13</v>
      </c>
      <c r="C110" s="4">
        <f t="shared" si="11"/>
        <v>0.5617977528089888</v>
      </c>
      <c r="D110">
        <f t="shared" si="12"/>
        <v>0.46948356807511737</v>
      </c>
      <c r="E110">
        <f t="shared" si="13"/>
        <v>3.128132088410629E-2</v>
      </c>
      <c r="F110">
        <f t="shared" si="14"/>
        <v>-0.23247349264124062</v>
      </c>
      <c r="G110">
        <v>0</v>
      </c>
      <c r="H110">
        <f t="shared" si="15"/>
        <v>0.26375481352534685</v>
      </c>
      <c r="I110">
        <f t="shared" si="16"/>
        <v>-1.0651566348113084</v>
      </c>
      <c r="J110">
        <f t="shared" si="17"/>
        <v>1.0651566348113084</v>
      </c>
      <c r="K110">
        <f t="shared" si="18"/>
        <v>0.54620269164946567</v>
      </c>
      <c r="L110">
        <f t="shared" si="19"/>
        <v>0.45379730835053417</v>
      </c>
      <c r="M110">
        <f t="shared" si="20"/>
        <v>1.8308221751528204</v>
      </c>
      <c r="N110">
        <f t="shared" si="21"/>
        <v>2.2036269973367788</v>
      </c>
    </row>
    <row r="111" spans="1:14" x14ac:dyDescent="0.25">
      <c r="A111" s="4">
        <f>IF('True_Odds_Calculator_2-way'!A112="","",'True_Odds_Calculator_2-way'!A112)</f>
        <v>1.71</v>
      </c>
      <c r="B111" s="4">
        <f>IF('True_Odds_Calculator_2-way'!B112="","",'True_Odds_Calculator_2-way'!B112)</f>
        <v>2.2599999999999998</v>
      </c>
      <c r="C111" s="4">
        <f t="shared" si="11"/>
        <v>0.58479532163742687</v>
      </c>
      <c r="D111">
        <f t="shared" si="12"/>
        <v>0.44247787610619471</v>
      </c>
      <c r="E111">
        <f t="shared" si="13"/>
        <v>2.727319774362158E-2</v>
      </c>
      <c r="F111">
        <f t="shared" si="14"/>
        <v>-0.23148579413134607</v>
      </c>
      <c r="G111">
        <v>0</v>
      </c>
      <c r="H111">
        <f t="shared" si="15"/>
        <v>0.25875899187496765</v>
      </c>
      <c r="I111">
        <f t="shared" si="16"/>
        <v>-1.0572691328259185</v>
      </c>
      <c r="J111">
        <f t="shared" si="17"/>
        <v>1.0572691328259185</v>
      </c>
      <c r="K111">
        <f t="shared" si="18"/>
        <v>0.57121278867987857</v>
      </c>
      <c r="L111">
        <f t="shared" si="19"/>
        <v>0.42878721132012149</v>
      </c>
      <c r="M111">
        <f t="shared" si="20"/>
        <v>1.7506610843064021</v>
      </c>
      <c r="N111">
        <f t="shared" si="21"/>
        <v>2.3321591073606571</v>
      </c>
    </row>
    <row r="112" spans="1:14" x14ac:dyDescent="0.25">
      <c r="A112" s="4">
        <f>IF('True_Odds_Calculator_2-way'!A113="","",'True_Odds_Calculator_2-way'!A113)</f>
        <v>2.2200000000000002</v>
      </c>
      <c r="B112" s="4">
        <f>IF('True_Odds_Calculator_2-way'!B113="","",'True_Odds_Calculator_2-way'!B113)</f>
        <v>1.67</v>
      </c>
      <c r="C112" s="4">
        <f t="shared" si="11"/>
        <v>0.4504504504504504</v>
      </c>
      <c r="D112">
        <f t="shared" si="12"/>
        <v>0.5988023952095809</v>
      </c>
      <c r="E112">
        <f t="shared" si="13"/>
        <v>4.9252845660031408E-2</v>
      </c>
      <c r="F112">
        <f t="shared" si="14"/>
        <v>-0.22047796299293299</v>
      </c>
      <c r="G112">
        <v>0</v>
      </c>
      <c r="H112">
        <f t="shared" si="15"/>
        <v>0.26973080865296434</v>
      </c>
      <c r="I112">
        <f t="shared" si="16"/>
        <v>-1.1060701788398051</v>
      </c>
      <c r="J112">
        <f t="shared" si="17"/>
        <v>1.1060701788398051</v>
      </c>
      <c r="K112">
        <f t="shared" si="18"/>
        <v>0.42563957124301172</v>
      </c>
      <c r="L112">
        <f t="shared" si="19"/>
        <v>0.57436042875698823</v>
      </c>
      <c r="M112">
        <f t="shared" si="20"/>
        <v>2.3494056181845622</v>
      </c>
      <c r="N112">
        <f t="shared" si="21"/>
        <v>1.7410670198226692</v>
      </c>
    </row>
    <row r="113" spans="1:14" x14ac:dyDescent="0.25">
      <c r="A113" s="4">
        <f>IF('True_Odds_Calculator_2-way'!A114="","",'True_Odds_Calculator_2-way'!A114)</f>
        <v>2.15</v>
      </c>
      <c r="B113" s="4">
        <f>IF('True_Odds_Calculator_2-way'!B114="","",'True_Odds_Calculator_2-way'!B114)</f>
        <v>1.72</v>
      </c>
      <c r="C113" s="4">
        <f t="shared" si="11"/>
        <v>0.46511627906976744</v>
      </c>
      <c r="D113">
        <f t="shared" si="12"/>
        <v>0.58139534883720934</v>
      </c>
      <c r="E113">
        <f t="shared" si="13"/>
        <v>4.6511627906976827E-2</v>
      </c>
      <c r="F113">
        <f t="shared" si="14"/>
        <v>-0.22390481341265545</v>
      </c>
      <c r="G113">
        <v>0</v>
      </c>
      <c r="H113">
        <f t="shared" si="15"/>
        <v>0.27041644131963227</v>
      </c>
      <c r="I113">
        <f t="shared" si="16"/>
        <v>-1.0989674556596452</v>
      </c>
      <c r="J113">
        <f t="shared" si="17"/>
        <v>1.0989674556596452</v>
      </c>
      <c r="K113">
        <f t="shared" si="18"/>
        <v>0.44173268206089783</v>
      </c>
      <c r="L113">
        <f t="shared" si="19"/>
        <v>0.55826731793910211</v>
      </c>
      <c r="M113">
        <f t="shared" si="20"/>
        <v>2.2638125740085919</v>
      </c>
      <c r="N113">
        <f t="shared" si="21"/>
        <v>1.7912565680749446</v>
      </c>
    </row>
    <row r="114" spans="1:14" x14ac:dyDescent="0.25">
      <c r="A114" s="4">
        <f>IF('True_Odds_Calculator_2-way'!A115="","",'True_Odds_Calculator_2-way'!A115)</f>
        <v>2.2799999999999998</v>
      </c>
      <c r="B114" s="4">
        <f>IF('True_Odds_Calculator_2-way'!B115="","",'True_Odds_Calculator_2-way'!B115)</f>
        <v>1.64</v>
      </c>
      <c r="C114" s="4">
        <f t="shared" si="11"/>
        <v>0.43859649122807021</v>
      </c>
      <c r="D114">
        <f t="shared" si="12"/>
        <v>0.6097560975609756</v>
      </c>
      <c r="E114">
        <f t="shared" si="13"/>
        <v>4.8352588789045914E-2</v>
      </c>
      <c r="F114">
        <f t="shared" si="14"/>
        <v>-0.21908429610611879</v>
      </c>
      <c r="G114">
        <v>0</v>
      </c>
      <c r="H114">
        <f t="shared" si="15"/>
        <v>0.26743688489516476</v>
      </c>
      <c r="I114">
        <f t="shared" si="16"/>
        <v>-1.104854345603981</v>
      </c>
      <c r="J114">
        <f t="shared" si="17"/>
        <v>1.104854345603981</v>
      </c>
      <c r="K114">
        <f t="shared" si="18"/>
        <v>0.41421356237309498</v>
      </c>
      <c r="L114">
        <f t="shared" si="19"/>
        <v>0.58578643762690474</v>
      </c>
      <c r="M114">
        <f t="shared" si="20"/>
        <v>2.4142135623730954</v>
      </c>
      <c r="N114">
        <f t="shared" si="21"/>
        <v>1.7071067811865481</v>
      </c>
    </row>
    <row r="115" spans="1:14" x14ac:dyDescent="0.25">
      <c r="A115" s="4">
        <f>IF('True_Odds_Calculator_2-way'!A116="","",'True_Odds_Calculator_2-way'!A116)</f>
        <v>2.2599999999999998</v>
      </c>
      <c r="B115" s="4">
        <f>IF('True_Odds_Calculator_2-way'!B116="","",'True_Odds_Calculator_2-way'!B116)</f>
        <v>1.65</v>
      </c>
      <c r="C115" s="4">
        <f t="shared" si="11"/>
        <v>0.44247787610619471</v>
      </c>
      <c r="D115">
        <f t="shared" si="12"/>
        <v>0.60606060606060608</v>
      </c>
      <c r="E115">
        <f t="shared" si="13"/>
        <v>4.85384821668009E-2</v>
      </c>
      <c r="F115">
        <f t="shared" si="14"/>
        <v>-0.21962992759452926</v>
      </c>
      <c r="G115">
        <v>0</v>
      </c>
      <c r="H115">
        <f t="shared" si="15"/>
        <v>0.26816840976133016</v>
      </c>
      <c r="I115">
        <f t="shared" si="16"/>
        <v>-1.1049892402196602</v>
      </c>
      <c r="J115">
        <f t="shared" si="17"/>
        <v>1.1049892402196602</v>
      </c>
      <c r="K115">
        <f t="shared" si="18"/>
        <v>0.41801014383590385</v>
      </c>
      <c r="L115">
        <f t="shared" si="19"/>
        <v>0.58198985616409593</v>
      </c>
      <c r="M115">
        <f t="shared" si="20"/>
        <v>2.3922864426767716</v>
      </c>
      <c r="N115">
        <f t="shared" si="21"/>
        <v>1.7182430061427794</v>
      </c>
    </row>
    <row r="116" spans="1:14" x14ac:dyDescent="0.25">
      <c r="A116" s="4">
        <f>IF('True_Odds_Calculator_2-way'!A117="","",'True_Odds_Calculator_2-way'!A117)</f>
        <v>2.48</v>
      </c>
      <c r="B116" s="4">
        <f>IF('True_Odds_Calculator_2-way'!B117="","",'True_Odds_Calculator_2-way'!B117)</f>
        <v>1.55</v>
      </c>
      <c r="C116" s="4">
        <f t="shared" si="11"/>
        <v>0.40322580645161293</v>
      </c>
      <c r="D116">
        <f t="shared" si="12"/>
        <v>0.64516129032258063</v>
      </c>
      <c r="E116">
        <f t="shared" si="13"/>
        <v>4.8387096774193505E-2</v>
      </c>
      <c r="F116">
        <f t="shared" si="14"/>
        <v>-0.21175858480749232</v>
      </c>
      <c r="G116">
        <v>0</v>
      </c>
      <c r="H116">
        <f t="shared" si="15"/>
        <v>0.26014568158168577</v>
      </c>
      <c r="I116">
        <f t="shared" si="16"/>
        <v>-1.1083777463036815</v>
      </c>
      <c r="J116">
        <f t="shared" si="17"/>
        <v>1.1083777463036815</v>
      </c>
      <c r="K116">
        <f t="shared" si="18"/>
        <v>0.3787306295604268</v>
      </c>
      <c r="L116">
        <f t="shared" si="19"/>
        <v>0.62126937043957342</v>
      </c>
      <c r="M116">
        <f t="shared" si="20"/>
        <v>2.6403990645294484</v>
      </c>
      <c r="N116">
        <f t="shared" si="21"/>
        <v>1.6096077604670245</v>
      </c>
    </row>
    <row r="117" spans="1:14" x14ac:dyDescent="0.25">
      <c r="A117" s="4">
        <f>IF('True_Odds_Calculator_2-way'!A118="","",'True_Odds_Calculator_2-way'!A118)</f>
        <v>2.15</v>
      </c>
      <c r="B117" s="4">
        <f>IF('True_Odds_Calculator_2-way'!B118="","",'True_Odds_Calculator_2-way'!B118)</f>
        <v>1.71</v>
      </c>
      <c r="C117" s="4">
        <f t="shared" si="11"/>
        <v>0.46511627906976744</v>
      </c>
      <c r="D117">
        <f t="shared" si="12"/>
        <v>0.58479532163742687</v>
      </c>
      <c r="E117">
        <f t="shared" si="13"/>
        <v>4.9911600707194248E-2</v>
      </c>
      <c r="F117">
        <f t="shared" si="14"/>
        <v>-0.22208622331021366</v>
      </c>
      <c r="G117">
        <v>0</v>
      </c>
      <c r="H117">
        <f t="shared" si="15"/>
        <v>0.27199782401740785</v>
      </c>
      <c r="I117">
        <f t="shared" si="16"/>
        <v>-1.1066796025971803</v>
      </c>
      <c r="J117">
        <f t="shared" si="17"/>
        <v>1.1066796025971803</v>
      </c>
      <c r="K117">
        <f t="shared" si="18"/>
        <v>0.44000885345590496</v>
      </c>
      <c r="L117">
        <f t="shared" si="19"/>
        <v>0.55999114654409532</v>
      </c>
      <c r="M117">
        <f t="shared" si="20"/>
        <v>2.2726815429867573</v>
      </c>
      <c r="N117">
        <f t="shared" si="21"/>
        <v>1.7857425178439978</v>
      </c>
    </row>
    <row r="118" spans="1:14" x14ac:dyDescent="0.25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1.51</v>
      </c>
      <c r="C118" s="4">
        <f t="shared" si="11"/>
        <v>0.38610038610038611</v>
      </c>
      <c r="D118">
        <f t="shared" si="12"/>
        <v>0.66225165562913912</v>
      </c>
      <c r="E118">
        <f t="shared" si="13"/>
        <v>4.8352041729525119E-2</v>
      </c>
      <c r="F118">
        <f t="shared" si="14"/>
        <v>-0.20734357820450544</v>
      </c>
      <c r="G118">
        <v>0</v>
      </c>
      <c r="H118">
        <f t="shared" si="15"/>
        <v>0.25569561993403056</v>
      </c>
      <c r="I118">
        <f t="shared" si="16"/>
        <v>-1.1104943410879491</v>
      </c>
      <c r="J118">
        <f t="shared" si="17"/>
        <v>1.1104943410879491</v>
      </c>
      <c r="K118">
        <f t="shared" si="18"/>
        <v>0.36157394554464639</v>
      </c>
      <c r="L118">
        <f t="shared" si="19"/>
        <v>0.63842605445535372</v>
      </c>
      <c r="M118">
        <f t="shared" si="20"/>
        <v>2.7656860023298391</v>
      </c>
      <c r="N118">
        <f t="shared" si="21"/>
        <v>1.566352113954854</v>
      </c>
    </row>
    <row r="119" spans="1:14" x14ac:dyDescent="0.25">
      <c r="A119" s="4">
        <f>IF('True_Odds_Calculator_2-way'!A120="","",'True_Odds_Calculator_2-way'!A120)</f>
        <v>2.41</v>
      </c>
      <c r="B119" s="4">
        <f>IF('True_Odds_Calculator_2-way'!B120="","",'True_Odds_Calculator_2-way'!B120)</f>
        <v>1.58</v>
      </c>
      <c r="C119" s="4">
        <f t="shared" si="11"/>
        <v>0.41493775933609955</v>
      </c>
      <c r="D119">
        <f t="shared" si="12"/>
        <v>0.63291139240506322</v>
      </c>
      <c r="E119">
        <f t="shared" si="13"/>
        <v>4.7849151741162776E-2</v>
      </c>
      <c r="F119">
        <f t="shared" si="14"/>
        <v>-0.214769683281685</v>
      </c>
      <c r="G119">
        <v>0</v>
      </c>
      <c r="H119">
        <f t="shared" si="15"/>
        <v>0.26261883502284777</v>
      </c>
      <c r="I119">
        <f t="shared" si="16"/>
        <v>-1.1057996468120721</v>
      </c>
      <c r="J119">
        <f t="shared" si="17"/>
        <v>1.1057996468120721</v>
      </c>
      <c r="K119">
        <f t="shared" si="18"/>
        <v>0.39075054356977457</v>
      </c>
      <c r="L119">
        <f t="shared" si="19"/>
        <v>0.60924945643022566</v>
      </c>
      <c r="M119">
        <f t="shared" si="20"/>
        <v>2.5591775020050216</v>
      </c>
      <c r="N119">
        <f t="shared" si="21"/>
        <v>1.6413637951510016</v>
      </c>
    </row>
    <row r="120" spans="1:14" x14ac:dyDescent="0.25">
      <c r="A120" s="4">
        <f>IF('True_Odds_Calculator_2-way'!A121="","",'True_Odds_Calculator_2-way'!A121)</f>
        <v>2.0299999999999998</v>
      </c>
      <c r="B120" s="4">
        <f>IF('True_Odds_Calculator_2-way'!B121="","",'True_Odds_Calculator_2-way'!B121)</f>
        <v>1.81</v>
      </c>
      <c r="C120" s="4">
        <f t="shared" si="11"/>
        <v>0.49261083743842371</v>
      </c>
      <c r="D120">
        <f t="shared" si="12"/>
        <v>0.5524861878453039</v>
      </c>
      <c r="E120">
        <f t="shared" si="13"/>
        <v>4.5097025283727721E-2</v>
      </c>
      <c r="F120">
        <f t="shared" si="14"/>
        <v>-0.22706365838390963</v>
      </c>
      <c r="G120">
        <v>0</v>
      </c>
      <c r="H120">
        <f t="shared" si="15"/>
        <v>0.2721606836676374</v>
      </c>
      <c r="I120">
        <f t="shared" si="16"/>
        <v>-1.0948103090714374</v>
      </c>
      <c r="J120">
        <f t="shared" si="17"/>
        <v>1.0948103090714374</v>
      </c>
      <c r="K120">
        <f t="shared" si="18"/>
        <v>0.47000109481045338</v>
      </c>
      <c r="L120">
        <f t="shared" si="19"/>
        <v>0.52999890518954651</v>
      </c>
      <c r="M120">
        <f t="shared" si="20"/>
        <v>2.1276546183435801</v>
      </c>
      <c r="N120">
        <f t="shared" si="21"/>
        <v>1.8867963503478642</v>
      </c>
    </row>
    <row r="121" spans="1:14" x14ac:dyDescent="0.25">
      <c r="A121" s="4">
        <f>IF('True_Odds_Calculator_2-way'!A122="","",'True_Odds_Calculator_2-way'!A122)</f>
        <v>2.29</v>
      </c>
      <c r="B121" s="4">
        <f>IF('True_Odds_Calculator_2-way'!B122="","",'True_Odds_Calculator_2-way'!B122)</f>
        <v>1.64</v>
      </c>
      <c r="C121" s="4">
        <f t="shared" si="11"/>
        <v>0.4366812227074236</v>
      </c>
      <c r="D121">
        <f t="shared" si="12"/>
        <v>0.6097560975609756</v>
      </c>
      <c r="E121">
        <f t="shared" si="13"/>
        <v>4.6437320268399196E-2</v>
      </c>
      <c r="F121">
        <f t="shared" si="14"/>
        <v>-0.21983171796783463</v>
      </c>
      <c r="G121">
        <v>0</v>
      </c>
      <c r="H121">
        <f t="shared" si="15"/>
        <v>0.26626903823623388</v>
      </c>
      <c r="I121">
        <f t="shared" si="16"/>
        <v>-1.1005636329070299</v>
      </c>
      <c r="J121">
        <f t="shared" si="17"/>
        <v>1.1005636329070299</v>
      </c>
      <c r="K121">
        <f t="shared" si="18"/>
        <v>0.41326974665852889</v>
      </c>
      <c r="L121">
        <f t="shared" si="19"/>
        <v>0.586730253341471</v>
      </c>
      <c r="M121">
        <f t="shared" si="20"/>
        <v>2.4197270864500684</v>
      </c>
      <c r="N121">
        <f t="shared" si="21"/>
        <v>1.7043607250604993</v>
      </c>
    </row>
    <row r="122" spans="1:14" x14ac:dyDescent="0.25">
      <c r="A122" s="4">
        <f>IF('True_Odds_Calculator_2-way'!A123="","",'True_Odds_Calculator_2-way'!A123)</f>
        <v>2.48</v>
      </c>
      <c r="B122" s="4">
        <f>IF('True_Odds_Calculator_2-way'!B123="","",'True_Odds_Calculator_2-way'!B123)</f>
        <v>1.53</v>
      </c>
      <c r="C122" s="4">
        <f t="shared" si="11"/>
        <v>0.40322580645161293</v>
      </c>
      <c r="D122">
        <f t="shared" si="12"/>
        <v>0.65359477124183007</v>
      </c>
      <c r="E122">
        <f t="shared" si="13"/>
        <v>5.6820577693442953E-2</v>
      </c>
      <c r="F122">
        <f t="shared" si="14"/>
        <v>-0.20672570103310139</v>
      </c>
      <c r="G122">
        <v>0</v>
      </c>
      <c r="H122">
        <f t="shared" si="15"/>
        <v>0.2635462787265444</v>
      </c>
      <c r="I122">
        <f t="shared" si="16"/>
        <v>-1.1290968804428625</v>
      </c>
      <c r="J122">
        <f t="shared" si="17"/>
        <v>1.1290968804428625</v>
      </c>
      <c r="K122">
        <f t="shared" si="18"/>
        <v>0.37438272949408541</v>
      </c>
      <c r="L122">
        <f t="shared" si="19"/>
        <v>0.62561727050591454</v>
      </c>
      <c r="M122">
        <f t="shared" si="20"/>
        <v>2.671063383055436</v>
      </c>
      <c r="N122">
        <f t="shared" si="21"/>
        <v>1.598421346634717</v>
      </c>
    </row>
    <row r="123" spans="1:14" x14ac:dyDescent="0.25">
      <c r="A123" s="4">
        <f>IF('True_Odds_Calculator_2-way'!A124="","",'True_Odds_Calculator_2-way'!A124)</f>
        <v>1.99</v>
      </c>
      <c r="B123" s="4">
        <f>IF('True_Odds_Calculator_2-way'!B124="","",'True_Odds_Calculator_2-way'!B124)</f>
        <v>1.82</v>
      </c>
      <c r="C123" s="4">
        <f t="shared" si="11"/>
        <v>0.50251256281407031</v>
      </c>
      <c r="D123">
        <f t="shared" si="12"/>
        <v>0.54945054945054939</v>
      </c>
      <c r="E123">
        <f t="shared" si="13"/>
        <v>5.1963112264619582E-2</v>
      </c>
      <c r="F123">
        <f t="shared" si="14"/>
        <v>-0.22414269147937504</v>
      </c>
      <c r="G123">
        <v>0</v>
      </c>
      <c r="H123">
        <f t="shared" si="15"/>
        <v>0.27610580374399463</v>
      </c>
      <c r="I123">
        <f t="shared" si="16"/>
        <v>-1.1098785970200444</v>
      </c>
      <c r="J123">
        <f t="shared" si="17"/>
        <v>1.1098785970200444</v>
      </c>
      <c r="K123">
        <f t="shared" si="18"/>
        <v>0.47646732388748464</v>
      </c>
      <c r="L123">
        <f t="shared" si="19"/>
        <v>0.52353267611251531</v>
      </c>
      <c r="M123">
        <f t="shared" si="20"/>
        <v>2.0987798110498446</v>
      </c>
      <c r="N123">
        <f t="shared" si="21"/>
        <v>1.9101004495564369</v>
      </c>
    </row>
    <row r="124" spans="1:14" x14ac:dyDescent="0.25">
      <c r="A124" s="4">
        <f>IF('True_Odds_Calculator_2-way'!A125="","",'True_Odds_Calculator_2-way'!A125)</f>
        <v>2.02</v>
      </c>
      <c r="B124" s="4">
        <f>IF('True_Odds_Calculator_2-way'!B125="","",'True_Odds_Calculator_2-way'!B125)</f>
        <v>1.88</v>
      </c>
      <c r="C124" s="4">
        <f t="shared" si="11"/>
        <v>0.49504950495049505</v>
      </c>
      <c r="D124">
        <f t="shared" si="12"/>
        <v>0.53191489361702127</v>
      </c>
      <c r="E124">
        <f t="shared" si="13"/>
        <v>2.6964398567516312E-2</v>
      </c>
      <c r="F124">
        <f t="shared" si="14"/>
        <v>-0.23635980619338537</v>
      </c>
      <c r="G124">
        <v>0</v>
      </c>
      <c r="H124">
        <f t="shared" si="15"/>
        <v>0.26332420476090163</v>
      </c>
      <c r="I124">
        <f t="shared" si="16"/>
        <v>-1.0555008273018724</v>
      </c>
      <c r="J124">
        <f t="shared" si="17"/>
        <v>1.0555008273018724</v>
      </c>
      <c r="K124">
        <f t="shared" si="18"/>
        <v>0.48155387561543506</v>
      </c>
      <c r="L124">
        <f t="shared" si="19"/>
        <v>0.51844612438456505</v>
      </c>
      <c r="M124">
        <f t="shared" si="20"/>
        <v>2.0766108438479098</v>
      </c>
      <c r="N124">
        <f t="shared" si="21"/>
        <v>1.9288407280256479</v>
      </c>
    </row>
    <row r="125" spans="1:14" x14ac:dyDescent="0.25">
      <c r="A125" s="4">
        <f>IF('True_Odds_Calculator_2-way'!A126="","",'True_Odds_Calculator_2-way'!A126)</f>
        <v>1.96</v>
      </c>
      <c r="B125" s="4">
        <f>IF('True_Odds_Calculator_2-way'!B126="","",'True_Odds_Calculator_2-way'!B126)</f>
        <v>1.94</v>
      </c>
      <c r="C125" s="4">
        <f t="shared" si="11"/>
        <v>0.51020408163265307</v>
      </c>
      <c r="D125">
        <f t="shared" si="12"/>
        <v>0.51546391752577325</v>
      </c>
      <c r="E125">
        <f t="shared" si="13"/>
        <v>2.5667999158426325E-2</v>
      </c>
      <c r="F125">
        <f t="shared" si="14"/>
        <v>-0.23732379549758043</v>
      </c>
      <c r="G125">
        <v>0</v>
      </c>
      <c r="H125">
        <f t="shared" si="15"/>
        <v>0.26299179465600675</v>
      </c>
      <c r="I125">
        <f t="shared" si="16"/>
        <v>-1.052689901333149</v>
      </c>
      <c r="J125">
        <f t="shared" si="17"/>
        <v>1.052689901333149</v>
      </c>
      <c r="K125">
        <f t="shared" si="18"/>
        <v>0.49736834815166897</v>
      </c>
      <c r="L125">
        <f t="shared" si="19"/>
        <v>0.50263165184833114</v>
      </c>
      <c r="M125">
        <f t="shared" si="20"/>
        <v>2.0105823052798226</v>
      </c>
      <c r="N125">
        <f t="shared" si="21"/>
        <v>1.9895285072531594</v>
      </c>
    </row>
    <row r="126" spans="1:14" x14ac:dyDescent="0.25">
      <c r="A126" s="4">
        <f>IF('True_Odds_Calculator_2-way'!A127="","",'True_Odds_Calculator_2-way'!A127)</f>
        <v>1.5</v>
      </c>
      <c r="B126" s="4">
        <f>IF('True_Odds_Calculator_2-way'!B127="","",'True_Odds_Calculator_2-way'!B127)</f>
        <v>2.71</v>
      </c>
      <c r="C126" s="4">
        <f t="shared" si="11"/>
        <v>0.66666666666666663</v>
      </c>
      <c r="D126">
        <f t="shared" si="12"/>
        <v>0.36900369003690037</v>
      </c>
      <c r="E126">
        <f t="shared" si="13"/>
        <v>3.5670356703566997E-2</v>
      </c>
      <c r="F126">
        <f t="shared" si="14"/>
        <v>-0.21033210332103325</v>
      </c>
      <c r="G126">
        <v>0</v>
      </c>
      <c r="H126">
        <f t="shared" si="15"/>
        <v>0.24600246002460024</v>
      </c>
      <c r="I126">
        <f t="shared" si="16"/>
        <v>-1.0814761408717501</v>
      </c>
      <c r="J126">
        <f t="shared" si="17"/>
        <v>1.0814761408717501</v>
      </c>
      <c r="K126">
        <f t="shared" si="18"/>
        <v>0.64903958640880466</v>
      </c>
      <c r="L126">
        <f t="shared" si="19"/>
        <v>0.35096041359119545</v>
      </c>
      <c r="M126">
        <f t="shared" si="20"/>
        <v>1.5407380704358749</v>
      </c>
      <c r="N126">
        <f t="shared" si="21"/>
        <v>2.8493242008906927</v>
      </c>
    </row>
    <row r="127" spans="1:14" x14ac:dyDescent="0.25">
      <c r="A127" s="4">
        <f>IF('True_Odds_Calculator_2-way'!A128="","",'True_Odds_Calculator_2-way'!A128)</f>
        <v>2.13</v>
      </c>
      <c r="B127" s="4">
        <f>IF('True_Odds_Calculator_2-way'!B128="","",'True_Odds_Calculator_2-way'!B128)</f>
        <v>1.77</v>
      </c>
      <c r="C127" s="4">
        <f t="shared" si="11"/>
        <v>0.46948356807511737</v>
      </c>
      <c r="D127">
        <f t="shared" si="12"/>
        <v>0.56497175141242939</v>
      </c>
      <c r="E127">
        <f t="shared" si="13"/>
        <v>3.4455319487546765E-2</v>
      </c>
      <c r="F127">
        <f t="shared" si="14"/>
        <v>-0.23078963422720888</v>
      </c>
      <c r="G127">
        <v>0</v>
      </c>
      <c r="H127">
        <f t="shared" si="15"/>
        <v>0.26524495371475559</v>
      </c>
      <c r="I127">
        <f t="shared" si="16"/>
        <v>-1.0720509244860594</v>
      </c>
      <c r="J127">
        <f t="shared" si="17"/>
        <v>1.0720509244860594</v>
      </c>
      <c r="K127">
        <f t="shared" si="18"/>
        <v>0.45219863720922326</v>
      </c>
      <c r="L127">
        <f t="shared" si="19"/>
        <v>0.54780136279077696</v>
      </c>
      <c r="M127">
        <f t="shared" si="20"/>
        <v>2.2114175446692466</v>
      </c>
      <c r="N127">
        <f t="shared" si="21"/>
        <v>1.8254792118542653</v>
      </c>
    </row>
    <row r="128" spans="1:14" x14ac:dyDescent="0.25">
      <c r="A128" s="4">
        <f>IF('True_Odds_Calculator_2-way'!A129="","",'True_Odds_Calculator_2-way'!A129)</f>
        <v>2.0699999999999998</v>
      </c>
      <c r="B128" s="4">
        <f>IF('True_Odds_Calculator_2-way'!B129="","",'True_Odds_Calculator_2-way'!B129)</f>
        <v>1.83</v>
      </c>
      <c r="C128" s="4">
        <f t="shared" si="11"/>
        <v>0.48309178743961356</v>
      </c>
      <c r="D128">
        <f t="shared" si="12"/>
        <v>0.54644808743169393</v>
      </c>
      <c r="E128">
        <f t="shared" si="13"/>
        <v>2.9539874871307603E-2</v>
      </c>
      <c r="F128">
        <f t="shared" si="14"/>
        <v>-0.23444470842902765</v>
      </c>
      <c r="G128">
        <v>0</v>
      </c>
      <c r="H128">
        <f t="shared" si="15"/>
        <v>0.26398458330033525</v>
      </c>
      <c r="I128">
        <f t="shared" si="16"/>
        <v>-1.0611311532512866</v>
      </c>
      <c r="J128">
        <f t="shared" si="17"/>
        <v>1.0611311532512866</v>
      </c>
      <c r="K128">
        <f t="shared" si="18"/>
        <v>0.46829407167694814</v>
      </c>
      <c r="L128">
        <f t="shared" si="19"/>
        <v>0.53170592832305175</v>
      </c>
      <c r="M128">
        <f t="shared" si="20"/>
        <v>2.1354103339788768</v>
      </c>
      <c r="N128">
        <f t="shared" si="21"/>
        <v>1.8807388571985679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1.96</v>
      </c>
      <c r="C129" s="4">
        <f t="shared" si="11"/>
        <v>0.5181347150259068</v>
      </c>
      <c r="D129">
        <f t="shared" si="12"/>
        <v>0.51020408163265307</v>
      </c>
      <c r="E129">
        <f t="shared" si="13"/>
        <v>2.8338796658559762E-2</v>
      </c>
      <c r="F129">
        <f t="shared" si="14"/>
        <v>-0.23601564978322942</v>
      </c>
      <c r="G129">
        <v>0</v>
      </c>
      <c r="H129">
        <f t="shared" si="15"/>
        <v>0.26435444644178918</v>
      </c>
      <c r="I129">
        <f t="shared" si="16"/>
        <v>-1.0583343916682539</v>
      </c>
      <c r="J129">
        <f t="shared" si="17"/>
        <v>1.0583343916682539</v>
      </c>
      <c r="K129">
        <f t="shared" si="18"/>
        <v>0.50396850395275605</v>
      </c>
      <c r="L129">
        <f t="shared" si="19"/>
        <v>0.49603149604724417</v>
      </c>
      <c r="M129">
        <f t="shared" si="20"/>
        <v>1.9842509842514759</v>
      </c>
      <c r="N129">
        <f t="shared" si="21"/>
        <v>2.0160010160015238</v>
      </c>
    </row>
    <row r="130" spans="1:14" x14ac:dyDescent="0.25">
      <c r="A130" s="4">
        <f>IF('True_Odds_Calculator_2-way'!A131="","",'True_Odds_Calculator_2-way'!A131)</f>
        <v>2.08</v>
      </c>
      <c r="B130" s="4">
        <f>IF('True_Odds_Calculator_2-way'!B131="","",'True_Odds_Calculator_2-way'!B131)</f>
        <v>1.82</v>
      </c>
      <c r="C130" s="4">
        <f t="shared" si="11"/>
        <v>0.48076923076923073</v>
      </c>
      <c r="D130">
        <f t="shared" si="12"/>
        <v>0.54945054945054939</v>
      </c>
      <c r="E130">
        <f t="shared" si="13"/>
        <v>3.0219780219780112E-2</v>
      </c>
      <c r="F130">
        <f t="shared" si="14"/>
        <v>-0.23393913778529174</v>
      </c>
      <c r="G130">
        <v>0</v>
      </c>
      <c r="H130">
        <f t="shared" si="15"/>
        <v>0.2641589180050718</v>
      </c>
      <c r="I130">
        <f t="shared" si="16"/>
        <v>-1.0626278551055635</v>
      </c>
      <c r="J130">
        <f t="shared" si="17"/>
        <v>1.0626278551055635</v>
      </c>
      <c r="K130">
        <f t="shared" si="18"/>
        <v>0.46562780185187441</v>
      </c>
      <c r="L130">
        <f t="shared" si="19"/>
        <v>0.53437219814812564</v>
      </c>
      <c r="M130">
        <f t="shared" si="20"/>
        <v>2.1476380835140083</v>
      </c>
      <c r="N130">
        <f t="shared" si="21"/>
        <v>1.8713548411865626</v>
      </c>
    </row>
    <row r="131" spans="1:14" x14ac:dyDescent="0.25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1.69</v>
      </c>
      <c r="C131" s="4">
        <f t="shared" ref="C131:C194" si="22">1/A131</f>
        <v>0.44247787610619471</v>
      </c>
      <c r="D131">
        <f t="shared" ref="D131:D194" si="23">1/B131</f>
        <v>0.59171597633136097</v>
      </c>
      <c r="E131">
        <f t="shared" ref="E131:E194" si="24">C131+D131-1</f>
        <v>3.4193852437555794E-2</v>
      </c>
      <c r="F131">
        <f t="shared" ref="F131:F194" si="25">C131+D131-(C131*D131)-1</f>
        <v>-0.22762737602764815</v>
      </c>
      <c r="G131">
        <v>0</v>
      </c>
      <c r="H131">
        <f t="shared" ref="H131:H194" si="26">C131*D131</f>
        <v>0.261821228465204</v>
      </c>
      <c r="I131">
        <f t="shared" ref="I131:I194" si="27">((-4*F131*H131)^0.5)/(2*F131)</f>
        <v>-1.0724824201463119</v>
      </c>
      <c r="J131">
        <f t="shared" ref="J131:J194" si="28">(-((-4*F131*H131)^0.5))/(2*F131)</f>
        <v>1.0724824201463119</v>
      </c>
      <c r="K131">
        <f t="shared" ref="K131:K194" si="29">IF(A131="","",(C131/($J131+C131-($J131*C131))))</f>
        <v>0.42529160714947917</v>
      </c>
      <c r="L131">
        <f t="shared" ref="L131:L194" si="30">IF(B131="","",(D131/($J131+D131-($J131*D131))))</f>
        <v>0.57470839285052078</v>
      </c>
      <c r="M131">
        <f t="shared" ref="M131:M194" si="31">IF(A131="","",1/K131)</f>
        <v>2.351327849384353</v>
      </c>
      <c r="N131">
        <f t="shared" ref="N131:N194" si="32">IF(B131="","",1/L131)</f>
        <v>1.7400128699009547</v>
      </c>
    </row>
    <row r="132" spans="1:14" x14ac:dyDescent="0.25">
      <c r="A132" s="4">
        <f>IF('True_Odds_Calculator_2-way'!A133="","",'True_Odds_Calculator_2-way'!A133)</f>
        <v>1.99</v>
      </c>
      <c r="B132" s="4">
        <f>IF('True_Odds_Calculator_2-way'!B133="","",'True_Odds_Calculator_2-way'!B133)</f>
        <v>1.9</v>
      </c>
      <c r="C132" s="4">
        <f t="shared" si="22"/>
        <v>0.50251256281407031</v>
      </c>
      <c r="D132">
        <f t="shared" si="23"/>
        <v>0.52631578947368418</v>
      </c>
      <c r="E132">
        <f t="shared" si="24"/>
        <v>2.8828352287754377E-2</v>
      </c>
      <c r="F132">
        <f t="shared" si="25"/>
        <v>-0.23565194393017741</v>
      </c>
      <c r="G132">
        <v>0</v>
      </c>
      <c r="H132">
        <f t="shared" si="26"/>
        <v>0.26448029621793173</v>
      </c>
      <c r="I132">
        <f t="shared" si="27"/>
        <v>-1.0594028769395465</v>
      </c>
      <c r="J132">
        <f t="shared" si="28"/>
        <v>1.0594028769395465</v>
      </c>
      <c r="K132">
        <f t="shared" si="29"/>
        <v>0.48808848170151553</v>
      </c>
      <c r="L132">
        <f t="shared" si="30"/>
        <v>0.51191151829848447</v>
      </c>
      <c r="M132">
        <f t="shared" si="31"/>
        <v>2.0488088481701512</v>
      </c>
      <c r="N132">
        <f t="shared" si="32"/>
        <v>1.9534625892455926</v>
      </c>
    </row>
    <row r="133" spans="1:14" x14ac:dyDescent="0.25">
      <c r="A133" s="4">
        <f>IF('True_Odds_Calculator_2-way'!A134="","",'True_Odds_Calculator_2-way'!A134)</f>
        <v>1.7</v>
      </c>
      <c r="B133" s="4">
        <f>IF('True_Odds_Calculator_2-way'!B134="","",'True_Odds_Calculator_2-way'!B134)</f>
        <v>2.2400000000000002</v>
      </c>
      <c r="C133" s="4">
        <f t="shared" si="22"/>
        <v>0.58823529411764708</v>
      </c>
      <c r="D133">
        <f t="shared" si="23"/>
        <v>0.4464285714285714</v>
      </c>
      <c r="E133">
        <f t="shared" si="24"/>
        <v>3.4663865546218364E-2</v>
      </c>
      <c r="F133">
        <f t="shared" si="25"/>
        <v>-0.22794117647058831</v>
      </c>
      <c r="G133">
        <v>0</v>
      </c>
      <c r="H133">
        <f t="shared" si="26"/>
        <v>0.26260504201680673</v>
      </c>
      <c r="I133">
        <f t="shared" si="27"/>
        <v>-1.0733469768527293</v>
      </c>
      <c r="J133">
        <f t="shared" si="28"/>
        <v>1.0733469768527293</v>
      </c>
      <c r="K133">
        <f t="shared" si="29"/>
        <v>0.5709904149848718</v>
      </c>
      <c r="L133">
        <f t="shared" si="30"/>
        <v>0.42900958501512831</v>
      </c>
      <c r="M133">
        <f t="shared" si="31"/>
        <v>1.7513428837969105</v>
      </c>
      <c r="N133">
        <f t="shared" si="32"/>
        <v>2.3309502512973848</v>
      </c>
    </row>
    <row r="134" spans="1:14" x14ac:dyDescent="0.25">
      <c r="A134" s="4">
        <f>IF('True_Odds_Calculator_2-way'!A135="","",'True_Odds_Calculator_2-way'!A135)</f>
        <v>1.82</v>
      </c>
      <c r="B134" s="4">
        <f>IF('True_Odds_Calculator_2-way'!B135="","",'True_Odds_Calculator_2-way'!B135)</f>
        <v>2.0699999999999998</v>
      </c>
      <c r="C134" s="4">
        <f t="shared" si="22"/>
        <v>0.54945054945054939</v>
      </c>
      <c r="D134">
        <f t="shared" si="23"/>
        <v>0.48309178743961356</v>
      </c>
      <c r="E134">
        <f t="shared" si="24"/>
        <v>3.2542336890162948E-2</v>
      </c>
      <c r="F134">
        <f t="shared" si="25"/>
        <v>-0.23289271115358079</v>
      </c>
      <c r="G134">
        <v>0</v>
      </c>
      <c r="H134">
        <f t="shared" si="26"/>
        <v>0.26543504804374368</v>
      </c>
      <c r="I134">
        <f t="shared" si="27"/>
        <v>-1.0675818579755179</v>
      </c>
      <c r="J134">
        <f t="shared" si="28"/>
        <v>1.0675818579755179</v>
      </c>
      <c r="K134">
        <f t="shared" si="29"/>
        <v>0.53321471124912212</v>
      </c>
      <c r="L134">
        <f t="shared" si="30"/>
        <v>0.4667852887508781</v>
      </c>
      <c r="M134">
        <f t="shared" si="31"/>
        <v>1.8754171235399244</v>
      </c>
      <c r="N134">
        <f t="shared" si="32"/>
        <v>2.1423125880338039</v>
      </c>
    </row>
    <row r="135" spans="1:14" x14ac:dyDescent="0.25">
      <c r="A135" s="4">
        <f>IF('True_Odds_Calculator_2-way'!A136="","",'True_Odds_Calculator_2-way'!A136)</f>
        <v>1.96</v>
      </c>
      <c r="B135" s="4">
        <f>IF('True_Odds_Calculator_2-way'!B136="","",'True_Odds_Calculator_2-way'!B136)</f>
        <v>1.93</v>
      </c>
      <c r="C135" s="4">
        <f t="shared" si="22"/>
        <v>0.51020408163265307</v>
      </c>
      <c r="D135">
        <f t="shared" si="23"/>
        <v>0.5181347150259068</v>
      </c>
      <c r="E135">
        <f t="shared" si="24"/>
        <v>2.8338796658559762E-2</v>
      </c>
      <c r="F135">
        <f t="shared" si="25"/>
        <v>-0.23601564978322942</v>
      </c>
      <c r="G135">
        <v>0</v>
      </c>
      <c r="H135">
        <f t="shared" si="26"/>
        <v>0.26435444644178918</v>
      </c>
      <c r="I135">
        <f t="shared" si="27"/>
        <v>-1.0583343916682539</v>
      </c>
      <c r="J135">
        <f t="shared" si="28"/>
        <v>1.0583343916682539</v>
      </c>
      <c r="K135">
        <f t="shared" si="29"/>
        <v>0.49603149604724417</v>
      </c>
      <c r="L135">
        <f t="shared" si="30"/>
        <v>0.50396850395275605</v>
      </c>
      <c r="M135">
        <f t="shared" si="31"/>
        <v>2.0160010160015238</v>
      </c>
      <c r="N135">
        <f t="shared" si="32"/>
        <v>1.9842509842514759</v>
      </c>
    </row>
    <row r="136" spans="1:14" x14ac:dyDescent="0.25">
      <c r="A136" s="4">
        <f>IF('True_Odds_Calculator_2-way'!A137="","",'True_Odds_Calculator_2-way'!A137)</f>
        <v>1.85</v>
      </c>
      <c r="B136" s="4">
        <f>IF('True_Odds_Calculator_2-way'!B137="","",'True_Odds_Calculator_2-way'!B137)</f>
        <v>2.0499999999999998</v>
      </c>
      <c r="C136" s="4">
        <f t="shared" si="22"/>
        <v>0.54054054054054046</v>
      </c>
      <c r="D136">
        <f t="shared" si="23"/>
        <v>0.48780487804878053</v>
      </c>
      <c r="E136">
        <f t="shared" si="24"/>
        <v>2.8345418589321048E-2</v>
      </c>
      <c r="F136">
        <f t="shared" si="25"/>
        <v>-0.2353328938694792</v>
      </c>
      <c r="G136">
        <v>0</v>
      </c>
      <c r="H136">
        <f t="shared" si="26"/>
        <v>0.26367831245880025</v>
      </c>
      <c r="I136">
        <f t="shared" si="27"/>
        <v>-1.0585122480499263</v>
      </c>
      <c r="J136">
        <f t="shared" si="28"/>
        <v>1.0585122480499263</v>
      </c>
      <c r="K136">
        <f t="shared" si="29"/>
        <v>0.52638909307720383</v>
      </c>
      <c r="L136">
        <f t="shared" si="30"/>
        <v>0.47361090692279612</v>
      </c>
      <c r="M136">
        <f t="shared" si="31"/>
        <v>1.8997354108424378</v>
      </c>
      <c r="N136">
        <f t="shared" si="32"/>
        <v>2.1114378604524222</v>
      </c>
    </row>
    <row r="137" spans="1:14" x14ac:dyDescent="0.25">
      <c r="A137" s="4">
        <f>IF('True_Odds_Calculator_2-way'!A138="","",'True_Odds_Calculator_2-way'!A138)</f>
        <v>2.31</v>
      </c>
      <c r="B137" s="4">
        <f>IF('True_Odds_Calculator_2-way'!B138="","",'True_Odds_Calculator_2-way'!B138)</f>
        <v>1.66</v>
      </c>
      <c r="C137" s="4">
        <f t="shared" si="22"/>
        <v>0.4329004329004329</v>
      </c>
      <c r="D137">
        <f t="shared" si="23"/>
        <v>0.60240963855421692</v>
      </c>
      <c r="E137">
        <f t="shared" si="24"/>
        <v>3.5310071454649705E-2</v>
      </c>
      <c r="F137">
        <f t="shared" si="25"/>
        <v>-0.22547332185886404</v>
      </c>
      <c r="G137">
        <v>0</v>
      </c>
      <c r="H137">
        <f t="shared" si="26"/>
        <v>0.2607833933135138</v>
      </c>
      <c r="I137">
        <f t="shared" si="27"/>
        <v>-1.0754553500909856</v>
      </c>
      <c r="J137">
        <f t="shared" si="28"/>
        <v>1.0754553500909856</v>
      </c>
      <c r="K137">
        <f t="shared" si="29"/>
        <v>0.41513645490564033</v>
      </c>
      <c r="L137">
        <f t="shared" si="30"/>
        <v>0.58486354509435967</v>
      </c>
      <c r="M137">
        <f t="shared" si="31"/>
        <v>2.4088465086191913</v>
      </c>
      <c r="N137">
        <f t="shared" si="32"/>
        <v>1.7098005310600506</v>
      </c>
    </row>
    <row r="138" spans="1:14" x14ac:dyDescent="0.25">
      <c r="A138" s="4">
        <f>IF('True_Odds_Calculator_2-way'!A139="","",'True_Odds_Calculator_2-way'!A139)</f>
        <v>1.65</v>
      </c>
      <c r="B138" s="4">
        <f>IF('True_Odds_Calculator_2-way'!B139="","",'True_Odds_Calculator_2-way'!B139)</f>
        <v>2.31</v>
      </c>
      <c r="C138" s="4">
        <f t="shared" si="22"/>
        <v>0.60606060606060608</v>
      </c>
      <c r="D138">
        <f t="shared" si="23"/>
        <v>0.4329004329004329</v>
      </c>
      <c r="E138">
        <f t="shared" si="24"/>
        <v>3.8961038961038863E-2</v>
      </c>
      <c r="F138">
        <f t="shared" si="25"/>
        <v>-0.22340285976649621</v>
      </c>
      <c r="G138">
        <v>0</v>
      </c>
      <c r="H138">
        <f t="shared" si="26"/>
        <v>0.26236389872753507</v>
      </c>
      <c r="I138">
        <f t="shared" si="27"/>
        <v>-1.0836965077746656</v>
      </c>
      <c r="J138">
        <f t="shared" si="28"/>
        <v>1.0836965077746656</v>
      </c>
      <c r="K138">
        <f t="shared" si="29"/>
        <v>0.58671579337859414</v>
      </c>
      <c r="L138">
        <f t="shared" si="30"/>
        <v>0.41328420662140614</v>
      </c>
      <c r="M138">
        <f t="shared" si="31"/>
        <v>1.7044027300535323</v>
      </c>
      <c r="N138">
        <f t="shared" si="32"/>
        <v>2.4196424251848119</v>
      </c>
    </row>
    <row r="139" spans="1:14" x14ac:dyDescent="0.25">
      <c r="A139" s="4">
        <f>IF('True_Odds_Calculator_2-way'!A140="","",'True_Odds_Calculator_2-way'!A140)</f>
        <v>2.0099999999999998</v>
      </c>
      <c r="B139" s="4">
        <f>IF('True_Odds_Calculator_2-way'!B140="","",'True_Odds_Calculator_2-way'!B140)</f>
        <v>1.88</v>
      </c>
      <c r="C139" s="4">
        <f t="shared" si="22"/>
        <v>0.49751243781094534</v>
      </c>
      <c r="D139">
        <f t="shared" si="23"/>
        <v>0.53191489361702127</v>
      </c>
      <c r="E139">
        <f t="shared" si="24"/>
        <v>2.9427331427966497E-2</v>
      </c>
      <c r="F139">
        <f t="shared" si="25"/>
        <v>-0.23520694400338749</v>
      </c>
      <c r="G139">
        <v>0</v>
      </c>
      <c r="H139">
        <f t="shared" si="26"/>
        <v>0.26463427543135393</v>
      </c>
      <c r="I139">
        <f t="shared" si="27"/>
        <v>-1.060713208766217</v>
      </c>
      <c r="J139">
        <f t="shared" si="28"/>
        <v>1.060713208766217</v>
      </c>
      <c r="K139">
        <f t="shared" si="29"/>
        <v>0.48278384578010813</v>
      </c>
      <c r="L139">
        <f t="shared" si="30"/>
        <v>0.5172161542198922</v>
      </c>
      <c r="M139">
        <f t="shared" si="31"/>
        <v>2.0713203408538785</v>
      </c>
      <c r="N139">
        <f t="shared" si="32"/>
        <v>1.9334276237142709</v>
      </c>
    </row>
    <row r="140" spans="1:14" x14ac:dyDescent="0.25">
      <c r="A140" s="4">
        <f>IF('True_Odds_Calculator_2-way'!A141="","",'True_Odds_Calculator_2-way'!A141)</f>
        <v>2.2400000000000002</v>
      </c>
      <c r="B140" s="4">
        <f>IF('True_Odds_Calculator_2-way'!B141="","",'True_Odds_Calculator_2-way'!B141)</f>
        <v>1.7</v>
      </c>
      <c r="C140" s="4">
        <f t="shared" si="22"/>
        <v>0.4464285714285714</v>
      </c>
      <c r="D140">
        <f t="shared" si="23"/>
        <v>0.58823529411764708</v>
      </c>
      <c r="E140">
        <f t="shared" si="24"/>
        <v>3.4663865546218364E-2</v>
      </c>
      <c r="F140">
        <f t="shared" si="25"/>
        <v>-0.22794117647058831</v>
      </c>
      <c r="G140">
        <v>0</v>
      </c>
      <c r="H140">
        <f t="shared" si="26"/>
        <v>0.26260504201680673</v>
      </c>
      <c r="I140">
        <f t="shared" si="27"/>
        <v>-1.0733469768527293</v>
      </c>
      <c r="J140">
        <f t="shared" si="28"/>
        <v>1.0733469768527293</v>
      </c>
      <c r="K140">
        <f t="shared" si="29"/>
        <v>0.42900958501512831</v>
      </c>
      <c r="L140">
        <f t="shared" si="30"/>
        <v>0.5709904149848718</v>
      </c>
      <c r="M140">
        <f t="shared" si="31"/>
        <v>2.3309502512973848</v>
      </c>
      <c r="N140">
        <f t="shared" si="32"/>
        <v>1.7513428837969105</v>
      </c>
    </row>
    <row r="141" spans="1:14" x14ac:dyDescent="0.25">
      <c r="A141" s="4">
        <f>IF('True_Odds_Calculator_2-way'!A142="","",'True_Odds_Calculator_2-way'!A142)</f>
        <v>2.08</v>
      </c>
      <c r="B141" s="4">
        <f>IF('True_Odds_Calculator_2-way'!B142="","",'True_Odds_Calculator_2-way'!B142)</f>
        <v>1.81</v>
      </c>
      <c r="C141" s="4">
        <f t="shared" si="22"/>
        <v>0.48076923076923073</v>
      </c>
      <c r="D141">
        <f t="shared" si="23"/>
        <v>0.5524861878453039</v>
      </c>
      <c r="E141">
        <f t="shared" si="24"/>
        <v>3.3255418614534626E-2</v>
      </c>
      <c r="F141">
        <f t="shared" si="25"/>
        <v>-0.23236294092647691</v>
      </c>
      <c r="G141">
        <v>0</v>
      </c>
      <c r="H141">
        <f t="shared" si="26"/>
        <v>0.26561835954101148</v>
      </c>
      <c r="I141">
        <f t="shared" si="27"/>
        <v>-1.0691671651659735</v>
      </c>
      <c r="J141">
        <f t="shared" si="28"/>
        <v>1.0691671651659735</v>
      </c>
      <c r="K141">
        <f t="shared" si="29"/>
        <v>0.4641016151377545</v>
      </c>
      <c r="L141">
        <f t="shared" si="30"/>
        <v>0.5358983848622455</v>
      </c>
      <c r="M141">
        <f t="shared" si="31"/>
        <v>2.1547005383792519</v>
      </c>
      <c r="N141">
        <f t="shared" si="32"/>
        <v>1.8660254037844384</v>
      </c>
    </row>
    <row r="142" spans="1:14" x14ac:dyDescent="0.25">
      <c r="A142" s="4">
        <f>IF('True_Odds_Calculator_2-way'!A143="","",'True_Odds_Calculator_2-way'!A143)</f>
        <v>2.4300000000000002</v>
      </c>
      <c r="B142" s="4">
        <f>IF('True_Odds_Calculator_2-way'!B143="","",'True_Odds_Calculator_2-way'!B143)</f>
        <v>1.61</v>
      </c>
      <c r="C142" s="4">
        <f t="shared" si="22"/>
        <v>0.41152263374485593</v>
      </c>
      <c r="D142">
        <f t="shared" si="23"/>
        <v>0.6211180124223602</v>
      </c>
      <c r="E142">
        <f t="shared" si="24"/>
        <v>3.2640646167216181E-2</v>
      </c>
      <c r="F142">
        <f t="shared" si="25"/>
        <v>-0.22296347417120366</v>
      </c>
      <c r="G142">
        <v>0</v>
      </c>
      <c r="H142">
        <f t="shared" si="26"/>
        <v>0.25560412033841978</v>
      </c>
      <c r="I142">
        <f t="shared" si="27"/>
        <v>-1.0706981783012146</v>
      </c>
      <c r="J142">
        <f t="shared" si="28"/>
        <v>1.0706981783012146</v>
      </c>
      <c r="K142">
        <f t="shared" si="29"/>
        <v>0.39508539138067028</v>
      </c>
      <c r="L142">
        <f t="shared" si="30"/>
        <v>0.60491460861932955</v>
      </c>
      <c r="M142">
        <f t="shared" si="31"/>
        <v>2.5310983949707371</v>
      </c>
      <c r="N142">
        <f t="shared" si="32"/>
        <v>1.6531258887637414</v>
      </c>
    </row>
    <row r="143" spans="1:14" x14ac:dyDescent="0.25">
      <c r="A143" s="4">
        <f>IF('True_Odds_Calculator_2-way'!A144="","",'True_Odds_Calculator_2-way'!A144)</f>
        <v>2.4500000000000002</v>
      </c>
      <c r="B143" s="4">
        <f>IF('True_Odds_Calculator_2-way'!B144="","",'True_Odds_Calculator_2-way'!B144)</f>
        <v>1.6</v>
      </c>
      <c r="C143" s="4">
        <f t="shared" si="22"/>
        <v>0.4081632653061224</v>
      </c>
      <c r="D143">
        <f t="shared" si="23"/>
        <v>0.625</v>
      </c>
      <c r="E143">
        <f t="shared" si="24"/>
        <v>3.3163265306122458E-2</v>
      </c>
      <c r="F143">
        <f t="shared" si="25"/>
        <v>-0.22193877551020402</v>
      </c>
      <c r="G143">
        <v>0</v>
      </c>
      <c r="H143">
        <f t="shared" si="26"/>
        <v>0.25510204081632648</v>
      </c>
      <c r="I143">
        <f t="shared" si="27"/>
        <v>-1.0721125348377949</v>
      </c>
      <c r="J143">
        <f t="shared" si="28"/>
        <v>1.0721125348377949</v>
      </c>
      <c r="K143">
        <f t="shared" si="29"/>
        <v>0.39145635918691934</v>
      </c>
      <c r="L143">
        <f t="shared" si="30"/>
        <v>0.60854364081308054</v>
      </c>
      <c r="M143">
        <f t="shared" si="31"/>
        <v>2.5545631755148031</v>
      </c>
      <c r="N143">
        <f t="shared" si="32"/>
        <v>1.643267520902677</v>
      </c>
    </row>
    <row r="144" spans="1:14" x14ac:dyDescent="0.25">
      <c r="A144" s="4">
        <f>IF('True_Odds_Calculator_2-way'!A145="","",'True_Odds_Calculator_2-way'!A145)</f>
        <v>2.0499999999999998</v>
      </c>
      <c r="B144" s="4">
        <f>IF('True_Odds_Calculator_2-way'!B145="","",'True_Odds_Calculator_2-way'!B145)</f>
        <v>1.76</v>
      </c>
      <c r="C144" s="4">
        <f t="shared" si="22"/>
        <v>0.48780487804878053</v>
      </c>
      <c r="D144">
        <f t="shared" si="23"/>
        <v>0.56818181818181823</v>
      </c>
      <c r="E144">
        <f t="shared" si="24"/>
        <v>5.598669623059882E-2</v>
      </c>
      <c r="F144">
        <f t="shared" si="25"/>
        <v>-0.22117516629711742</v>
      </c>
      <c r="G144">
        <v>0</v>
      </c>
      <c r="H144">
        <f t="shared" si="26"/>
        <v>0.27716186252771624</v>
      </c>
      <c r="I144">
        <f t="shared" si="27"/>
        <v>-1.1194341570991129</v>
      </c>
      <c r="J144">
        <f t="shared" si="28"/>
        <v>1.1194341570991129</v>
      </c>
      <c r="K144">
        <f t="shared" si="29"/>
        <v>0.45968433574169576</v>
      </c>
      <c r="L144">
        <f t="shared" si="30"/>
        <v>0.54031566425830413</v>
      </c>
      <c r="M144">
        <f t="shared" si="31"/>
        <v>2.1754058649540684</v>
      </c>
      <c r="N144">
        <f t="shared" si="32"/>
        <v>1.8507699593953257</v>
      </c>
    </row>
    <row r="145" spans="1:14" x14ac:dyDescent="0.25">
      <c r="A145" s="4">
        <f>IF('True_Odds_Calculator_2-way'!A146="","",'True_Odds_Calculator_2-way'!A146)</f>
        <v>2.08</v>
      </c>
      <c r="B145" s="4">
        <f>IF('True_Odds_Calculator_2-way'!B146="","",'True_Odds_Calculator_2-way'!B146)</f>
        <v>1.74</v>
      </c>
      <c r="C145" s="4">
        <f t="shared" si="22"/>
        <v>0.48076923076923073</v>
      </c>
      <c r="D145">
        <f t="shared" si="23"/>
        <v>0.57471264367816088</v>
      </c>
      <c r="E145">
        <f t="shared" si="24"/>
        <v>5.5481874447391721E-2</v>
      </c>
      <c r="F145">
        <f t="shared" si="25"/>
        <v>-0.22082228116710867</v>
      </c>
      <c r="G145">
        <v>0</v>
      </c>
      <c r="H145">
        <f t="shared" si="26"/>
        <v>0.27630415561450039</v>
      </c>
      <c r="I145">
        <f t="shared" si="27"/>
        <v>-1.1185934253567074</v>
      </c>
      <c r="J145">
        <f t="shared" si="28"/>
        <v>1.1185934253567074</v>
      </c>
      <c r="K145">
        <f t="shared" si="29"/>
        <v>0.4528819574855304</v>
      </c>
      <c r="L145">
        <f t="shared" si="30"/>
        <v>0.54711804251446938</v>
      </c>
      <c r="M145">
        <f t="shared" si="31"/>
        <v>2.2080808993852443</v>
      </c>
      <c r="N145">
        <f t="shared" si="32"/>
        <v>1.8277591347639637</v>
      </c>
    </row>
    <row r="146" spans="1:14" x14ac:dyDescent="0.25">
      <c r="A146" s="4">
        <f>IF('True_Odds_Calculator_2-way'!A147="","",'True_Odds_Calculator_2-way'!A147)</f>
        <v>2.1800000000000002</v>
      </c>
      <c r="B146" s="4">
        <f>IF('True_Odds_Calculator_2-way'!B147="","",'True_Odds_Calculator_2-way'!B147)</f>
        <v>1.68</v>
      </c>
      <c r="C146" s="4">
        <f t="shared" si="22"/>
        <v>0.4587155963302752</v>
      </c>
      <c r="D146">
        <f t="shared" si="23"/>
        <v>0.59523809523809523</v>
      </c>
      <c r="E146">
        <f t="shared" si="24"/>
        <v>5.3953691568370488E-2</v>
      </c>
      <c r="F146">
        <f t="shared" si="25"/>
        <v>-0.21909130624726947</v>
      </c>
      <c r="G146">
        <v>0</v>
      </c>
      <c r="H146">
        <f t="shared" si="26"/>
        <v>0.27304499781564001</v>
      </c>
      <c r="I146">
        <f t="shared" si="27"/>
        <v>-1.1163607017227666</v>
      </c>
      <c r="J146">
        <f t="shared" si="28"/>
        <v>1.1163607017227666</v>
      </c>
      <c r="K146">
        <f t="shared" si="29"/>
        <v>0.4315356541246953</v>
      </c>
      <c r="L146">
        <f t="shared" si="30"/>
        <v>0.5684643458753047</v>
      </c>
      <c r="M146">
        <f t="shared" si="31"/>
        <v>2.3173056280328646</v>
      </c>
      <c r="N146">
        <f t="shared" si="32"/>
        <v>1.7591252771714809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1.92</v>
      </c>
      <c r="C147" s="4">
        <f t="shared" si="22"/>
        <v>0.53191489361702127</v>
      </c>
      <c r="D147">
        <f t="shared" si="23"/>
        <v>0.52083333333333337</v>
      </c>
      <c r="E147">
        <f t="shared" si="24"/>
        <v>5.2748226950354749E-2</v>
      </c>
      <c r="F147">
        <f t="shared" si="25"/>
        <v>-0.22429078014184389</v>
      </c>
      <c r="G147">
        <v>0</v>
      </c>
      <c r="H147">
        <f t="shared" si="26"/>
        <v>0.27703900709219859</v>
      </c>
      <c r="I147">
        <f t="shared" si="27"/>
        <v>-1.1113855611859678</v>
      </c>
      <c r="J147">
        <f t="shared" si="28"/>
        <v>1.1113855611859678</v>
      </c>
      <c r="K147">
        <f t="shared" si="29"/>
        <v>0.50555624159601487</v>
      </c>
      <c r="L147">
        <f t="shared" si="30"/>
        <v>0.49444375840398497</v>
      </c>
      <c r="M147">
        <f t="shared" si="31"/>
        <v>1.9780192938436518</v>
      </c>
      <c r="N147">
        <f t="shared" si="32"/>
        <v>2.0224747162910903</v>
      </c>
    </row>
    <row r="148" spans="1:14" x14ac:dyDescent="0.25">
      <c r="A148" s="4">
        <f>IF('True_Odds_Calculator_2-way'!A149="","",'True_Odds_Calculator_2-way'!A149)</f>
        <v>1.94</v>
      </c>
      <c r="B148" s="4">
        <f>IF('True_Odds_Calculator_2-way'!B149="","",'True_Odds_Calculator_2-way'!B149)</f>
        <v>1.86</v>
      </c>
      <c r="C148" s="4">
        <f t="shared" si="22"/>
        <v>0.51546391752577325</v>
      </c>
      <c r="D148">
        <f t="shared" si="23"/>
        <v>0.5376344086021505</v>
      </c>
      <c r="E148">
        <f t="shared" si="24"/>
        <v>5.3098326127923645E-2</v>
      </c>
      <c r="F148">
        <f t="shared" si="25"/>
        <v>-0.22403281232679317</v>
      </c>
      <c r="G148">
        <v>0</v>
      </c>
      <c r="H148">
        <f t="shared" si="26"/>
        <v>0.27713113845471676</v>
      </c>
      <c r="I148">
        <f t="shared" si="27"/>
        <v>-1.1122101332503223</v>
      </c>
      <c r="J148">
        <f t="shared" si="28"/>
        <v>1.1122101332503223</v>
      </c>
      <c r="K148">
        <f t="shared" si="29"/>
        <v>0.48888339649451129</v>
      </c>
      <c r="L148">
        <f t="shared" si="30"/>
        <v>0.51111660350548893</v>
      </c>
      <c r="M148">
        <f t="shared" si="31"/>
        <v>2.0454775252553028</v>
      </c>
      <c r="N148">
        <f t="shared" si="32"/>
        <v>1.9565007145952771</v>
      </c>
    </row>
    <row r="149" spans="1:14" x14ac:dyDescent="0.25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2.0499999999999998</v>
      </c>
      <c r="C149" s="4">
        <f t="shared" si="22"/>
        <v>0.5780346820809249</v>
      </c>
      <c r="D149">
        <f t="shared" si="23"/>
        <v>0.48780487804878053</v>
      </c>
      <c r="E149">
        <f t="shared" si="24"/>
        <v>6.5839560129705488E-2</v>
      </c>
      <c r="F149">
        <f t="shared" si="25"/>
        <v>-0.21612857747074576</v>
      </c>
      <c r="G149">
        <v>0</v>
      </c>
      <c r="H149">
        <f t="shared" si="26"/>
        <v>0.2819681376004512</v>
      </c>
      <c r="I149">
        <f t="shared" si="27"/>
        <v>-1.1422046408668385</v>
      </c>
      <c r="J149">
        <f t="shared" si="28"/>
        <v>1.1422046408668385</v>
      </c>
      <c r="K149">
        <f t="shared" si="29"/>
        <v>0.54531294617365145</v>
      </c>
      <c r="L149">
        <f t="shared" si="30"/>
        <v>0.45468705382634855</v>
      </c>
      <c r="M149">
        <f t="shared" si="31"/>
        <v>1.8338093878327919</v>
      </c>
      <c r="N149">
        <f t="shared" si="32"/>
        <v>2.1993148729101804</v>
      </c>
    </row>
    <row r="150" spans="1:14" x14ac:dyDescent="0.25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1.96</v>
      </c>
      <c r="C150" s="4">
        <f t="shared" si="22"/>
        <v>0.54644808743169393</v>
      </c>
      <c r="D150">
        <f t="shared" si="23"/>
        <v>0.51020408163265307</v>
      </c>
      <c r="E150">
        <f t="shared" si="24"/>
        <v>5.6652169064347113E-2</v>
      </c>
      <c r="F150">
        <f t="shared" si="25"/>
        <v>-0.22214787554366</v>
      </c>
      <c r="G150">
        <v>0</v>
      </c>
      <c r="H150">
        <f t="shared" si="26"/>
        <v>0.27880004460800711</v>
      </c>
      <c r="I150">
        <f t="shared" si="27"/>
        <v>-1.1202767873705521</v>
      </c>
      <c r="J150">
        <f t="shared" si="28"/>
        <v>1.1202767873705521</v>
      </c>
      <c r="K150">
        <f t="shared" si="29"/>
        <v>0.51818042940880082</v>
      </c>
      <c r="L150">
        <f t="shared" si="30"/>
        <v>0.48181957059119912</v>
      </c>
      <c r="M150">
        <f t="shared" si="31"/>
        <v>1.9298297335175583</v>
      </c>
      <c r="N150">
        <f t="shared" si="32"/>
        <v>2.0754657158757301</v>
      </c>
    </row>
    <row r="151" spans="1:14" x14ac:dyDescent="0.25">
      <c r="A151" s="4">
        <f>IF('True_Odds_Calculator_2-way'!A152="","",'True_Odds_Calculator_2-way'!A152)</f>
        <v>1.65</v>
      </c>
      <c r="B151" s="4">
        <f>IF('True_Odds_Calculator_2-way'!B152="","",'True_Odds_Calculator_2-way'!B152)</f>
        <v>2.1800000000000002</v>
      </c>
      <c r="C151" s="4">
        <f t="shared" si="22"/>
        <v>0.60606060606060608</v>
      </c>
      <c r="D151">
        <f t="shared" si="23"/>
        <v>0.4587155963302752</v>
      </c>
      <c r="E151">
        <f t="shared" si="24"/>
        <v>6.4776202390881332E-2</v>
      </c>
      <c r="F151">
        <f t="shared" si="25"/>
        <v>-0.21323324993049764</v>
      </c>
      <c r="G151">
        <v>0</v>
      </c>
      <c r="H151">
        <f t="shared" si="26"/>
        <v>0.27800945232137891</v>
      </c>
      <c r="I151">
        <f t="shared" si="27"/>
        <v>-1.1418322840058053</v>
      </c>
      <c r="J151">
        <f t="shared" si="28"/>
        <v>1.1418322840058053</v>
      </c>
      <c r="K151">
        <f t="shared" si="29"/>
        <v>0.5739898833349949</v>
      </c>
      <c r="L151">
        <f t="shared" si="30"/>
        <v>0.42601011666500505</v>
      </c>
      <c r="M151">
        <f t="shared" si="31"/>
        <v>1.7421909846037738</v>
      </c>
      <c r="N151">
        <f t="shared" si="32"/>
        <v>2.3473620951268499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1.98</v>
      </c>
      <c r="C152" s="4">
        <f t="shared" si="22"/>
        <v>0.5524861878453039</v>
      </c>
      <c r="D152">
        <f t="shared" si="23"/>
        <v>0.50505050505050508</v>
      </c>
      <c r="E152">
        <f t="shared" si="24"/>
        <v>5.7536692895808983E-2</v>
      </c>
      <c r="F152">
        <f t="shared" si="25"/>
        <v>-0.22149673530888991</v>
      </c>
      <c r="G152">
        <v>0</v>
      </c>
      <c r="H152">
        <f t="shared" si="26"/>
        <v>0.27903342820469895</v>
      </c>
      <c r="I152">
        <f t="shared" si="27"/>
        <v>-1.1223917161691233</v>
      </c>
      <c r="J152">
        <f t="shared" si="28"/>
        <v>1.1223917161691233</v>
      </c>
      <c r="K152">
        <f t="shared" si="29"/>
        <v>0.52379679826441239</v>
      </c>
      <c r="L152">
        <f t="shared" si="30"/>
        <v>0.47620320173558761</v>
      </c>
      <c r="M152">
        <f t="shared" si="31"/>
        <v>1.9091372900969898</v>
      </c>
      <c r="N152">
        <f t="shared" si="32"/>
        <v>2.0999438818457401</v>
      </c>
    </row>
    <row r="153" spans="1:14" x14ac:dyDescent="0.25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2.1800000000000002</v>
      </c>
      <c r="C153" s="4">
        <f t="shared" si="22"/>
        <v>0.60606060606060608</v>
      </c>
      <c r="D153">
        <f t="shared" si="23"/>
        <v>0.4587155963302752</v>
      </c>
      <c r="E153">
        <f t="shared" si="24"/>
        <v>6.4776202390881332E-2</v>
      </c>
      <c r="F153">
        <f t="shared" si="25"/>
        <v>-0.21323324993049764</v>
      </c>
      <c r="G153">
        <v>0</v>
      </c>
      <c r="H153">
        <f t="shared" si="26"/>
        <v>0.27800945232137891</v>
      </c>
      <c r="I153">
        <f t="shared" si="27"/>
        <v>-1.1418322840058053</v>
      </c>
      <c r="J153">
        <f t="shared" si="28"/>
        <v>1.1418322840058053</v>
      </c>
      <c r="K153">
        <f t="shared" si="29"/>
        <v>0.5739898833349949</v>
      </c>
      <c r="L153">
        <f t="shared" si="30"/>
        <v>0.42601011666500505</v>
      </c>
      <c r="M153">
        <f t="shared" si="31"/>
        <v>1.7421909846037738</v>
      </c>
      <c r="N153">
        <f t="shared" si="32"/>
        <v>2.3473620951268499</v>
      </c>
    </row>
    <row r="154" spans="1:14" x14ac:dyDescent="0.25">
      <c r="A154" s="4">
        <f>IF('True_Odds_Calculator_2-way'!A155="","",'True_Odds_Calculator_2-way'!A155)</f>
        <v>1.63</v>
      </c>
      <c r="B154" s="4">
        <f>IF('True_Odds_Calculator_2-way'!B155="","",'True_Odds_Calculator_2-way'!B155)</f>
        <v>2.2200000000000002</v>
      </c>
      <c r="C154" s="4">
        <f t="shared" si="22"/>
        <v>0.61349693251533743</v>
      </c>
      <c r="D154">
        <f t="shared" si="23"/>
        <v>0.4504504504504504</v>
      </c>
      <c r="E154">
        <f t="shared" si="24"/>
        <v>6.3947382965787725E-2</v>
      </c>
      <c r="F154">
        <f t="shared" si="25"/>
        <v>-0.21240258663571554</v>
      </c>
      <c r="G154">
        <v>0</v>
      </c>
      <c r="H154">
        <f t="shared" si="26"/>
        <v>0.27634996960150332</v>
      </c>
      <c r="I154">
        <f t="shared" si="27"/>
        <v>-1.1406431847152581</v>
      </c>
      <c r="J154">
        <f t="shared" si="28"/>
        <v>1.1406431847152581</v>
      </c>
      <c r="K154">
        <f t="shared" si="29"/>
        <v>0.58186720038619077</v>
      </c>
      <c r="L154">
        <f t="shared" si="30"/>
        <v>0.41813279961380928</v>
      </c>
      <c r="M154">
        <f t="shared" si="31"/>
        <v>1.7186052063706125</v>
      </c>
      <c r="N154">
        <f t="shared" si="32"/>
        <v>2.3915846853526146</v>
      </c>
    </row>
    <row r="155" spans="1:14" x14ac:dyDescent="0.25">
      <c r="A155" s="4">
        <f>IF('True_Odds_Calculator_2-way'!A156="","",'True_Odds_Calculator_2-way'!A156)</f>
        <v>1.69</v>
      </c>
      <c r="B155" s="4">
        <f>IF('True_Odds_Calculator_2-way'!B156="","",'True_Odds_Calculator_2-way'!B156)</f>
        <v>2.11</v>
      </c>
      <c r="C155" s="4">
        <f t="shared" si="22"/>
        <v>0.59171597633136097</v>
      </c>
      <c r="D155">
        <f t="shared" si="23"/>
        <v>0.47393364928909953</v>
      </c>
      <c r="E155">
        <f t="shared" si="24"/>
        <v>6.5649625620460395E-2</v>
      </c>
      <c r="F155">
        <f t="shared" si="25"/>
        <v>-0.21478448638492398</v>
      </c>
      <c r="G155">
        <v>0</v>
      </c>
      <c r="H155">
        <f t="shared" si="26"/>
        <v>0.28043411200538437</v>
      </c>
      <c r="I155">
        <f t="shared" si="27"/>
        <v>-1.1426519503184347</v>
      </c>
      <c r="J155">
        <f t="shared" si="28"/>
        <v>1.1426519503184347</v>
      </c>
      <c r="K155">
        <f t="shared" si="29"/>
        <v>0.55914969345502552</v>
      </c>
      <c r="L155">
        <f t="shared" si="30"/>
        <v>0.44085030654497459</v>
      </c>
      <c r="M155">
        <f t="shared" si="31"/>
        <v>1.7884298457197199</v>
      </c>
      <c r="N155">
        <f t="shared" si="32"/>
        <v>2.2683436648534623</v>
      </c>
    </row>
    <row r="156" spans="1:14" x14ac:dyDescent="0.25">
      <c r="A156" s="4">
        <f>IF('True_Odds_Calculator_2-way'!A157="","",'True_Odds_Calculator_2-way'!A157)</f>
        <v>1.83</v>
      </c>
      <c r="B156" s="4">
        <f>IF('True_Odds_Calculator_2-way'!B157="","",'True_Odds_Calculator_2-way'!B157)</f>
        <v>1.96</v>
      </c>
      <c r="C156" s="4">
        <f t="shared" si="22"/>
        <v>0.54644808743169393</v>
      </c>
      <c r="D156">
        <f t="shared" si="23"/>
        <v>0.51020408163265307</v>
      </c>
      <c r="E156">
        <f t="shared" si="24"/>
        <v>5.6652169064347113E-2</v>
      </c>
      <c r="F156">
        <f t="shared" si="25"/>
        <v>-0.22214787554366</v>
      </c>
      <c r="G156">
        <v>0</v>
      </c>
      <c r="H156">
        <f t="shared" si="26"/>
        <v>0.27880004460800711</v>
      </c>
      <c r="I156">
        <f t="shared" si="27"/>
        <v>-1.1202767873705521</v>
      </c>
      <c r="J156">
        <f t="shared" si="28"/>
        <v>1.1202767873705521</v>
      </c>
      <c r="K156">
        <f t="shared" si="29"/>
        <v>0.51818042940880082</v>
      </c>
      <c r="L156">
        <f t="shared" si="30"/>
        <v>0.48181957059119912</v>
      </c>
      <c r="M156">
        <f t="shared" si="31"/>
        <v>1.9298297335175583</v>
      </c>
      <c r="N156">
        <f t="shared" si="32"/>
        <v>2.0754657158757301</v>
      </c>
    </row>
    <row r="157" spans="1:14" x14ac:dyDescent="0.25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1.81</v>
      </c>
      <c r="C157" s="4">
        <f t="shared" si="22"/>
        <v>0.47846889952153115</v>
      </c>
      <c r="D157">
        <f t="shared" si="23"/>
        <v>0.5524861878453039</v>
      </c>
      <c r="E157">
        <f t="shared" si="24"/>
        <v>3.0955087366835166E-2</v>
      </c>
      <c r="F157">
        <f t="shared" si="25"/>
        <v>-0.23339237093235332</v>
      </c>
      <c r="G157">
        <v>0</v>
      </c>
      <c r="H157">
        <f t="shared" si="26"/>
        <v>0.26434745829918849</v>
      </c>
      <c r="I157">
        <f t="shared" si="27"/>
        <v>-1.064251428023502</v>
      </c>
      <c r="J157">
        <f t="shared" si="28"/>
        <v>1.064251428023502</v>
      </c>
      <c r="K157">
        <f t="shared" si="29"/>
        <v>0.46295566357839102</v>
      </c>
      <c r="L157">
        <f t="shared" si="30"/>
        <v>0.53704433642160887</v>
      </c>
      <c r="M157">
        <f t="shared" si="31"/>
        <v>2.1600340565456171</v>
      </c>
      <c r="N157">
        <f t="shared" si="32"/>
        <v>1.8620436566990362</v>
      </c>
    </row>
    <row r="158" spans="1:14" x14ac:dyDescent="0.25">
      <c r="A158" s="4">
        <f>IF('True_Odds_Calculator_2-way'!A159="","",'True_Odds_Calculator_2-way'!A159)</f>
        <v>2.2000000000000002</v>
      </c>
      <c r="B158" s="4">
        <f>IF('True_Odds_Calculator_2-way'!B159="","",'True_Odds_Calculator_2-way'!B159)</f>
        <v>1.74</v>
      </c>
      <c r="C158" s="4">
        <f t="shared" si="22"/>
        <v>0.45454545454545453</v>
      </c>
      <c r="D158">
        <f t="shared" si="23"/>
        <v>0.57471264367816088</v>
      </c>
      <c r="E158">
        <f t="shared" si="24"/>
        <v>2.925809822361547E-2</v>
      </c>
      <c r="F158">
        <f t="shared" si="25"/>
        <v>-0.23197492163009403</v>
      </c>
      <c r="G158">
        <v>0</v>
      </c>
      <c r="H158">
        <f t="shared" si="26"/>
        <v>0.2612330198537095</v>
      </c>
      <c r="I158">
        <f t="shared" si="27"/>
        <v>-1.0611908999450221</v>
      </c>
      <c r="J158">
        <f t="shared" si="28"/>
        <v>1.0611908999450221</v>
      </c>
      <c r="K158">
        <f t="shared" si="29"/>
        <v>0.43986417206778194</v>
      </c>
      <c r="L158">
        <f t="shared" si="30"/>
        <v>0.56013582793221794</v>
      </c>
      <c r="M158">
        <f t="shared" si="31"/>
        <v>2.2734290799340271</v>
      </c>
      <c r="N158">
        <f t="shared" si="32"/>
        <v>1.7852812659593167</v>
      </c>
    </row>
    <row r="159" spans="1:14" x14ac:dyDescent="0.25">
      <c r="A159" s="4">
        <f>IF('True_Odds_Calculator_2-way'!A160="","",'True_Odds_Calculator_2-way'!A160)</f>
        <v>2.5299999999999998</v>
      </c>
      <c r="B159" s="4">
        <f>IF('True_Odds_Calculator_2-way'!B160="","",'True_Odds_Calculator_2-way'!B160)</f>
        <v>1.58</v>
      </c>
      <c r="C159" s="4">
        <f t="shared" si="22"/>
        <v>0.39525691699604748</v>
      </c>
      <c r="D159">
        <f t="shared" si="23"/>
        <v>0.63291139240506322</v>
      </c>
      <c r="E159">
        <f t="shared" si="24"/>
        <v>2.8168309401110703E-2</v>
      </c>
      <c r="F159">
        <f t="shared" si="25"/>
        <v>-0.22199429629259027</v>
      </c>
      <c r="G159">
        <v>0</v>
      </c>
      <c r="H159">
        <f t="shared" si="26"/>
        <v>0.25016260569370091</v>
      </c>
      <c r="I159">
        <f t="shared" si="27"/>
        <v>-1.0615495921641365</v>
      </c>
      <c r="J159">
        <f t="shared" si="28"/>
        <v>1.0615495921641365</v>
      </c>
      <c r="K159">
        <f t="shared" si="29"/>
        <v>0.38107274535416313</v>
      </c>
      <c r="L159">
        <f t="shared" si="30"/>
        <v>0.61892725464583687</v>
      </c>
      <c r="M159">
        <f t="shared" si="31"/>
        <v>2.6241708760111284</v>
      </c>
      <c r="N159">
        <f t="shared" si="32"/>
        <v>1.6156987634551996</v>
      </c>
    </row>
    <row r="160" spans="1:14" x14ac:dyDescent="0.25">
      <c r="A160" s="4">
        <f>IF('True_Odds_Calculator_2-way'!A161="","",'True_Odds_Calculator_2-way'!A161)</f>
        <v>2.06</v>
      </c>
      <c r="B160" s="4">
        <f>IF('True_Odds_Calculator_2-way'!B161="","",'True_Odds_Calculator_2-way'!B161)</f>
        <v>1.85</v>
      </c>
      <c r="C160" s="4">
        <f t="shared" si="22"/>
        <v>0.4854368932038835</v>
      </c>
      <c r="D160">
        <f t="shared" si="23"/>
        <v>0.54054054054054046</v>
      </c>
      <c r="E160">
        <f t="shared" si="24"/>
        <v>2.5977433744424072E-2</v>
      </c>
      <c r="F160">
        <f t="shared" si="25"/>
        <v>-0.23642088690632379</v>
      </c>
      <c r="G160">
        <v>0</v>
      </c>
      <c r="H160">
        <f t="shared" si="26"/>
        <v>0.26239832065074781</v>
      </c>
      <c r="I160">
        <f t="shared" si="27"/>
        <v>-1.0535074339697479</v>
      </c>
      <c r="J160">
        <f t="shared" si="28"/>
        <v>1.0535074339697479</v>
      </c>
      <c r="K160">
        <f t="shared" si="29"/>
        <v>0.47242951431782315</v>
      </c>
      <c r="L160">
        <f t="shared" si="30"/>
        <v>0.52757048568217679</v>
      </c>
      <c r="M160">
        <f t="shared" si="31"/>
        <v>2.1167178800079327</v>
      </c>
      <c r="N160">
        <f t="shared" si="32"/>
        <v>1.8954813188742858</v>
      </c>
    </row>
    <row r="161" spans="1:14" x14ac:dyDescent="0.25">
      <c r="A161" s="4">
        <f>IF('True_Odds_Calculator_2-way'!A162="","",'True_Odds_Calculator_2-way'!A162)</f>
        <v>2.44</v>
      </c>
      <c r="B161" s="4">
        <f>IF('True_Odds_Calculator_2-way'!B162="","",'True_Odds_Calculator_2-way'!B162)</f>
        <v>1.58</v>
      </c>
      <c r="C161" s="4">
        <f t="shared" si="22"/>
        <v>0.4098360655737705</v>
      </c>
      <c r="D161">
        <f t="shared" si="23"/>
        <v>0.63291139240506322</v>
      </c>
      <c r="E161">
        <f t="shared" si="24"/>
        <v>4.2747457978833836E-2</v>
      </c>
      <c r="F161">
        <f t="shared" si="25"/>
        <v>-0.21664245694127404</v>
      </c>
      <c r="G161">
        <v>0</v>
      </c>
      <c r="H161">
        <f t="shared" si="26"/>
        <v>0.25938991492010788</v>
      </c>
      <c r="I161">
        <f t="shared" si="27"/>
        <v>-1.0942202738310214</v>
      </c>
      <c r="J161">
        <f t="shared" si="28"/>
        <v>1.0942202738310214</v>
      </c>
      <c r="K161">
        <f t="shared" si="29"/>
        <v>0.38824741012054537</v>
      </c>
      <c r="L161">
        <f t="shared" si="30"/>
        <v>0.61175258987945458</v>
      </c>
      <c r="M161">
        <f t="shared" si="31"/>
        <v>2.5756771943166705</v>
      </c>
      <c r="N161">
        <f t="shared" si="32"/>
        <v>1.6346477588219925</v>
      </c>
    </row>
    <row r="162" spans="1:14" x14ac:dyDescent="0.25">
      <c r="A162" s="4">
        <f>IF('True_Odds_Calculator_2-way'!A163="","",'True_Odds_Calculator_2-way'!A163)</f>
        <v>2.4300000000000002</v>
      </c>
      <c r="B162" s="4">
        <f>IF('True_Odds_Calculator_2-way'!B163="","",'True_Odds_Calculator_2-way'!B163)</f>
        <v>1.58</v>
      </c>
      <c r="C162" s="4">
        <f t="shared" si="22"/>
        <v>0.41152263374485593</v>
      </c>
      <c r="D162">
        <f t="shared" si="23"/>
        <v>0.63291139240506322</v>
      </c>
      <c r="E162">
        <f t="shared" si="24"/>
        <v>4.4434026149919204E-2</v>
      </c>
      <c r="F162">
        <f t="shared" si="25"/>
        <v>-0.21602333697973641</v>
      </c>
      <c r="G162">
        <v>0</v>
      </c>
      <c r="H162">
        <f t="shared" si="26"/>
        <v>0.26045736312965562</v>
      </c>
      <c r="I162">
        <f t="shared" si="27"/>
        <v>-1.0980395534147549</v>
      </c>
      <c r="J162">
        <f t="shared" si="28"/>
        <v>1.0980395534147549</v>
      </c>
      <c r="K162">
        <f t="shared" si="29"/>
        <v>0.38907530070846807</v>
      </c>
      <c r="L162">
        <f t="shared" si="30"/>
        <v>0.61092469929153193</v>
      </c>
      <c r="M162">
        <f t="shared" si="31"/>
        <v>2.5701965613830993</v>
      </c>
      <c r="N162">
        <f t="shared" si="32"/>
        <v>1.636862940980558</v>
      </c>
    </row>
    <row r="163" spans="1:14" x14ac:dyDescent="0.25">
      <c r="A163" s="4">
        <f>IF('True_Odds_Calculator_2-way'!A164="","",'True_Odds_Calculator_2-way'!A164)</f>
        <v>2.76</v>
      </c>
      <c r="B163" s="4">
        <f>IF('True_Odds_Calculator_2-way'!B164="","",'True_Odds_Calculator_2-way'!B164)</f>
        <v>1.47</v>
      </c>
      <c r="C163" s="4">
        <f t="shared" si="22"/>
        <v>0.3623188405797102</v>
      </c>
      <c r="D163">
        <f t="shared" si="23"/>
        <v>0.68027210884353739</v>
      </c>
      <c r="E163">
        <f t="shared" si="24"/>
        <v>4.2590949423247704E-2</v>
      </c>
      <c r="F163">
        <f t="shared" si="25"/>
        <v>-0.2038844523316572</v>
      </c>
      <c r="G163">
        <v>0</v>
      </c>
      <c r="H163">
        <f t="shared" si="26"/>
        <v>0.2464754017549049</v>
      </c>
      <c r="I163">
        <f t="shared" si="27"/>
        <v>-1.0994987428338565</v>
      </c>
      <c r="J163">
        <f t="shared" si="28"/>
        <v>1.0994987428338565</v>
      </c>
      <c r="K163">
        <f t="shared" si="29"/>
        <v>0.3407018295133068</v>
      </c>
      <c r="L163">
        <f t="shared" si="30"/>
        <v>0.65929817048669315</v>
      </c>
      <c r="M163">
        <f t="shared" si="31"/>
        <v>2.9351177873875871</v>
      </c>
      <c r="N163">
        <f t="shared" si="32"/>
        <v>1.5167644091319124</v>
      </c>
    </row>
    <row r="164" spans="1:14" x14ac:dyDescent="0.25">
      <c r="A164" s="4">
        <f>IF('True_Odds_Calculator_2-way'!A165="","",'True_Odds_Calculator_2-way'!A165)</f>
        <v>2.67</v>
      </c>
      <c r="B164" s="4">
        <f>IF('True_Odds_Calculator_2-way'!B165="","",'True_Odds_Calculator_2-way'!B165)</f>
        <v>1.5</v>
      </c>
      <c r="C164" s="4">
        <f t="shared" si="22"/>
        <v>0.37453183520599254</v>
      </c>
      <c r="D164">
        <f t="shared" si="23"/>
        <v>0.66666666666666663</v>
      </c>
      <c r="E164">
        <f t="shared" si="24"/>
        <v>4.1198501872659055E-2</v>
      </c>
      <c r="F164">
        <f t="shared" si="25"/>
        <v>-0.20848938826466923</v>
      </c>
      <c r="G164">
        <v>0</v>
      </c>
      <c r="H164">
        <f t="shared" si="26"/>
        <v>0.24968789013732834</v>
      </c>
      <c r="I164">
        <f t="shared" si="27"/>
        <v>-1.0943513103291653</v>
      </c>
      <c r="J164">
        <f t="shared" si="28"/>
        <v>1.0943513103291653</v>
      </c>
      <c r="K164">
        <f t="shared" si="29"/>
        <v>0.35366097788449008</v>
      </c>
      <c r="L164">
        <f t="shared" si="30"/>
        <v>0.64633902211550998</v>
      </c>
      <c r="M164">
        <f t="shared" si="31"/>
        <v>2.8275666882497057</v>
      </c>
      <c r="N164">
        <f t="shared" si="32"/>
        <v>1.547175655164583</v>
      </c>
    </row>
    <row r="165" spans="1:14" x14ac:dyDescent="0.25">
      <c r="A165" s="4">
        <f>IF('True_Odds_Calculator_2-way'!A166="","",'True_Odds_Calculator_2-way'!A166)</f>
        <v>2.06</v>
      </c>
      <c r="B165" s="4">
        <f>IF('True_Odds_Calculator_2-way'!B166="","",'True_Odds_Calculator_2-way'!B166)</f>
        <v>1.84</v>
      </c>
      <c r="C165" s="4">
        <f t="shared" si="22"/>
        <v>0.4854368932038835</v>
      </c>
      <c r="D165">
        <f t="shared" si="23"/>
        <v>0.54347826086956519</v>
      </c>
      <c r="E165">
        <f t="shared" si="24"/>
        <v>2.891515407344869E-2</v>
      </c>
      <c r="F165">
        <f t="shared" si="25"/>
        <v>-0.23490924440692273</v>
      </c>
      <c r="G165">
        <v>0</v>
      </c>
      <c r="H165">
        <f t="shared" si="26"/>
        <v>0.26382439848037148</v>
      </c>
      <c r="I165">
        <f t="shared" si="27"/>
        <v>-1.0597597584982434</v>
      </c>
      <c r="J165">
        <f t="shared" si="28"/>
        <v>1.0597597584982434</v>
      </c>
      <c r="K165">
        <f t="shared" si="29"/>
        <v>0.47095494984925418</v>
      </c>
      <c r="L165">
        <f t="shared" si="30"/>
        <v>0.52904505015074577</v>
      </c>
      <c r="M165">
        <f t="shared" si="31"/>
        <v>2.123345344008138</v>
      </c>
      <c r="N165">
        <f t="shared" si="32"/>
        <v>1.8901981971385247</v>
      </c>
    </row>
    <row r="166" spans="1:14" x14ac:dyDescent="0.25">
      <c r="A166" s="4">
        <f>IF('True_Odds_Calculator_2-way'!A167="","",'True_Odds_Calculator_2-way'!A167)</f>
        <v>2.11</v>
      </c>
      <c r="B166" s="4">
        <f>IF('True_Odds_Calculator_2-way'!B167="","",'True_Odds_Calculator_2-way'!B167)</f>
        <v>1.79</v>
      </c>
      <c r="C166" s="4">
        <f t="shared" si="22"/>
        <v>0.47393364928909953</v>
      </c>
      <c r="D166">
        <f t="shared" si="23"/>
        <v>0.55865921787709494</v>
      </c>
      <c r="E166">
        <f t="shared" si="24"/>
        <v>3.2592867166194583E-2</v>
      </c>
      <c r="F166">
        <f t="shared" si="25"/>
        <v>-0.23217453467129112</v>
      </c>
      <c r="G166">
        <v>0</v>
      </c>
      <c r="H166">
        <f t="shared" si="26"/>
        <v>0.26476740183748576</v>
      </c>
      <c r="I166">
        <f t="shared" si="27"/>
        <v>-1.0678861770883312</v>
      </c>
      <c r="J166">
        <f t="shared" si="28"/>
        <v>1.0678861770883312</v>
      </c>
      <c r="K166">
        <f t="shared" si="29"/>
        <v>0.45759183965236705</v>
      </c>
      <c r="L166">
        <f t="shared" si="30"/>
        <v>0.54240816034763273</v>
      </c>
      <c r="M166">
        <f t="shared" si="31"/>
        <v>2.1853536565680476</v>
      </c>
      <c r="N166">
        <f t="shared" si="32"/>
        <v>1.8436300798997822</v>
      </c>
    </row>
    <row r="167" spans="1:14" x14ac:dyDescent="0.25">
      <c r="A167" s="4">
        <f>IF('True_Odds_Calculator_2-way'!A168="","",'True_Odds_Calculator_2-way'!A168)</f>
        <v>1.93</v>
      </c>
      <c r="B167" s="4">
        <f>IF('True_Odds_Calculator_2-way'!B168="","",'True_Odds_Calculator_2-way'!B168)</f>
        <v>1.96</v>
      </c>
      <c r="C167" s="4">
        <f t="shared" si="22"/>
        <v>0.5181347150259068</v>
      </c>
      <c r="D167">
        <f t="shared" si="23"/>
        <v>0.51020408163265307</v>
      </c>
      <c r="E167">
        <f t="shared" si="24"/>
        <v>2.8338796658559762E-2</v>
      </c>
      <c r="F167">
        <f t="shared" si="25"/>
        <v>-0.23601564978322942</v>
      </c>
      <c r="G167">
        <v>0</v>
      </c>
      <c r="H167">
        <f t="shared" si="26"/>
        <v>0.26435444644178918</v>
      </c>
      <c r="I167">
        <f t="shared" si="27"/>
        <v>-1.0583343916682539</v>
      </c>
      <c r="J167">
        <f t="shared" si="28"/>
        <v>1.0583343916682539</v>
      </c>
      <c r="K167">
        <f t="shared" si="29"/>
        <v>0.50396850395275605</v>
      </c>
      <c r="L167">
        <f t="shared" si="30"/>
        <v>0.49603149604724417</v>
      </c>
      <c r="M167">
        <f t="shared" si="31"/>
        <v>1.9842509842514759</v>
      </c>
      <c r="N167">
        <f t="shared" si="32"/>
        <v>2.0160010160015238</v>
      </c>
    </row>
    <row r="168" spans="1:14" x14ac:dyDescent="0.25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</v>
      </c>
      <c r="C168" s="4">
        <f t="shared" si="22"/>
        <v>0.54644808743169393</v>
      </c>
      <c r="D168">
        <f t="shared" si="23"/>
        <v>0.4854368932038835</v>
      </c>
      <c r="E168">
        <f t="shared" si="24"/>
        <v>3.1884980635577431E-2</v>
      </c>
      <c r="F168">
        <f t="shared" si="25"/>
        <v>-0.2333810812244681</v>
      </c>
      <c r="G168">
        <v>0</v>
      </c>
      <c r="H168">
        <f t="shared" si="26"/>
        <v>0.26526606186004559</v>
      </c>
      <c r="I168">
        <f t="shared" si="27"/>
        <v>-1.0661247392009334</v>
      </c>
      <c r="J168">
        <f t="shared" si="28"/>
        <v>1.0661247392009334</v>
      </c>
      <c r="K168">
        <f t="shared" si="29"/>
        <v>0.53053675848269044</v>
      </c>
      <c r="L168">
        <f t="shared" si="30"/>
        <v>0.46946324151730962</v>
      </c>
      <c r="M168">
        <f t="shared" si="31"/>
        <v>1.8848835335367746</v>
      </c>
      <c r="N168">
        <f t="shared" si="32"/>
        <v>2.1300922235529893</v>
      </c>
    </row>
    <row r="169" spans="1:14" x14ac:dyDescent="0.25">
      <c r="A169" s="4">
        <f>IF('True_Odds_Calculator_2-way'!A170="","",'True_Odds_Calculator_2-way'!A170)</f>
        <v>1.83</v>
      </c>
      <c r="B169" s="4">
        <f>IF('True_Odds_Calculator_2-way'!B170="","",'True_Odds_Calculator_2-way'!B170)</f>
        <v>2.0099999999999998</v>
      </c>
      <c r="C169" s="4">
        <f t="shared" si="22"/>
        <v>0.54644808743169393</v>
      </c>
      <c r="D169">
        <f t="shared" si="23"/>
        <v>0.49751243781094534</v>
      </c>
      <c r="E169">
        <f t="shared" si="24"/>
        <v>4.3960525242639381E-2</v>
      </c>
      <c r="F169">
        <f t="shared" si="25"/>
        <v>-0.22790419487263125</v>
      </c>
      <c r="G169">
        <v>0</v>
      </c>
      <c r="H169">
        <f t="shared" si="26"/>
        <v>0.27186472011527063</v>
      </c>
      <c r="I169">
        <f t="shared" si="27"/>
        <v>-1.0921952084562025</v>
      </c>
      <c r="J169">
        <f t="shared" si="28"/>
        <v>1.0921952084562025</v>
      </c>
      <c r="K169">
        <f t="shared" si="29"/>
        <v>0.52451531528425399</v>
      </c>
      <c r="L169">
        <f t="shared" si="30"/>
        <v>0.47548468471574579</v>
      </c>
      <c r="M169">
        <f t="shared" si="31"/>
        <v>1.9065220230186481</v>
      </c>
      <c r="N169">
        <f t="shared" si="32"/>
        <v>2.1031171605407648</v>
      </c>
    </row>
    <row r="170" spans="1:14" x14ac:dyDescent="0.25">
      <c r="A170" s="4">
        <f>IF('True_Odds_Calculator_2-way'!A171="","",'True_Odds_Calculator_2-way'!A171)</f>
        <v>1.61</v>
      </c>
      <c r="B170" s="4">
        <f>IF('True_Odds_Calculator_2-way'!B171="","",'True_Odds_Calculator_2-way'!B171)</f>
        <v>2.36</v>
      </c>
      <c r="C170" s="4">
        <f t="shared" si="22"/>
        <v>0.6211180124223602</v>
      </c>
      <c r="D170">
        <f t="shared" si="23"/>
        <v>0.42372881355932207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0.59890159608152527</v>
      </c>
      <c r="L170">
        <f t="shared" si="30"/>
        <v>0.40109840391847473</v>
      </c>
      <c r="M170">
        <f t="shared" si="31"/>
        <v>1.6697233845138648</v>
      </c>
      <c r="N170">
        <f t="shared" si="32"/>
        <v>2.4931537753095996</v>
      </c>
    </row>
    <row r="171" spans="1:14" x14ac:dyDescent="0.25">
      <c r="A171" s="4">
        <f>IF('True_Odds_Calculator_2-way'!A172="","",'True_Odds_Calculator_2-way'!A172)</f>
        <v>1.63</v>
      </c>
      <c r="B171" s="4">
        <f>IF('True_Odds_Calculator_2-way'!B172="","",'True_Odds_Calculator_2-way'!B172)</f>
        <v>2.3199999999999998</v>
      </c>
      <c r="C171" s="4">
        <f t="shared" si="22"/>
        <v>0.61349693251533743</v>
      </c>
      <c r="D171">
        <f t="shared" si="23"/>
        <v>0.43103448275862072</v>
      </c>
      <c r="E171">
        <f t="shared" si="24"/>
        <v>4.4531415273958208E-2</v>
      </c>
      <c r="F171">
        <f t="shared" si="25"/>
        <v>-0.21990691770679072</v>
      </c>
      <c r="G171">
        <v>0</v>
      </c>
      <c r="H171">
        <f t="shared" si="26"/>
        <v>0.26443833298074892</v>
      </c>
      <c r="I171">
        <f t="shared" si="27"/>
        <v>-1.0965861582662817</v>
      </c>
      <c r="J171">
        <f t="shared" si="28"/>
        <v>1.0965861582662817</v>
      </c>
      <c r="K171">
        <f t="shared" si="29"/>
        <v>0.59141876925472492</v>
      </c>
      <c r="L171">
        <f t="shared" si="30"/>
        <v>0.40858123074527514</v>
      </c>
      <c r="M171">
        <f t="shared" si="31"/>
        <v>1.6908492797077574</v>
      </c>
      <c r="N171">
        <f t="shared" si="32"/>
        <v>2.4474937289114918</v>
      </c>
    </row>
    <row r="172" spans="1:14" x14ac:dyDescent="0.25">
      <c r="A172" s="4">
        <f>IF('True_Odds_Calculator_2-way'!A173="","",'True_Odds_Calculator_2-way'!A173)</f>
        <v>1.49</v>
      </c>
      <c r="B172" s="4">
        <f>IF('True_Odds_Calculator_2-way'!B173="","",'True_Odds_Calculator_2-way'!B173)</f>
        <v>2.63</v>
      </c>
      <c r="C172" s="4">
        <f t="shared" si="22"/>
        <v>0.67114093959731547</v>
      </c>
      <c r="D172">
        <f t="shared" si="23"/>
        <v>0.38022813688212931</v>
      </c>
      <c r="E172">
        <f t="shared" si="24"/>
        <v>5.1369076479444775E-2</v>
      </c>
      <c r="F172">
        <f t="shared" si="25"/>
        <v>-0.20381759256896415</v>
      </c>
      <c r="G172">
        <v>0</v>
      </c>
      <c r="H172">
        <f t="shared" si="26"/>
        <v>0.25518666904840892</v>
      </c>
      <c r="I172">
        <f t="shared" si="27"/>
        <v>-1.1189434999827963</v>
      </c>
      <c r="J172">
        <f t="shared" si="28"/>
        <v>1.1189434999827963</v>
      </c>
      <c r="K172">
        <f t="shared" si="29"/>
        <v>0.64587704084538655</v>
      </c>
      <c r="L172">
        <f t="shared" si="30"/>
        <v>0.35412295915461345</v>
      </c>
      <c r="M172">
        <f t="shared" si="31"/>
        <v>1.5482823149915701</v>
      </c>
      <c r="N172">
        <f t="shared" si="32"/>
        <v>2.8238779049719578</v>
      </c>
    </row>
    <row r="173" spans="1:14" x14ac:dyDescent="0.25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22"/>
        <v>0.46728971962616822</v>
      </c>
      <c r="D173">
        <f t="shared" si="23"/>
        <v>0.5617977528089888</v>
      </c>
      <c r="E173">
        <f t="shared" si="24"/>
        <v>2.908747243515708E-2</v>
      </c>
      <c r="F173">
        <f t="shared" si="25"/>
        <v>-0.23343484196156661</v>
      </c>
      <c r="G173">
        <v>0</v>
      </c>
      <c r="H173">
        <f t="shared" si="26"/>
        <v>0.26252231439672374</v>
      </c>
      <c r="I173">
        <f t="shared" si="27"/>
        <v>-1.0604746049596299</v>
      </c>
      <c r="J173">
        <f t="shared" si="28"/>
        <v>1.0604746049596299</v>
      </c>
      <c r="K173">
        <f t="shared" si="29"/>
        <v>0.45270560758361844</v>
      </c>
      <c r="L173">
        <f t="shared" si="30"/>
        <v>0.54729439241638145</v>
      </c>
      <c r="M173">
        <f t="shared" si="31"/>
        <v>2.2089410496539781</v>
      </c>
      <c r="N173">
        <f t="shared" si="32"/>
        <v>1.8271701918685113</v>
      </c>
    </row>
    <row r="174" spans="1:14" x14ac:dyDescent="0.25">
      <c r="A174" s="4">
        <f>IF('True_Odds_Calculator_2-way'!A175="","",'True_Odds_Calculator_2-way'!A175)</f>
        <v>1.18</v>
      </c>
      <c r="B174" s="4">
        <f>IF('True_Odds_Calculator_2-way'!B175="","",'True_Odds_Calculator_2-way'!B175)</f>
        <v>4.75</v>
      </c>
      <c r="C174" s="4">
        <f t="shared" si="22"/>
        <v>0.84745762711864414</v>
      </c>
      <c r="D174">
        <f t="shared" si="23"/>
        <v>0.21052631578947367</v>
      </c>
      <c r="E174">
        <f t="shared" si="24"/>
        <v>5.7983942908117925E-2</v>
      </c>
      <c r="F174">
        <f t="shared" si="25"/>
        <v>-0.12042818911685982</v>
      </c>
      <c r="G174">
        <v>0</v>
      </c>
      <c r="H174">
        <f t="shared" si="26"/>
        <v>0.17841213202497772</v>
      </c>
      <c r="I174">
        <f t="shared" si="27"/>
        <v>-1.2171612389003699</v>
      </c>
      <c r="J174">
        <f t="shared" si="28"/>
        <v>1.2171612389003699</v>
      </c>
      <c r="K174">
        <f t="shared" si="29"/>
        <v>0.82028463970371157</v>
      </c>
      <c r="L174">
        <f t="shared" si="30"/>
        <v>0.17971536029628818</v>
      </c>
      <c r="M174">
        <f t="shared" si="31"/>
        <v>1.2190890230020666</v>
      </c>
      <c r="N174">
        <f t="shared" si="32"/>
        <v>5.5643546458763877</v>
      </c>
    </row>
    <row r="175" spans="1:14" x14ac:dyDescent="0.25">
      <c r="A175" s="4">
        <f>IF('True_Odds_Calculator_2-way'!A176="","",'True_Odds_Calculator_2-way'!A176)</f>
        <v>1.8</v>
      </c>
      <c r="B175" s="4">
        <f>IF('True_Odds_Calculator_2-way'!B176="","",'True_Odds_Calculator_2-way'!B176)</f>
        <v>2.12</v>
      </c>
      <c r="C175" s="4">
        <f t="shared" si="22"/>
        <v>0.55555555555555558</v>
      </c>
      <c r="D175">
        <f t="shared" si="23"/>
        <v>0.47169811320754712</v>
      </c>
      <c r="E175">
        <f t="shared" si="24"/>
        <v>2.7253668763102645E-2</v>
      </c>
      <c r="F175">
        <f t="shared" si="25"/>
        <v>-0.23480083857442358</v>
      </c>
      <c r="G175">
        <v>0</v>
      </c>
      <c r="H175">
        <f t="shared" si="26"/>
        <v>0.26205450733752617</v>
      </c>
      <c r="I175">
        <f t="shared" si="27"/>
        <v>-1.0564428184106454</v>
      </c>
      <c r="J175">
        <f t="shared" si="28"/>
        <v>1.0564428184106454</v>
      </c>
      <c r="K175">
        <f t="shared" si="29"/>
        <v>0.54196010845019205</v>
      </c>
      <c r="L175">
        <f t="shared" si="30"/>
        <v>0.45803989154980812</v>
      </c>
      <c r="M175">
        <f t="shared" si="31"/>
        <v>1.8451542547285162</v>
      </c>
      <c r="N175">
        <f t="shared" si="32"/>
        <v>2.1832159566199225</v>
      </c>
    </row>
    <row r="176" spans="1:14" x14ac:dyDescent="0.25">
      <c r="A176" s="4">
        <f>IF('True_Odds_Calculator_2-way'!A177="","",'True_Odds_Calculator_2-way'!A177)</f>
        <v>1.7</v>
      </c>
      <c r="B176" s="4">
        <f>IF('True_Odds_Calculator_2-way'!B177="","",'True_Odds_Calculator_2-way'!B177)</f>
        <v>2.2400000000000002</v>
      </c>
      <c r="C176" s="4">
        <f t="shared" si="22"/>
        <v>0.58823529411764708</v>
      </c>
      <c r="D176">
        <f t="shared" si="23"/>
        <v>0.4464285714285714</v>
      </c>
      <c r="E176">
        <f t="shared" si="24"/>
        <v>3.4663865546218364E-2</v>
      </c>
      <c r="F176">
        <f t="shared" si="25"/>
        <v>-0.22794117647058831</v>
      </c>
      <c r="G176">
        <v>0</v>
      </c>
      <c r="H176">
        <f t="shared" si="26"/>
        <v>0.26260504201680673</v>
      </c>
      <c r="I176">
        <f t="shared" si="27"/>
        <v>-1.0733469768527293</v>
      </c>
      <c r="J176">
        <f t="shared" si="28"/>
        <v>1.0733469768527293</v>
      </c>
      <c r="K176">
        <f t="shared" si="29"/>
        <v>0.5709904149848718</v>
      </c>
      <c r="L176">
        <f t="shared" si="30"/>
        <v>0.42900958501512831</v>
      </c>
      <c r="M176">
        <f t="shared" si="31"/>
        <v>1.7513428837969105</v>
      </c>
      <c r="N176">
        <f t="shared" si="32"/>
        <v>2.3309502512973848</v>
      </c>
    </row>
    <row r="177" spans="1:14" x14ac:dyDescent="0.25">
      <c r="A177" s="4">
        <f>IF('True_Odds_Calculator_2-way'!A178="","",'True_Odds_Calculator_2-way'!A178)</f>
        <v>1.69</v>
      </c>
      <c r="B177" s="4">
        <f>IF('True_Odds_Calculator_2-way'!B178="","",'True_Odds_Calculator_2-way'!B178)</f>
        <v>2.2599999999999998</v>
      </c>
      <c r="C177" s="4">
        <f t="shared" si="22"/>
        <v>0.59171597633136097</v>
      </c>
      <c r="D177">
        <f t="shared" si="23"/>
        <v>0.44247787610619471</v>
      </c>
      <c r="E177">
        <f t="shared" si="24"/>
        <v>3.4193852437555794E-2</v>
      </c>
      <c r="F177">
        <f t="shared" si="25"/>
        <v>-0.22762737602764815</v>
      </c>
      <c r="G177">
        <v>0</v>
      </c>
      <c r="H177">
        <f t="shared" si="26"/>
        <v>0.261821228465204</v>
      </c>
      <c r="I177">
        <f t="shared" si="27"/>
        <v>-1.0724824201463119</v>
      </c>
      <c r="J177">
        <f t="shared" si="28"/>
        <v>1.0724824201463119</v>
      </c>
      <c r="K177">
        <f t="shared" si="29"/>
        <v>0.57470839285052078</v>
      </c>
      <c r="L177">
        <f t="shared" si="30"/>
        <v>0.42529160714947917</v>
      </c>
      <c r="M177">
        <f t="shared" si="31"/>
        <v>1.7400128699009547</v>
      </c>
      <c r="N177">
        <f t="shared" si="32"/>
        <v>2.351327849384353</v>
      </c>
    </row>
    <row r="178" spans="1:14" x14ac:dyDescent="0.25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22"/>
        <v>0.58479532163742687</v>
      </c>
      <c r="D178">
        <f t="shared" si="23"/>
        <v>0.4504504504504504</v>
      </c>
      <c r="E178">
        <f t="shared" si="24"/>
        <v>3.5245772087877381E-2</v>
      </c>
      <c r="F178">
        <f t="shared" si="25"/>
        <v>-0.2281755439650176</v>
      </c>
      <c r="G178">
        <v>0</v>
      </c>
      <c r="H178">
        <f t="shared" si="26"/>
        <v>0.26342131605289498</v>
      </c>
      <c r="I178">
        <f t="shared" si="27"/>
        <v>-1.0744616281415775</v>
      </c>
      <c r="J178">
        <f t="shared" si="28"/>
        <v>1.0744616281415775</v>
      </c>
      <c r="K178">
        <f t="shared" si="29"/>
        <v>0.56725752490934445</v>
      </c>
      <c r="L178">
        <f t="shared" si="30"/>
        <v>0.43274247509065539</v>
      </c>
      <c r="M178">
        <f t="shared" si="31"/>
        <v>1.7628677559805201</v>
      </c>
      <c r="N178">
        <f t="shared" si="32"/>
        <v>2.310843186332725</v>
      </c>
    </row>
    <row r="179" spans="1:14" x14ac:dyDescent="0.25">
      <c r="A179" s="4">
        <f>IF('True_Odds_Calculator_2-way'!A180="","",'True_Odds_Calculator_2-way'!A180)</f>
        <v>2.09</v>
      </c>
      <c r="B179" s="4">
        <f>IF('True_Odds_Calculator_2-way'!B180="","",'True_Odds_Calculator_2-way'!B180)</f>
        <v>1.83</v>
      </c>
      <c r="C179" s="4">
        <f t="shared" si="22"/>
        <v>0.47846889952153115</v>
      </c>
      <c r="D179">
        <f t="shared" si="23"/>
        <v>0.54644808743169393</v>
      </c>
      <c r="E179">
        <f t="shared" si="24"/>
        <v>2.4916986953225084E-2</v>
      </c>
      <c r="F179">
        <f t="shared" si="25"/>
        <v>-0.23654142808586287</v>
      </c>
      <c r="G179">
        <v>0</v>
      </c>
      <c r="H179">
        <f t="shared" si="26"/>
        <v>0.26145841503908801</v>
      </c>
      <c r="I179">
        <f t="shared" si="27"/>
        <v>-1.0513509339597378</v>
      </c>
      <c r="J179">
        <f t="shared" si="28"/>
        <v>1.0513509339597378</v>
      </c>
      <c r="K179">
        <f t="shared" si="29"/>
        <v>0.46598919212836404</v>
      </c>
      <c r="L179">
        <f t="shared" si="30"/>
        <v>0.53401080787163591</v>
      </c>
      <c r="M179">
        <f t="shared" si="31"/>
        <v>2.145972518016114</v>
      </c>
      <c r="N179">
        <f t="shared" si="32"/>
        <v>1.8726212751865827</v>
      </c>
    </row>
    <row r="180" spans="1:14" x14ac:dyDescent="0.25">
      <c r="A180" s="4">
        <f>IF('True_Odds_Calculator_2-way'!A181="","",'True_Odds_Calculator_2-way'!A181)</f>
        <v>1.93</v>
      </c>
      <c r="B180" s="4">
        <f>IF('True_Odds_Calculator_2-way'!B181="","",'True_Odds_Calculator_2-way'!B181)</f>
        <v>1.98</v>
      </c>
      <c r="C180" s="4">
        <f t="shared" si="22"/>
        <v>0.5181347150259068</v>
      </c>
      <c r="D180">
        <f t="shared" si="23"/>
        <v>0.50505050505050508</v>
      </c>
      <c r="E180">
        <f t="shared" si="24"/>
        <v>2.3185220076411994E-2</v>
      </c>
      <c r="F180">
        <f t="shared" si="25"/>
        <v>-0.23849897943162168</v>
      </c>
      <c r="G180">
        <v>0</v>
      </c>
      <c r="H180">
        <f t="shared" si="26"/>
        <v>0.26168419950803373</v>
      </c>
      <c r="I180">
        <f t="shared" si="27"/>
        <v>-1.0474793930096669</v>
      </c>
      <c r="J180">
        <f t="shared" si="28"/>
        <v>1.0474793930096669</v>
      </c>
      <c r="K180">
        <f t="shared" si="29"/>
        <v>0.50654562421980165</v>
      </c>
      <c r="L180">
        <f t="shared" si="30"/>
        <v>0.49345437578019818</v>
      </c>
      <c r="M180">
        <f t="shared" si="31"/>
        <v>1.9741558354989901</v>
      </c>
      <c r="N180">
        <f t="shared" si="32"/>
        <v>2.0265298051494733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1.98</v>
      </c>
      <c r="C181" s="4">
        <f t="shared" si="22"/>
        <v>0.5181347150259068</v>
      </c>
      <c r="D181">
        <f t="shared" si="23"/>
        <v>0.50505050505050508</v>
      </c>
      <c r="E181">
        <f t="shared" si="24"/>
        <v>2.3185220076411994E-2</v>
      </c>
      <c r="F181">
        <f t="shared" si="25"/>
        <v>-0.23849897943162168</v>
      </c>
      <c r="G181">
        <v>0</v>
      </c>
      <c r="H181">
        <f t="shared" si="26"/>
        <v>0.26168419950803373</v>
      </c>
      <c r="I181">
        <f t="shared" si="27"/>
        <v>-1.0474793930096669</v>
      </c>
      <c r="J181">
        <f t="shared" si="28"/>
        <v>1.0474793930096669</v>
      </c>
      <c r="K181">
        <f t="shared" si="29"/>
        <v>0.50654562421980165</v>
      </c>
      <c r="L181">
        <f t="shared" si="30"/>
        <v>0.49345437578019818</v>
      </c>
      <c r="M181">
        <f t="shared" si="31"/>
        <v>1.9741558354989901</v>
      </c>
      <c r="N181">
        <f t="shared" si="32"/>
        <v>2.0265298051494733</v>
      </c>
    </row>
    <row r="182" spans="1:14" x14ac:dyDescent="0.25">
      <c r="A182" s="4">
        <f>IF('True_Odds_Calculator_2-way'!A183="","",'True_Odds_Calculator_2-way'!A183)</f>
        <v>1.74</v>
      </c>
      <c r="B182" s="4">
        <f>IF('True_Odds_Calculator_2-way'!B183="","",'True_Odds_Calculator_2-way'!B183)</f>
        <v>2.2000000000000002</v>
      </c>
      <c r="C182" s="4">
        <f t="shared" si="22"/>
        <v>0.57471264367816088</v>
      </c>
      <c r="D182">
        <f t="shared" si="23"/>
        <v>0.45454545454545453</v>
      </c>
      <c r="E182">
        <f t="shared" si="24"/>
        <v>2.925809822361547E-2</v>
      </c>
      <c r="F182">
        <f t="shared" si="25"/>
        <v>-0.23197492163009403</v>
      </c>
      <c r="G182">
        <v>0</v>
      </c>
      <c r="H182">
        <f t="shared" si="26"/>
        <v>0.2612330198537095</v>
      </c>
      <c r="I182">
        <f t="shared" si="27"/>
        <v>-1.0611908999450221</v>
      </c>
      <c r="J182">
        <f t="shared" si="28"/>
        <v>1.0611908999450221</v>
      </c>
      <c r="K182">
        <f t="shared" si="29"/>
        <v>0.56013582793221794</v>
      </c>
      <c r="L182">
        <f t="shared" si="30"/>
        <v>0.43986417206778194</v>
      </c>
      <c r="M182">
        <f t="shared" si="31"/>
        <v>1.7852812659593167</v>
      </c>
      <c r="N182">
        <f t="shared" si="32"/>
        <v>2.2734290799340271</v>
      </c>
    </row>
    <row r="183" spans="1:14" x14ac:dyDescent="0.25">
      <c r="A183" s="4">
        <f>IF('True_Odds_Calculator_2-way'!A184="","",'True_Odds_Calculator_2-way'!A184)</f>
        <v>1.64</v>
      </c>
      <c r="B183" s="4">
        <f>IF('True_Odds_Calculator_2-way'!B184="","",'True_Odds_Calculator_2-way'!B184)</f>
        <v>2.39</v>
      </c>
      <c r="C183" s="4">
        <f t="shared" si="22"/>
        <v>0.6097560975609756</v>
      </c>
      <c r="D183">
        <f t="shared" si="23"/>
        <v>0.41841004184100417</v>
      </c>
      <c r="E183">
        <f t="shared" si="24"/>
        <v>2.8166139401979873E-2</v>
      </c>
      <c r="F183">
        <f t="shared" si="25"/>
        <v>-0.22696193489131533</v>
      </c>
      <c r="G183">
        <v>0</v>
      </c>
      <c r="H183">
        <f t="shared" si="26"/>
        <v>0.2551280742932952</v>
      </c>
      <c r="I183">
        <f t="shared" si="27"/>
        <v>-1.0602361620999639</v>
      </c>
      <c r="J183">
        <f t="shared" si="28"/>
        <v>1.0602361620999639</v>
      </c>
      <c r="K183">
        <f t="shared" si="29"/>
        <v>0.59575188026116299</v>
      </c>
      <c r="L183">
        <f t="shared" si="30"/>
        <v>0.4042481197388369</v>
      </c>
      <c r="M183">
        <f t="shared" si="31"/>
        <v>1.6785511437439771</v>
      </c>
      <c r="N183">
        <f t="shared" si="32"/>
        <v>2.4737282653189494</v>
      </c>
    </row>
    <row r="184" spans="1:14" x14ac:dyDescent="0.25">
      <c r="A184" s="4">
        <f>IF('True_Odds_Calculator_2-way'!A185="","",'True_Odds_Calculator_2-way'!A185)</f>
        <v>2.35</v>
      </c>
      <c r="B184" s="4">
        <f>IF('True_Odds_Calculator_2-way'!B185="","",'True_Odds_Calculator_2-way'!B185)</f>
        <v>1.66</v>
      </c>
      <c r="C184" s="4">
        <f t="shared" si="22"/>
        <v>0.42553191489361702</v>
      </c>
      <c r="D184">
        <f t="shared" si="23"/>
        <v>0.60240963855421692</v>
      </c>
      <c r="E184">
        <f t="shared" si="24"/>
        <v>2.7941553447834E-2</v>
      </c>
      <c r="F184">
        <f t="shared" si="25"/>
        <v>-0.22840297359651363</v>
      </c>
      <c r="G184">
        <v>0</v>
      </c>
      <c r="H184">
        <f t="shared" si="26"/>
        <v>0.25634452704434763</v>
      </c>
      <c r="I184">
        <f t="shared" si="27"/>
        <v>-1.0594028769395474</v>
      </c>
      <c r="J184">
        <f t="shared" si="28"/>
        <v>1.0594028769395474</v>
      </c>
      <c r="K184">
        <f t="shared" si="29"/>
        <v>0.41148980196106721</v>
      </c>
      <c r="L184">
        <f t="shared" si="30"/>
        <v>0.58851019803893267</v>
      </c>
      <c r="M184">
        <f t="shared" si="31"/>
        <v>2.4301938838683887</v>
      </c>
      <c r="N184">
        <f t="shared" si="32"/>
        <v>1.6992058987801013</v>
      </c>
    </row>
    <row r="185" spans="1:14" x14ac:dyDescent="0.25">
      <c r="A185" s="4">
        <f>IF('True_Odds_Calculator_2-way'!A186="","",'True_Odds_Calculator_2-way'!A186)</f>
        <v>1.94</v>
      </c>
      <c r="B185" s="4">
        <f>IF('True_Odds_Calculator_2-way'!B186="","",'True_Odds_Calculator_2-way'!B186)</f>
        <v>1.96</v>
      </c>
      <c r="C185" s="4">
        <f t="shared" si="22"/>
        <v>0.51546391752577325</v>
      </c>
      <c r="D185">
        <f t="shared" si="23"/>
        <v>0.51020408163265307</v>
      </c>
      <c r="E185">
        <f t="shared" si="24"/>
        <v>2.5667999158426325E-2</v>
      </c>
      <c r="F185">
        <f t="shared" si="25"/>
        <v>-0.23732379549758043</v>
      </c>
      <c r="G185">
        <v>0</v>
      </c>
      <c r="H185">
        <f t="shared" si="26"/>
        <v>0.26299179465600675</v>
      </c>
      <c r="I185">
        <f t="shared" si="27"/>
        <v>-1.052689901333149</v>
      </c>
      <c r="J185">
        <f t="shared" si="28"/>
        <v>1.052689901333149</v>
      </c>
      <c r="K185">
        <f t="shared" si="29"/>
        <v>0.50263165184833114</v>
      </c>
      <c r="L185">
        <f t="shared" si="30"/>
        <v>0.49736834815166897</v>
      </c>
      <c r="M185">
        <f t="shared" si="31"/>
        <v>1.9895285072531594</v>
      </c>
      <c r="N185">
        <f t="shared" si="32"/>
        <v>2.0105823052798226</v>
      </c>
    </row>
    <row r="186" spans="1:14" x14ac:dyDescent="0.25">
      <c r="A186" s="4">
        <f>IF('True_Odds_Calculator_2-way'!A187="","",'True_Odds_Calculator_2-way'!A187)</f>
        <v>1.67</v>
      </c>
      <c r="B186" s="4">
        <f>IF('True_Odds_Calculator_2-way'!B187="","",'True_Odds_Calculator_2-way'!B187)</f>
        <v>2.33</v>
      </c>
      <c r="C186" s="4">
        <f t="shared" si="22"/>
        <v>0.5988023952095809</v>
      </c>
      <c r="D186">
        <f t="shared" si="23"/>
        <v>0.42918454935622319</v>
      </c>
      <c r="E186">
        <f t="shared" si="24"/>
        <v>2.7986944565804084E-2</v>
      </c>
      <c r="F186">
        <f t="shared" si="25"/>
        <v>-0.22900979157564694</v>
      </c>
      <c r="G186">
        <v>0</v>
      </c>
      <c r="H186">
        <f t="shared" si="26"/>
        <v>0.25699673614145102</v>
      </c>
      <c r="I186">
        <f t="shared" si="27"/>
        <v>-1.0593434317257451</v>
      </c>
      <c r="J186">
        <f t="shared" si="28"/>
        <v>1.0593434317257451</v>
      </c>
      <c r="K186">
        <f t="shared" si="29"/>
        <v>0.58487737574119503</v>
      </c>
      <c r="L186">
        <f t="shared" si="30"/>
        <v>0.41512262425880503</v>
      </c>
      <c r="M186">
        <f t="shared" si="31"/>
        <v>1.7097600992562489</v>
      </c>
      <c r="N186">
        <f t="shared" si="32"/>
        <v>2.408926764195241</v>
      </c>
    </row>
    <row r="187" spans="1:14" x14ac:dyDescent="0.25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1.81</v>
      </c>
      <c r="C187" s="4">
        <f t="shared" si="22"/>
        <v>0.47619047619047616</v>
      </c>
      <c r="D187">
        <f t="shared" si="23"/>
        <v>0.5524861878453039</v>
      </c>
      <c r="E187">
        <f t="shared" si="24"/>
        <v>2.8676664035780064E-2</v>
      </c>
      <c r="F187">
        <f t="shared" si="25"/>
        <v>-0.23441199684293612</v>
      </c>
      <c r="G187">
        <v>0</v>
      </c>
      <c r="H187">
        <f t="shared" si="26"/>
        <v>0.26308866087871613</v>
      </c>
      <c r="I187">
        <f t="shared" si="27"/>
        <v>-1.0594028769395469</v>
      </c>
      <c r="J187">
        <f t="shared" si="28"/>
        <v>1.0594028769395469</v>
      </c>
      <c r="K187">
        <f t="shared" si="29"/>
        <v>0.46182056328667725</v>
      </c>
      <c r="L187">
        <f t="shared" si="30"/>
        <v>0.5381794367133228</v>
      </c>
      <c r="M187">
        <f t="shared" si="31"/>
        <v>2.1653431646335015</v>
      </c>
      <c r="N187">
        <f t="shared" si="32"/>
        <v>1.8581163303210331</v>
      </c>
    </row>
    <row r="188" spans="1:14" x14ac:dyDescent="0.25">
      <c r="A188" s="4">
        <f>IF('True_Odds_Calculator_2-way'!A189="","",'True_Odds_Calculator_2-way'!A189)</f>
        <v>2.13</v>
      </c>
      <c r="B188" s="4">
        <f>IF('True_Odds_Calculator_2-way'!B189="","",'True_Odds_Calculator_2-way'!B189)</f>
        <v>1.79</v>
      </c>
      <c r="C188" s="4">
        <f t="shared" si="22"/>
        <v>0.46948356807511737</v>
      </c>
      <c r="D188">
        <f t="shared" si="23"/>
        <v>0.55865921787709494</v>
      </c>
      <c r="E188">
        <f t="shared" si="24"/>
        <v>2.8142785952212312E-2</v>
      </c>
      <c r="F188">
        <f t="shared" si="25"/>
        <v>-0.2341385369947806</v>
      </c>
      <c r="G188">
        <v>0</v>
      </c>
      <c r="H188">
        <f t="shared" si="26"/>
        <v>0.26228132294699291</v>
      </c>
      <c r="I188">
        <f t="shared" si="27"/>
        <v>-1.0583936671670078</v>
      </c>
      <c r="J188">
        <f t="shared" si="28"/>
        <v>1.0583936671670078</v>
      </c>
      <c r="K188">
        <f t="shared" si="29"/>
        <v>0.45537654905878816</v>
      </c>
      <c r="L188">
        <f t="shared" si="30"/>
        <v>0.5446234509412119</v>
      </c>
      <c r="M188">
        <f t="shared" si="31"/>
        <v>2.1959848438987186</v>
      </c>
      <c r="N188">
        <f t="shared" si="32"/>
        <v>1.8361309970619364</v>
      </c>
    </row>
    <row r="189" spans="1:14" x14ac:dyDescent="0.25">
      <c r="A189" s="4">
        <f>IF('True_Odds_Calculator_2-way'!A190="","",'True_Odds_Calculator_2-way'!A190)</f>
        <v>1.59</v>
      </c>
      <c r="B189" s="4">
        <f>IF('True_Odds_Calculator_2-way'!B190="","",'True_Odds_Calculator_2-way'!B190)</f>
        <v>2.4900000000000002</v>
      </c>
      <c r="C189" s="4">
        <f t="shared" si="22"/>
        <v>0.62893081761006286</v>
      </c>
      <c r="D189">
        <f t="shared" si="23"/>
        <v>0.40160642570281119</v>
      </c>
      <c r="E189">
        <f t="shared" si="24"/>
        <v>3.0537243312874107E-2</v>
      </c>
      <c r="F189">
        <f t="shared" si="25"/>
        <v>-0.22204541436184988</v>
      </c>
      <c r="G189">
        <v>0</v>
      </c>
      <c r="H189">
        <f t="shared" si="26"/>
        <v>0.25258265767472399</v>
      </c>
      <c r="I189">
        <f t="shared" si="27"/>
        <v>-1.0665491157310274</v>
      </c>
      <c r="J189">
        <f t="shared" si="28"/>
        <v>1.0665491157310274</v>
      </c>
      <c r="K189">
        <f t="shared" si="29"/>
        <v>0.61377408040094872</v>
      </c>
      <c r="L189">
        <f t="shared" si="30"/>
        <v>0.38622591959905123</v>
      </c>
      <c r="M189">
        <f t="shared" si="31"/>
        <v>1.6292639782813063</v>
      </c>
      <c r="N189">
        <f t="shared" si="32"/>
        <v>2.5891581824392307</v>
      </c>
    </row>
    <row r="190" spans="1:14" x14ac:dyDescent="0.25">
      <c r="A190" s="4">
        <f>IF('True_Odds_Calculator_2-way'!A191="","",'True_Odds_Calculator_2-way'!A191)</f>
        <v>2.21</v>
      </c>
      <c r="B190" s="4">
        <f>IF('True_Odds_Calculator_2-way'!B191="","",'True_Odds_Calculator_2-way'!B191)</f>
        <v>1.66</v>
      </c>
      <c r="C190" s="4">
        <f t="shared" si="22"/>
        <v>0.45248868778280543</v>
      </c>
      <c r="D190">
        <f t="shared" si="23"/>
        <v>0.60240963855421692</v>
      </c>
      <c r="E190">
        <f t="shared" si="24"/>
        <v>5.4898326337022407E-2</v>
      </c>
      <c r="F190">
        <f t="shared" si="25"/>
        <v>-0.21768522052008932</v>
      </c>
      <c r="G190">
        <v>0</v>
      </c>
      <c r="H190">
        <f t="shared" si="26"/>
        <v>0.27258354685711172</v>
      </c>
      <c r="I190">
        <f t="shared" si="27"/>
        <v>-1.1190135543575706</v>
      </c>
      <c r="J190">
        <f t="shared" si="28"/>
        <v>1.1190135543575706</v>
      </c>
      <c r="K190">
        <f t="shared" si="29"/>
        <v>0.42480768092719207</v>
      </c>
      <c r="L190">
        <f t="shared" si="30"/>
        <v>0.57519231907280788</v>
      </c>
      <c r="M190">
        <f t="shared" si="31"/>
        <v>2.35400640077266</v>
      </c>
      <c r="N190">
        <f t="shared" si="32"/>
        <v>1.7385489458759966</v>
      </c>
    </row>
    <row r="191" spans="1:14" x14ac:dyDescent="0.25">
      <c r="A191" s="4">
        <f>IF('True_Odds_Calculator_2-way'!A192="","",'True_Odds_Calculator_2-way'!A192)</f>
        <v>2.08</v>
      </c>
      <c r="B191" s="4">
        <f>IF('True_Odds_Calculator_2-way'!B192="","",'True_Odds_Calculator_2-way'!B192)</f>
        <v>1.74</v>
      </c>
      <c r="C191" s="4">
        <f t="shared" si="22"/>
        <v>0.48076923076923073</v>
      </c>
      <c r="D191">
        <f t="shared" si="23"/>
        <v>0.57471264367816088</v>
      </c>
      <c r="E191">
        <f t="shared" si="24"/>
        <v>5.5481874447391721E-2</v>
      </c>
      <c r="F191">
        <f t="shared" si="25"/>
        <v>-0.22082228116710867</v>
      </c>
      <c r="G191">
        <v>0</v>
      </c>
      <c r="H191">
        <f t="shared" si="26"/>
        <v>0.27630415561450039</v>
      </c>
      <c r="I191">
        <f t="shared" si="27"/>
        <v>-1.1185934253567074</v>
      </c>
      <c r="J191">
        <f t="shared" si="28"/>
        <v>1.1185934253567074</v>
      </c>
      <c r="K191">
        <f t="shared" si="29"/>
        <v>0.4528819574855304</v>
      </c>
      <c r="L191">
        <f t="shared" si="30"/>
        <v>0.54711804251446938</v>
      </c>
      <c r="M191">
        <f t="shared" si="31"/>
        <v>2.2080808993852443</v>
      </c>
      <c r="N191">
        <f t="shared" si="32"/>
        <v>1.8277591347639637</v>
      </c>
    </row>
    <row r="192" spans="1:14" x14ac:dyDescent="0.25">
      <c r="A192" s="4">
        <f>IF('True_Odds_Calculator_2-way'!A193="","",'True_Odds_Calculator_2-way'!A193)</f>
        <v>2.34</v>
      </c>
      <c r="B192" s="4">
        <f>IF('True_Odds_Calculator_2-way'!B193="","",'True_Odds_Calculator_2-way'!B193)</f>
        <v>1.59</v>
      </c>
      <c r="C192" s="4">
        <f t="shared" si="22"/>
        <v>0.42735042735042739</v>
      </c>
      <c r="D192">
        <f t="shared" si="23"/>
        <v>0.62893081761006286</v>
      </c>
      <c r="E192">
        <f t="shared" si="24"/>
        <v>5.6281244960490362E-2</v>
      </c>
      <c r="F192">
        <f t="shared" si="25"/>
        <v>-0.21249260871902376</v>
      </c>
      <c r="G192">
        <v>0</v>
      </c>
      <c r="H192">
        <f t="shared" si="26"/>
        <v>0.26877385367951406</v>
      </c>
      <c r="I192">
        <f t="shared" si="27"/>
        <v>-1.1246608955715618</v>
      </c>
      <c r="J192">
        <f t="shared" si="28"/>
        <v>1.1246608955715618</v>
      </c>
      <c r="K192">
        <f t="shared" si="29"/>
        <v>0.3988758720518355</v>
      </c>
      <c r="L192">
        <f t="shared" si="30"/>
        <v>0.60112412794816461</v>
      </c>
      <c r="M192">
        <f t="shared" si="31"/>
        <v>2.5070456000658923</v>
      </c>
      <c r="N192">
        <f t="shared" si="32"/>
        <v>1.663549928387221</v>
      </c>
    </row>
    <row r="193" spans="1:14" x14ac:dyDescent="0.25">
      <c r="A193" s="4">
        <f>IF('True_Odds_Calculator_2-way'!A194="","",'True_Odds_Calculator_2-way'!A194)</f>
        <v>2.69</v>
      </c>
      <c r="B193" s="4">
        <f>IF('True_Odds_Calculator_2-way'!B194="","",'True_Odds_Calculator_2-way'!B194)</f>
        <v>1.46</v>
      </c>
      <c r="C193" s="4">
        <f t="shared" si="22"/>
        <v>0.37174721189591081</v>
      </c>
      <c r="D193">
        <f t="shared" si="23"/>
        <v>0.68493150684931503</v>
      </c>
      <c r="E193">
        <f t="shared" si="24"/>
        <v>5.6678718745225787E-2</v>
      </c>
      <c r="F193">
        <f t="shared" si="25"/>
        <v>-0.19794265926567201</v>
      </c>
      <c r="G193">
        <v>0</v>
      </c>
      <c r="H193">
        <f t="shared" si="26"/>
        <v>0.25462137801089779</v>
      </c>
      <c r="I193">
        <f t="shared" si="27"/>
        <v>-1.1341688934992085</v>
      </c>
      <c r="J193">
        <f t="shared" si="28"/>
        <v>1.1341688934992085</v>
      </c>
      <c r="K193">
        <f t="shared" si="29"/>
        <v>0.34284788439535363</v>
      </c>
      <c r="L193">
        <f t="shared" si="30"/>
        <v>0.65715211560464648</v>
      </c>
      <c r="M193">
        <f t="shared" si="31"/>
        <v>2.9167454300136622</v>
      </c>
      <c r="N193">
        <f t="shared" si="32"/>
        <v>1.5217176910096359</v>
      </c>
    </row>
    <row r="194" spans="1:14" x14ac:dyDescent="0.25">
      <c r="A194" s="4">
        <f>IF('True_Odds_Calculator_2-way'!A195="","",'True_Odds_Calculator_2-way'!A195)</f>
        <v>2.06</v>
      </c>
      <c r="B194" s="4">
        <f>IF('True_Odds_Calculator_2-way'!B195="","",'True_Odds_Calculator_2-way'!B195)</f>
        <v>1.75</v>
      </c>
      <c r="C194" s="4">
        <f t="shared" si="22"/>
        <v>0.4854368932038835</v>
      </c>
      <c r="D194">
        <f t="shared" si="23"/>
        <v>0.5714285714285714</v>
      </c>
      <c r="E194">
        <f t="shared" si="24"/>
        <v>5.6865464632454898E-2</v>
      </c>
      <c r="F194">
        <f t="shared" si="25"/>
        <v>-0.22052704576976423</v>
      </c>
      <c r="G194">
        <v>0</v>
      </c>
      <c r="H194">
        <f t="shared" si="26"/>
        <v>0.27739251040221913</v>
      </c>
      <c r="I194">
        <f t="shared" si="27"/>
        <v>-1.1215443081840883</v>
      </c>
      <c r="J194">
        <f t="shared" si="28"/>
        <v>1.1215443081840883</v>
      </c>
      <c r="K194">
        <f t="shared" si="29"/>
        <v>0.4568636290527433</v>
      </c>
      <c r="L194">
        <f t="shared" si="30"/>
        <v>0.54313637094725686</v>
      </c>
      <c r="M194">
        <f t="shared" si="31"/>
        <v>2.1888369666751335</v>
      </c>
      <c r="N194">
        <f t="shared" si="32"/>
        <v>1.8411582311380661</v>
      </c>
    </row>
    <row r="195" spans="1:14" x14ac:dyDescent="0.25">
      <c r="A195" s="4">
        <f>IF('True_Odds_Calculator_2-way'!A196="","",'True_Odds_Calculator_2-way'!A196)</f>
        <v>1.7</v>
      </c>
      <c r="B195" s="4">
        <f>IF('True_Odds_Calculator_2-way'!B196="","",'True_Odds_Calculator_2-way'!B196)</f>
        <v>2.27</v>
      </c>
      <c r="C195" s="4">
        <f t="shared" ref="C195:C258" si="33">1/A195</f>
        <v>0.58823529411764708</v>
      </c>
      <c r="D195">
        <f t="shared" ref="D195:D258" si="34">1/B195</f>
        <v>0.44052863436123346</v>
      </c>
      <c r="E195">
        <f t="shared" ref="E195:E258" si="35">C195+D195-1</f>
        <v>2.876392847888054E-2</v>
      </c>
      <c r="F195">
        <f t="shared" ref="F195:F258" si="36">C195+D195-(C195*D195)-1</f>
        <v>-0.23037056232184505</v>
      </c>
      <c r="G195">
        <v>0</v>
      </c>
      <c r="H195">
        <f t="shared" ref="H195:H258" si="37">C195*D195</f>
        <v>0.25913449080072559</v>
      </c>
      <c r="I195">
        <f t="shared" ref="I195:I258" si="38">((-4*F195*H195)^0.5)/(2*F195)</f>
        <v>-1.0605938867332434</v>
      </c>
      <c r="J195">
        <f t="shared" ref="J195:J258" si="39">(-((-4*F195*H195)^0.5))/(2*F195)</f>
        <v>1.0605938867332434</v>
      </c>
      <c r="K195">
        <f t="shared" ref="K195:K258" si="40">IF(A195="","",(C195/($J195+C195-($J195*C195))))</f>
        <v>0.5739158503406081</v>
      </c>
      <c r="L195">
        <f t="shared" ref="L195:L258" si="41">IF(B195="","",(D195/($J195+D195-($J195*D195))))</f>
        <v>0.42608414965939195</v>
      </c>
      <c r="M195">
        <f t="shared" ref="M195:M258" si="42">IF(A195="","",1/K195)</f>
        <v>1.7424157207132702</v>
      </c>
      <c r="N195">
        <f t="shared" ref="N195:N258" si="43">IF(B195="","",1/L195)</f>
        <v>2.3469542361512192</v>
      </c>
    </row>
    <row r="196" spans="1:14" x14ac:dyDescent="0.25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1.97</v>
      </c>
      <c r="C196" s="4">
        <f t="shared" si="33"/>
        <v>0.5181347150259068</v>
      </c>
      <c r="D196">
        <f t="shared" si="34"/>
        <v>0.50761421319796951</v>
      </c>
      <c r="E196">
        <f t="shared" si="35"/>
        <v>2.5748928223876311E-2</v>
      </c>
      <c r="F196">
        <f t="shared" si="36"/>
        <v>-0.23726361747455349</v>
      </c>
      <c r="G196">
        <v>0</v>
      </c>
      <c r="H196">
        <f t="shared" si="37"/>
        <v>0.26301254569842986</v>
      </c>
      <c r="I196">
        <f t="shared" si="38"/>
        <v>-1.0528649266733445</v>
      </c>
      <c r="J196">
        <f t="shared" si="39"/>
        <v>1.0528649266733445</v>
      </c>
      <c r="K196">
        <f t="shared" si="40"/>
        <v>0.50526374119939821</v>
      </c>
      <c r="L196">
        <f t="shared" si="41"/>
        <v>0.49473625880060179</v>
      </c>
      <c r="M196">
        <f t="shared" si="42"/>
        <v>1.9791643818062103</v>
      </c>
      <c r="N196">
        <f t="shared" si="43"/>
        <v>2.021278978873144</v>
      </c>
    </row>
    <row r="197" spans="1:14" x14ac:dyDescent="0.25">
      <c r="A197" s="4">
        <f>IF('True_Odds_Calculator_2-way'!A198="","",'True_Odds_Calculator_2-way'!A198)</f>
        <v>1.64</v>
      </c>
      <c r="B197" s="4">
        <f>IF('True_Odds_Calculator_2-way'!B198="","",'True_Odds_Calculator_2-way'!B198)</f>
        <v>2.39</v>
      </c>
      <c r="C197" s="4">
        <f t="shared" si="33"/>
        <v>0.6097560975609756</v>
      </c>
      <c r="D197">
        <f t="shared" si="34"/>
        <v>0.41841004184100417</v>
      </c>
      <c r="E197">
        <f t="shared" si="35"/>
        <v>2.8166139401979873E-2</v>
      </c>
      <c r="F197">
        <f t="shared" si="36"/>
        <v>-0.22696193489131533</v>
      </c>
      <c r="G197">
        <v>0</v>
      </c>
      <c r="H197">
        <f t="shared" si="37"/>
        <v>0.2551280742932952</v>
      </c>
      <c r="I197">
        <f t="shared" si="38"/>
        <v>-1.0602361620999639</v>
      </c>
      <c r="J197">
        <f t="shared" si="39"/>
        <v>1.0602361620999639</v>
      </c>
      <c r="K197">
        <f t="shared" si="40"/>
        <v>0.59575188026116299</v>
      </c>
      <c r="L197">
        <f t="shared" si="41"/>
        <v>0.4042481197388369</v>
      </c>
      <c r="M197">
        <f t="shared" si="42"/>
        <v>1.6785511437439771</v>
      </c>
      <c r="N197">
        <f t="shared" si="43"/>
        <v>2.4737282653189494</v>
      </c>
    </row>
    <row r="198" spans="1:14" x14ac:dyDescent="0.25">
      <c r="A198" s="4">
        <f>IF('True_Odds_Calculator_2-way'!A199="","",'True_Odds_Calculator_2-way'!A199)</f>
        <v>1.77</v>
      </c>
      <c r="B198" s="4">
        <f>IF('True_Odds_Calculator_2-way'!B199="","",'True_Odds_Calculator_2-way'!B199)</f>
        <v>2.16</v>
      </c>
      <c r="C198" s="4">
        <f t="shared" si="33"/>
        <v>0.56497175141242939</v>
      </c>
      <c r="D198">
        <f t="shared" si="34"/>
        <v>0.46296296296296291</v>
      </c>
      <c r="E198">
        <f t="shared" si="35"/>
        <v>2.79347143753923E-2</v>
      </c>
      <c r="F198">
        <f t="shared" si="36"/>
        <v>-0.23362628164888055</v>
      </c>
      <c r="G198">
        <v>0</v>
      </c>
      <c r="H198">
        <f t="shared" si="37"/>
        <v>0.26156099602427285</v>
      </c>
      <c r="I198">
        <f t="shared" si="38"/>
        <v>-1.0580973892262122</v>
      </c>
      <c r="J198">
        <f t="shared" si="39"/>
        <v>1.0580973892262122</v>
      </c>
      <c r="K198">
        <f t="shared" si="40"/>
        <v>0.55104464600806979</v>
      </c>
      <c r="L198">
        <f t="shared" si="41"/>
        <v>0.44895535399193021</v>
      </c>
      <c r="M198">
        <f t="shared" si="42"/>
        <v>1.8147349897041836</v>
      </c>
      <c r="N198">
        <f t="shared" si="43"/>
        <v>2.2273929715024061</v>
      </c>
    </row>
    <row r="199" spans="1:14" x14ac:dyDescent="0.25">
      <c r="A199" s="4">
        <f>IF('True_Odds_Calculator_2-way'!A200="","",'True_Odds_Calculator_2-way'!A200)</f>
        <v>1.42</v>
      </c>
      <c r="B199" s="4">
        <f>IF('True_Odds_Calculator_2-way'!B200="","",'True_Odds_Calculator_2-way'!B200)</f>
        <v>3.05</v>
      </c>
      <c r="C199" s="4">
        <f t="shared" si="33"/>
        <v>0.70422535211267612</v>
      </c>
      <c r="D199">
        <f t="shared" si="34"/>
        <v>0.32786885245901642</v>
      </c>
      <c r="E199">
        <f t="shared" si="35"/>
        <v>3.2094204571692542E-2</v>
      </c>
      <c r="F199">
        <f t="shared" si="36"/>
        <v>-0.19879935349803735</v>
      </c>
      <c r="G199">
        <v>0</v>
      </c>
      <c r="H199">
        <f t="shared" si="37"/>
        <v>0.23089355806972989</v>
      </c>
      <c r="I199">
        <f t="shared" si="38"/>
        <v>-1.0777013435226059</v>
      </c>
      <c r="J199">
        <f t="shared" si="39"/>
        <v>1.0777013435226059</v>
      </c>
      <c r="K199">
        <f t="shared" si="40"/>
        <v>0.68840438234787504</v>
      </c>
      <c r="L199">
        <f t="shared" si="41"/>
        <v>0.3115956176521249</v>
      </c>
      <c r="M199">
        <f t="shared" si="42"/>
        <v>1.4526345642794944</v>
      </c>
      <c r="N199">
        <f t="shared" si="43"/>
        <v>3.2092877542213425</v>
      </c>
    </row>
    <row r="200" spans="1:14" x14ac:dyDescent="0.25">
      <c r="A200" s="4">
        <f>IF('True_Odds_Calculator_2-way'!A201="","",'True_Odds_Calculator_2-way'!A201)</f>
        <v>1.69</v>
      </c>
      <c r="B200" s="4">
        <f>IF('True_Odds_Calculator_2-way'!B201="","",'True_Odds_Calculator_2-way'!B201)</f>
        <v>2.2799999999999998</v>
      </c>
      <c r="C200" s="4">
        <f t="shared" si="33"/>
        <v>0.59171597633136097</v>
      </c>
      <c r="D200">
        <f t="shared" si="34"/>
        <v>0.43859649122807021</v>
      </c>
      <c r="E200">
        <f t="shared" si="35"/>
        <v>3.0312467559431067E-2</v>
      </c>
      <c r="F200">
        <f t="shared" si="36"/>
        <v>-0.22921208346309574</v>
      </c>
      <c r="G200">
        <v>0</v>
      </c>
      <c r="H200">
        <f t="shared" si="37"/>
        <v>0.25952455102252675</v>
      </c>
      <c r="I200">
        <f t="shared" si="38"/>
        <v>-1.0640706634484354</v>
      </c>
      <c r="J200">
        <f t="shared" si="39"/>
        <v>1.0640706634484354</v>
      </c>
      <c r="K200">
        <f t="shared" si="40"/>
        <v>0.57663184752939267</v>
      </c>
      <c r="L200">
        <f t="shared" si="41"/>
        <v>0.42336815247060766</v>
      </c>
      <c r="M200">
        <f t="shared" si="42"/>
        <v>1.7342087577794201</v>
      </c>
      <c r="N200">
        <f t="shared" si="43"/>
        <v>2.3620104492139973</v>
      </c>
    </row>
    <row r="201" spans="1:14" x14ac:dyDescent="0.25">
      <c r="A201" s="4">
        <f>IF('True_Odds_Calculator_2-way'!A202="","",'True_Odds_Calculator_2-way'!A202)</f>
        <v>1.88</v>
      </c>
      <c r="B201" s="4">
        <f>IF('True_Odds_Calculator_2-way'!B202="","",'True_Odds_Calculator_2-way'!B202)</f>
        <v>2.02</v>
      </c>
      <c r="C201" s="4">
        <f t="shared" si="33"/>
        <v>0.53191489361702127</v>
      </c>
      <c r="D201">
        <f t="shared" si="34"/>
        <v>0.49504950495049505</v>
      </c>
      <c r="E201">
        <f t="shared" si="35"/>
        <v>2.6964398567516312E-2</v>
      </c>
      <c r="F201">
        <f t="shared" si="36"/>
        <v>-0.23635980619338537</v>
      </c>
      <c r="G201">
        <v>0</v>
      </c>
      <c r="H201">
        <f t="shared" si="37"/>
        <v>0.26332420476090163</v>
      </c>
      <c r="I201">
        <f t="shared" si="38"/>
        <v>-1.0555008273018724</v>
      </c>
      <c r="J201">
        <f t="shared" si="39"/>
        <v>1.0555008273018724</v>
      </c>
      <c r="K201">
        <f t="shared" si="40"/>
        <v>0.51844612438456505</v>
      </c>
      <c r="L201">
        <f t="shared" si="41"/>
        <v>0.48155387561543506</v>
      </c>
      <c r="M201">
        <f t="shared" si="42"/>
        <v>1.9288407280256479</v>
      </c>
      <c r="N201">
        <f t="shared" si="43"/>
        <v>2.0766108438479098</v>
      </c>
    </row>
    <row r="202" spans="1:14" x14ac:dyDescent="0.25">
      <c r="A202" s="4">
        <f>IF('True_Odds_Calculator_2-way'!A203="","",'True_Odds_Calculator_2-way'!A203)</f>
        <v>2.4500000000000002</v>
      </c>
      <c r="B202" s="4">
        <f>IF('True_Odds_Calculator_2-way'!B203="","",'True_Odds_Calculator_2-way'!B203)</f>
        <v>1.6</v>
      </c>
      <c r="C202" s="4">
        <f t="shared" si="33"/>
        <v>0.4081632653061224</v>
      </c>
      <c r="D202">
        <f t="shared" si="34"/>
        <v>0.625</v>
      </c>
      <c r="E202">
        <f t="shared" si="35"/>
        <v>3.3163265306122458E-2</v>
      </c>
      <c r="F202">
        <f t="shared" si="36"/>
        <v>-0.22193877551020402</v>
      </c>
      <c r="G202">
        <v>0</v>
      </c>
      <c r="H202">
        <f t="shared" si="37"/>
        <v>0.25510204081632648</v>
      </c>
      <c r="I202">
        <f t="shared" si="38"/>
        <v>-1.0721125348377949</v>
      </c>
      <c r="J202">
        <f t="shared" si="39"/>
        <v>1.0721125348377949</v>
      </c>
      <c r="K202">
        <f t="shared" si="40"/>
        <v>0.39145635918691934</v>
      </c>
      <c r="L202">
        <f t="shared" si="41"/>
        <v>0.60854364081308054</v>
      </c>
      <c r="M202">
        <f t="shared" si="42"/>
        <v>2.5545631755148031</v>
      </c>
      <c r="N202">
        <f t="shared" si="43"/>
        <v>1.643267520902677</v>
      </c>
    </row>
    <row r="203" spans="1:14" x14ac:dyDescent="0.25">
      <c r="A203" s="4">
        <f>IF('True_Odds_Calculator_2-way'!A204="","",'True_Odds_Calculator_2-way'!A204)</f>
        <v>2.02</v>
      </c>
      <c r="B203" s="4">
        <f>IF('True_Odds_Calculator_2-way'!B204="","",'True_Odds_Calculator_2-way'!B204)</f>
        <v>1.87</v>
      </c>
      <c r="C203" s="4">
        <f t="shared" si="33"/>
        <v>0.49504950495049505</v>
      </c>
      <c r="D203">
        <f t="shared" si="34"/>
        <v>0.53475935828876997</v>
      </c>
      <c r="E203">
        <f t="shared" si="35"/>
        <v>2.9808863239265015E-2</v>
      </c>
      <c r="F203">
        <f t="shared" si="36"/>
        <v>-0.23492349234923493</v>
      </c>
      <c r="G203">
        <v>0</v>
      </c>
      <c r="H203">
        <f t="shared" si="37"/>
        <v>0.2647323555885</v>
      </c>
      <c r="I203">
        <f t="shared" si="38"/>
        <v>-1.0615495921641367</v>
      </c>
      <c r="J203">
        <f t="shared" si="39"/>
        <v>1.0615495921641367</v>
      </c>
      <c r="K203">
        <f t="shared" si="40"/>
        <v>0.48012738724303272</v>
      </c>
      <c r="L203">
        <f t="shared" si="41"/>
        <v>0.51987261275696728</v>
      </c>
      <c r="M203">
        <f t="shared" si="42"/>
        <v>2.0827805840074194</v>
      </c>
      <c r="N203">
        <f t="shared" si="43"/>
        <v>1.9235481451827992</v>
      </c>
    </row>
    <row r="204" spans="1:14" x14ac:dyDescent="0.25">
      <c r="A204" s="4">
        <f>IF('True_Odds_Calculator_2-way'!A205="","",'True_Odds_Calculator_2-way'!A205)</f>
        <v>1.27</v>
      </c>
      <c r="B204" s="4">
        <f>IF('True_Odds_Calculator_2-way'!B205="","",'True_Odds_Calculator_2-way'!B205)</f>
        <v>3.92</v>
      </c>
      <c r="C204" s="4">
        <f t="shared" si="33"/>
        <v>0.78740157480314954</v>
      </c>
      <c r="D204">
        <f t="shared" si="34"/>
        <v>0.25510204081632654</v>
      </c>
      <c r="E204">
        <f t="shared" si="35"/>
        <v>4.2503615619476021E-2</v>
      </c>
      <c r="F204">
        <f t="shared" si="36"/>
        <v>-0.1583641330547968</v>
      </c>
      <c r="G204">
        <v>0</v>
      </c>
      <c r="H204">
        <f t="shared" si="37"/>
        <v>0.20086774867427284</v>
      </c>
      <c r="I204">
        <f t="shared" si="38"/>
        <v>-1.126228963999143</v>
      </c>
      <c r="J204">
        <f t="shared" si="39"/>
        <v>1.126228963999143</v>
      </c>
      <c r="K204">
        <f t="shared" si="40"/>
        <v>0.76682305086153779</v>
      </c>
      <c r="L204">
        <f t="shared" si="41"/>
        <v>0.23317694913846215</v>
      </c>
      <c r="M204">
        <f t="shared" si="42"/>
        <v>1.3040818202797688</v>
      </c>
      <c r="N204">
        <f t="shared" si="43"/>
        <v>4.2885885748774966</v>
      </c>
    </row>
    <row r="205" spans="1:14" x14ac:dyDescent="0.25">
      <c r="A205" s="4">
        <f>IF('True_Odds_Calculator_2-way'!A206="","",'True_Odds_Calculator_2-way'!A206)</f>
        <v>1.55</v>
      </c>
      <c r="B205" s="4">
        <f>IF('True_Odds_Calculator_2-way'!B206="","",'True_Odds_Calculator_2-way'!B206)</f>
        <v>2.56</v>
      </c>
      <c r="C205" s="4">
        <f t="shared" si="33"/>
        <v>0.64516129032258063</v>
      </c>
      <c r="D205">
        <f t="shared" si="34"/>
        <v>0.390625</v>
      </c>
      <c r="E205">
        <f t="shared" si="35"/>
        <v>3.5786290322580516E-2</v>
      </c>
      <c r="F205">
        <f t="shared" si="36"/>
        <v>-0.21622983870967749</v>
      </c>
      <c r="G205">
        <v>0</v>
      </c>
      <c r="H205">
        <f t="shared" si="37"/>
        <v>0.25201612903225806</v>
      </c>
      <c r="I205">
        <f t="shared" si="38"/>
        <v>-1.0795837927188261</v>
      </c>
      <c r="J205">
        <f t="shared" si="39"/>
        <v>1.0795837927188261</v>
      </c>
      <c r="K205">
        <f t="shared" si="40"/>
        <v>0.62744267905668039</v>
      </c>
      <c r="L205">
        <f t="shared" si="41"/>
        <v>0.37255732094331973</v>
      </c>
      <c r="M205">
        <f t="shared" si="42"/>
        <v>1.5937710859953542</v>
      </c>
      <c r="N205">
        <f t="shared" si="43"/>
        <v>2.6841507166413687</v>
      </c>
    </row>
    <row r="206" spans="1:14" x14ac:dyDescent="0.25">
      <c r="A206" s="4">
        <f>IF('True_Odds_Calculator_2-way'!A207="","",'True_Odds_Calculator_2-way'!A207)</f>
        <v>1.61</v>
      </c>
      <c r="B206" s="4">
        <f>IF('True_Odds_Calculator_2-way'!B207="","",'True_Odds_Calculator_2-way'!B207)</f>
        <v>2.42</v>
      </c>
      <c r="C206" s="4">
        <f t="shared" si="33"/>
        <v>0.6211180124223602</v>
      </c>
      <c r="D206">
        <f t="shared" si="34"/>
        <v>0.41322314049586778</v>
      </c>
      <c r="E206">
        <f t="shared" si="35"/>
        <v>3.4341152918228035E-2</v>
      </c>
      <c r="F206">
        <f t="shared" si="36"/>
        <v>-0.22231918279349105</v>
      </c>
      <c r="G206">
        <v>0</v>
      </c>
      <c r="H206">
        <f t="shared" si="37"/>
        <v>0.25666033571171909</v>
      </c>
      <c r="I206">
        <f t="shared" si="38"/>
        <v>-1.0744616281415773</v>
      </c>
      <c r="J206">
        <f t="shared" si="39"/>
        <v>1.0744616281415773</v>
      </c>
      <c r="K206">
        <f t="shared" si="40"/>
        <v>0.60407572556020461</v>
      </c>
      <c r="L206">
        <f t="shared" si="41"/>
        <v>0.3959242744397955</v>
      </c>
      <c r="M206">
        <f t="shared" si="42"/>
        <v>1.6554215931663621</v>
      </c>
      <c r="N206">
        <f t="shared" si="43"/>
        <v>2.5257355119610394</v>
      </c>
    </row>
    <row r="207" spans="1:14" x14ac:dyDescent="0.25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2.81</v>
      </c>
      <c r="C207" s="4">
        <f t="shared" si="33"/>
        <v>0.68493150684931503</v>
      </c>
      <c r="D207">
        <f t="shared" si="34"/>
        <v>0.35587188612099646</v>
      </c>
      <c r="E207">
        <f t="shared" si="35"/>
        <v>4.0803392970311547E-2</v>
      </c>
      <c r="F207">
        <f t="shared" si="36"/>
        <v>-0.20294447423585038</v>
      </c>
      <c r="G207">
        <v>0</v>
      </c>
      <c r="H207">
        <f t="shared" si="37"/>
        <v>0.24374786720616196</v>
      </c>
      <c r="I207">
        <f t="shared" si="38"/>
        <v>-1.0959274292116641</v>
      </c>
      <c r="J207">
        <f t="shared" si="39"/>
        <v>1.0959274292116641</v>
      </c>
      <c r="K207">
        <f t="shared" si="40"/>
        <v>0.66483764625064323</v>
      </c>
      <c r="L207">
        <f t="shared" si="41"/>
        <v>0.3351623537493566</v>
      </c>
      <c r="M207">
        <f t="shared" si="42"/>
        <v>1.5041266174373658</v>
      </c>
      <c r="N207">
        <f t="shared" si="43"/>
        <v>2.9836286468731115</v>
      </c>
    </row>
    <row r="208" spans="1:14" x14ac:dyDescent="0.25">
      <c r="A208" s="4">
        <f>IF('True_Odds_Calculator_2-way'!A209="","",'True_Odds_Calculator_2-way'!A209)</f>
        <v>2.12</v>
      </c>
      <c r="B208" s="4">
        <f>IF('True_Odds_Calculator_2-way'!B209="","",'True_Odds_Calculator_2-way'!B209)</f>
        <v>1.78</v>
      </c>
      <c r="C208" s="4">
        <f t="shared" si="33"/>
        <v>0.47169811320754712</v>
      </c>
      <c r="D208">
        <f t="shared" si="34"/>
        <v>0.5617977528089888</v>
      </c>
      <c r="E208">
        <f t="shared" si="35"/>
        <v>3.3495866016535869E-2</v>
      </c>
      <c r="F208">
        <f t="shared" si="36"/>
        <v>-0.23150307398770409</v>
      </c>
      <c r="G208">
        <v>0</v>
      </c>
      <c r="H208">
        <f t="shared" si="37"/>
        <v>0.26499894000423996</v>
      </c>
      <c r="I208">
        <f t="shared" si="38"/>
        <v>-1.0699012312772822</v>
      </c>
      <c r="J208">
        <f t="shared" si="39"/>
        <v>1.0699012312772822</v>
      </c>
      <c r="K208">
        <f t="shared" si="40"/>
        <v>0.45489916365833472</v>
      </c>
      <c r="L208">
        <f t="shared" si="41"/>
        <v>0.54510083634166528</v>
      </c>
      <c r="M208">
        <f t="shared" si="42"/>
        <v>2.1982893790305562</v>
      </c>
      <c r="N208">
        <f t="shared" si="43"/>
        <v>1.83452296039628</v>
      </c>
    </row>
    <row r="209" spans="1:14" x14ac:dyDescent="0.25">
      <c r="A209" s="4">
        <f>IF('True_Odds_Calculator_2-way'!A210="","",'True_Odds_Calculator_2-way'!A210)</f>
        <v>1.59</v>
      </c>
      <c r="B209" s="4">
        <f>IF('True_Odds_Calculator_2-way'!B210="","",'True_Odds_Calculator_2-way'!B210)</f>
        <v>2.44</v>
      </c>
      <c r="C209" s="4">
        <f t="shared" si="33"/>
        <v>0.62893081761006286</v>
      </c>
      <c r="D209">
        <f t="shared" si="34"/>
        <v>0.4098360655737705</v>
      </c>
      <c r="E209">
        <f t="shared" si="35"/>
        <v>3.8766883183833478E-2</v>
      </c>
      <c r="F209">
        <f t="shared" si="36"/>
        <v>-0.21899164862356935</v>
      </c>
      <c r="G209">
        <v>0</v>
      </c>
      <c r="H209">
        <f t="shared" si="37"/>
        <v>0.25775853180740282</v>
      </c>
      <c r="I209">
        <f t="shared" si="38"/>
        <v>-1.0849075915068658</v>
      </c>
      <c r="J209">
        <f t="shared" si="39"/>
        <v>1.0849075915068658</v>
      </c>
      <c r="K209">
        <f t="shared" si="40"/>
        <v>0.60972060030090225</v>
      </c>
      <c r="L209">
        <f t="shared" si="41"/>
        <v>0.39027939969909758</v>
      </c>
      <c r="M209">
        <f t="shared" si="42"/>
        <v>1.6400954789890509</v>
      </c>
      <c r="N209">
        <f t="shared" si="43"/>
        <v>2.5622669317698867</v>
      </c>
    </row>
    <row r="210" spans="1:14" x14ac:dyDescent="0.25">
      <c r="A210" s="4">
        <f>IF('True_Odds_Calculator_2-way'!A211="","",'True_Odds_Calculator_2-way'!A211)</f>
        <v>2.39</v>
      </c>
      <c r="B210" s="4">
        <f>IF('True_Odds_Calculator_2-way'!B211="","",'True_Odds_Calculator_2-way'!B211)</f>
        <v>1.63</v>
      </c>
      <c r="C210" s="4">
        <f t="shared" si="33"/>
        <v>0.41841004184100417</v>
      </c>
      <c r="D210">
        <f t="shared" si="34"/>
        <v>0.61349693251533743</v>
      </c>
      <c r="E210">
        <f t="shared" si="35"/>
        <v>3.19069743563416E-2</v>
      </c>
      <c r="F210">
        <f t="shared" si="36"/>
        <v>-0.22478630284672851</v>
      </c>
      <c r="G210">
        <v>0</v>
      </c>
      <c r="H210">
        <f t="shared" si="37"/>
        <v>0.25669327720307006</v>
      </c>
      <c r="I210">
        <f t="shared" si="38"/>
        <v>-1.0686176060625021</v>
      </c>
      <c r="J210">
        <f t="shared" si="39"/>
        <v>1.0686176060625021</v>
      </c>
      <c r="K210">
        <f t="shared" si="40"/>
        <v>0.40235320740649128</v>
      </c>
      <c r="L210">
        <f t="shared" si="41"/>
        <v>0.59764679259350884</v>
      </c>
      <c r="M210">
        <f t="shared" si="42"/>
        <v>2.4853784724268779</v>
      </c>
      <c r="N210">
        <f t="shared" si="43"/>
        <v>1.6732290918193764</v>
      </c>
    </row>
    <row r="211" spans="1:14" x14ac:dyDescent="0.25">
      <c r="A211" s="4">
        <f>IF('True_Odds_Calculator_2-way'!A212="","",'True_Odds_Calculator_2-way'!A212)</f>
        <v>1.78</v>
      </c>
      <c r="B211" s="4">
        <f>IF('True_Odds_Calculator_2-way'!B212="","",'True_Odds_Calculator_2-way'!B212)</f>
        <v>2.13</v>
      </c>
      <c r="C211" s="4">
        <f t="shared" si="33"/>
        <v>0.5617977528089888</v>
      </c>
      <c r="D211">
        <f t="shared" si="34"/>
        <v>0.46948356807511737</v>
      </c>
      <c r="E211">
        <f t="shared" si="35"/>
        <v>3.128132088410629E-2</v>
      </c>
      <c r="F211">
        <f t="shared" si="36"/>
        <v>-0.23247349264124062</v>
      </c>
      <c r="G211">
        <v>0</v>
      </c>
      <c r="H211">
        <f t="shared" si="37"/>
        <v>0.26375481352534685</v>
      </c>
      <c r="I211">
        <f t="shared" si="38"/>
        <v>-1.0651566348113084</v>
      </c>
      <c r="J211">
        <f t="shared" si="39"/>
        <v>1.0651566348113084</v>
      </c>
      <c r="K211">
        <f t="shared" si="40"/>
        <v>0.54620269164946567</v>
      </c>
      <c r="L211">
        <f t="shared" si="41"/>
        <v>0.45379730835053417</v>
      </c>
      <c r="M211">
        <f t="shared" si="42"/>
        <v>1.8308221751528204</v>
      </c>
      <c r="N211">
        <f t="shared" si="43"/>
        <v>2.2036269973367788</v>
      </c>
    </row>
    <row r="212" spans="1:14" x14ac:dyDescent="0.25">
      <c r="A212" s="4">
        <f>IF('True_Odds_Calculator_2-way'!A213="","",'True_Odds_Calculator_2-way'!A213)</f>
        <v>1.94</v>
      </c>
      <c r="B212" s="4">
        <f>IF('True_Odds_Calculator_2-way'!B213="","",'True_Odds_Calculator_2-way'!B213)</f>
        <v>1.94</v>
      </c>
      <c r="C212" s="4">
        <f t="shared" si="33"/>
        <v>0.51546391752577325</v>
      </c>
      <c r="D212">
        <f t="shared" si="34"/>
        <v>0.51546391752577325</v>
      </c>
      <c r="E212">
        <f t="shared" si="35"/>
        <v>3.0927835051546504E-2</v>
      </c>
      <c r="F212">
        <f t="shared" si="36"/>
        <v>-0.23477521521947065</v>
      </c>
      <c r="G212">
        <v>0</v>
      </c>
      <c r="H212">
        <f t="shared" si="37"/>
        <v>0.26570305027101715</v>
      </c>
      <c r="I212">
        <f t="shared" si="38"/>
        <v>-1.0638297872340428</v>
      </c>
      <c r="J212">
        <f t="shared" si="39"/>
        <v>1.0638297872340428</v>
      </c>
      <c r="K212">
        <f t="shared" si="40"/>
        <v>0.49999999999999989</v>
      </c>
      <c r="L212">
        <f t="shared" si="41"/>
        <v>0.49999999999999989</v>
      </c>
      <c r="M212">
        <f t="shared" si="42"/>
        <v>2.0000000000000004</v>
      </c>
      <c r="N212">
        <f t="shared" si="43"/>
        <v>2.0000000000000004</v>
      </c>
    </row>
    <row r="213" spans="1:14" x14ac:dyDescent="0.25">
      <c r="A213" s="4">
        <f>IF('True_Odds_Calculator_2-way'!A214="","",'True_Odds_Calculator_2-way'!A214)</f>
        <v>1.72</v>
      </c>
      <c r="B213" s="4">
        <f>IF('True_Odds_Calculator_2-way'!B214="","",'True_Odds_Calculator_2-way'!B214)</f>
        <v>2.21</v>
      </c>
      <c r="C213" s="4">
        <f t="shared" si="33"/>
        <v>0.58139534883720934</v>
      </c>
      <c r="D213">
        <f t="shared" si="34"/>
        <v>0.45248868778280543</v>
      </c>
      <c r="E213">
        <f t="shared" si="35"/>
        <v>3.3884036620014824E-2</v>
      </c>
      <c r="F213">
        <f t="shared" si="36"/>
        <v>-0.2291907818583605</v>
      </c>
      <c r="G213">
        <v>0</v>
      </c>
      <c r="H213">
        <f t="shared" si="37"/>
        <v>0.26307481847837527</v>
      </c>
      <c r="I213">
        <f t="shared" si="38"/>
        <v>-1.0713739108887084</v>
      </c>
      <c r="J213">
        <f t="shared" si="39"/>
        <v>1.0713739108887084</v>
      </c>
      <c r="K213">
        <f t="shared" si="40"/>
        <v>0.56452867108930049</v>
      </c>
      <c r="L213">
        <f t="shared" si="41"/>
        <v>0.43547132891069945</v>
      </c>
      <c r="M213">
        <f t="shared" si="42"/>
        <v>1.7713892158398703</v>
      </c>
      <c r="N213">
        <f t="shared" si="43"/>
        <v>2.2963624321753371</v>
      </c>
    </row>
    <row r="214" spans="1:14" x14ac:dyDescent="0.25">
      <c r="A214" s="4">
        <f>IF('True_Odds_Calculator_2-way'!A215="","",'True_Odds_Calculator_2-way'!A215)</f>
        <v>1.83</v>
      </c>
      <c r="B214" s="4">
        <f>IF('True_Odds_Calculator_2-way'!B215="","",'True_Odds_Calculator_2-way'!B215)</f>
        <v>1.96</v>
      </c>
      <c r="C214" s="4">
        <f t="shared" si="33"/>
        <v>0.54644808743169393</v>
      </c>
      <c r="D214">
        <f t="shared" si="34"/>
        <v>0.51020408163265307</v>
      </c>
      <c r="E214">
        <f t="shared" si="35"/>
        <v>5.6652169064347113E-2</v>
      </c>
      <c r="F214">
        <f t="shared" si="36"/>
        <v>-0.22214787554366</v>
      </c>
      <c r="G214">
        <v>0</v>
      </c>
      <c r="H214">
        <f t="shared" si="37"/>
        <v>0.27880004460800711</v>
      </c>
      <c r="I214">
        <f t="shared" si="38"/>
        <v>-1.1202767873705521</v>
      </c>
      <c r="J214">
        <f t="shared" si="39"/>
        <v>1.1202767873705521</v>
      </c>
      <c r="K214">
        <f t="shared" si="40"/>
        <v>0.51818042940880082</v>
      </c>
      <c r="L214">
        <f t="shared" si="41"/>
        <v>0.48181957059119912</v>
      </c>
      <c r="M214">
        <f t="shared" si="42"/>
        <v>1.9298297335175583</v>
      </c>
      <c r="N214">
        <f t="shared" si="43"/>
        <v>2.0754657158757301</v>
      </c>
    </row>
    <row r="215" spans="1:14" x14ac:dyDescent="0.25">
      <c r="A215" s="4">
        <f>IF('True_Odds_Calculator_2-way'!A216="","",'True_Odds_Calculator_2-way'!A216)</f>
        <v>2.39</v>
      </c>
      <c r="B215" s="4">
        <f>IF('True_Odds_Calculator_2-way'!B216="","",'True_Odds_Calculator_2-way'!B216)</f>
        <v>1.64</v>
      </c>
      <c r="C215" s="4">
        <f t="shared" si="33"/>
        <v>0.41841004184100417</v>
      </c>
      <c r="D215">
        <f t="shared" si="34"/>
        <v>0.6097560975609756</v>
      </c>
      <c r="E215">
        <f t="shared" si="35"/>
        <v>2.8166139401979873E-2</v>
      </c>
      <c r="F215">
        <f t="shared" si="36"/>
        <v>-0.22696193489131533</v>
      </c>
      <c r="G215">
        <v>0</v>
      </c>
      <c r="H215">
        <f t="shared" si="37"/>
        <v>0.2551280742932952</v>
      </c>
      <c r="I215">
        <f t="shared" si="38"/>
        <v>-1.0602361620999639</v>
      </c>
      <c r="J215">
        <f t="shared" si="39"/>
        <v>1.0602361620999639</v>
      </c>
      <c r="K215">
        <f t="shared" si="40"/>
        <v>0.4042481197388369</v>
      </c>
      <c r="L215">
        <f t="shared" si="41"/>
        <v>0.59575188026116299</v>
      </c>
      <c r="M215">
        <f t="shared" si="42"/>
        <v>2.4737282653189494</v>
      </c>
      <c r="N215">
        <f t="shared" si="43"/>
        <v>1.6785511437439771</v>
      </c>
    </row>
    <row r="216" spans="1:14" x14ac:dyDescent="0.25">
      <c r="A216" s="4">
        <f>IF('True_Odds_Calculator_2-way'!A217="","",'True_Odds_Calculator_2-way'!A217)</f>
        <v>1.76</v>
      </c>
      <c r="B216" s="4">
        <f>IF('True_Odds_Calculator_2-way'!B217="","",'True_Odds_Calculator_2-way'!B217)</f>
        <v>2.17</v>
      </c>
      <c r="C216" s="4">
        <f t="shared" si="33"/>
        <v>0.56818181818181823</v>
      </c>
      <c r="D216">
        <f t="shared" si="34"/>
        <v>0.46082949308755761</v>
      </c>
      <c r="E216">
        <f t="shared" si="35"/>
        <v>2.9011311269375728E-2</v>
      </c>
      <c r="F216">
        <f t="shared" si="36"/>
        <v>-0.2328236279849184</v>
      </c>
      <c r="G216">
        <v>0</v>
      </c>
      <c r="H216">
        <f t="shared" si="37"/>
        <v>0.26183493925429413</v>
      </c>
      <c r="I216">
        <f t="shared" si="38"/>
        <v>-1.0604746049596294</v>
      </c>
      <c r="J216">
        <f t="shared" si="39"/>
        <v>1.0604746049596294</v>
      </c>
      <c r="K216">
        <f t="shared" si="40"/>
        <v>0.55372190553633505</v>
      </c>
      <c r="L216">
        <f t="shared" si="41"/>
        <v>0.44627809446366512</v>
      </c>
      <c r="M216">
        <f t="shared" si="42"/>
        <v>1.8059606997693183</v>
      </c>
      <c r="N216">
        <f t="shared" si="43"/>
        <v>2.2407552878027661</v>
      </c>
    </row>
    <row r="217" spans="1:14" x14ac:dyDescent="0.25">
      <c r="A217" s="4">
        <f>IF('True_Odds_Calculator_2-way'!A218="","",'True_Odds_Calculator_2-way'!A218)</f>
        <v>2.81</v>
      </c>
      <c r="B217" s="4">
        <f>IF('True_Odds_Calculator_2-way'!B218="","",'True_Odds_Calculator_2-way'!B218)</f>
        <v>1.49</v>
      </c>
      <c r="C217" s="4">
        <f t="shared" si="33"/>
        <v>0.35587188612099646</v>
      </c>
      <c r="D217">
        <f t="shared" si="34"/>
        <v>0.67114093959731547</v>
      </c>
      <c r="E217">
        <f t="shared" si="35"/>
        <v>2.7012825718311984E-2</v>
      </c>
      <c r="F217">
        <f t="shared" si="36"/>
        <v>-0.2118273663092024</v>
      </c>
      <c r="G217">
        <v>0</v>
      </c>
      <c r="H217">
        <f t="shared" si="37"/>
        <v>0.23884019202751441</v>
      </c>
      <c r="I217">
        <f t="shared" si="38"/>
        <v>-1.0618487803530952</v>
      </c>
      <c r="J217">
        <f t="shared" si="39"/>
        <v>1.0618487803530952</v>
      </c>
      <c r="K217">
        <f t="shared" si="40"/>
        <v>0.34223763885996944</v>
      </c>
      <c r="L217">
        <f t="shared" si="41"/>
        <v>0.65776236114003039</v>
      </c>
      <c r="M217">
        <f t="shared" si="42"/>
        <v>2.921946292439102</v>
      </c>
      <c r="N217">
        <f t="shared" si="43"/>
        <v>1.5203059023730168</v>
      </c>
    </row>
    <row r="218" spans="1:14" x14ac:dyDescent="0.25">
      <c r="A218" s="4">
        <f>IF('True_Odds_Calculator_2-way'!A219="","",'True_Odds_Calculator_2-way'!A219)</f>
        <v>1.94</v>
      </c>
      <c r="B218" s="4">
        <f>IF('True_Odds_Calculator_2-way'!B219="","",'True_Odds_Calculator_2-way'!B219)</f>
        <v>1.96</v>
      </c>
      <c r="C218" s="4">
        <f t="shared" si="33"/>
        <v>0.51546391752577325</v>
      </c>
      <c r="D218">
        <f t="shared" si="34"/>
        <v>0.51020408163265307</v>
      </c>
      <c r="E218">
        <f t="shared" si="35"/>
        <v>2.5667999158426325E-2</v>
      </c>
      <c r="F218">
        <f t="shared" si="36"/>
        <v>-0.23732379549758043</v>
      </c>
      <c r="G218">
        <v>0</v>
      </c>
      <c r="H218">
        <f t="shared" si="37"/>
        <v>0.26299179465600675</v>
      </c>
      <c r="I218">
        <f t="shared" si="38"/>
        <v>-1.052689901333149</v>
      </c>
      <c r="J218">
        <f t="shared" si="39"/>
        <v>1.052689901333149</v>
      </c>
      <c r="K218">
        <f t="shared" si="40"/>
        <v>0.50263165184833114</v>
      </c>
      <c r="L218">
        <f t="shared" si="41"/>
        <v>0.49736834815166897</v>
      </c>
      <c r="M218">
        <f t="shared" si="42"/>
        <v>1.9895285072531594</v>
      </c>
      <c r="N218">
        <f t="shared" si="43"/>
        <v>2.0105823052798226</v>
      </c>
    </row>
    <row r="219" spans="1:14" x14ac:dyDescent="0.25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1.7</v>
      </c>
      <c r="C219" s="4">
        <f t="shared" si="33"/>
        <v>0.44247787610619471</v>
      </c>
      <c r="D219">
        <f t="shared" si="34"/>
        <v>0.58823529411764708</v>
      </c>
      <c r="E219">
        <f t="shared" si="35"/>
        <v>3.0713170223841679E-2</v>
      </c>
      <c r="F219">
        <f t="shared" si="36"/>
        <v>-0.2295679333680376</v>
      </c>
      <c r="G219">
        <v>0</v>
      </c>
      <c r="H219">
        <f t="shared" si="37"/>
        <v>0.26028110359187923</v>
      </c>
      <c r="I219">
        <f t="shared" si="38"/>
        <v>-1.0647942749998995</v>
      </c>
      <c r="J219">
        <f t="shared" si="39"/>
        <v>1.0647942749998995</v>
      </c>
      <c r="K219">
        <f t="shared" si="40"/>
        <v>0.42705098312484241</v>
      </c>
      <c r="L219">
        <f t="shared" si="41"/>
        <v>0.57294901687515787</v>
      </c>
      <c r="M219">
        <f t="shared" si="42"/>
        <v>2.3416407864998732</v>
      </c>
      <c r="N219">
        <f t="shared" si="43"/>
        <v>1.7453559924999296</v>
      </c>
    </row>
    <row r="220" spans="1:14" x14ac:dyDescent="0.25">
      <c r="A220" s="4">
        <f>IF('True_Odds_Calculator_2-way'!A221="","",'True_Odds_Calculator_2-way'!A221)</f>
        <v>2.2799999999999998</v>
      </c>
      <c r="B220" s="4">
        <f>IF('True_Odds_Calculator_2-way'!B221="","",'True_Odds_Calculator_2-way'!B221)</f>
        <v>1.65</v>
      </c>
      <c r="C220" s="4">
        <f t="shared" si="33"/>
        <v>0.43859649122807021</v>
      </c>
      <c r="D220">
        <f t="shared" si="34"/>
        <v>0.60606060606060608</v>
      </c>
      <c r="E220">
        <f t="shared" si="35"/>
        <v>4.4657097288676173E-2</v>
      </c>
      <c r="F220">
        <f t="shared" si="36"/>
        <v>-0.22115895800106333</v>
      </c>
      <c r="G220">
        <v>0</v>
      </c>
      <c r="H220">
        <f t="shared" si="37"/>
        <v>0.26581605528973951</v>
      </c>
      <c r="I220">
        <f t="shared" si="38"/>
        <v>-1.0963225241337864</v>
      </c>
      <c r="J220">
        <f t="shared" si="39"/>
        <v>1.0963225241337864</v>
      </c>
      <c r="K220">
        <f t="shared" si="40"/>
        <v>0.41609577790366731</v>
      </c>
      <c r="L220">
        <f t="shared" si="41"/>
        <v>0.58390422209633297</v>
      </c>
      <c r="M220">
        <f t="shared" si="42"/>
        <v>2.4032928308912465</v>
      </c>
      <c r="N220">
        <f t="shared" si="43"/>
        <v>1.7126096406869604</v>
      </c>
    </row>
    <row r="221" spans="1:14" x14ac:dyDescent="0.25">
      <c r="A221" s="4">
        <f>IF('True_Odds_Calculator_2-way'!A222="","",'True_Odds_Calculator_2-way'!A222)</f>
        <v>2.7</v>
      </c>
      <c r="B221" s="4">
        <f>IF('True_Odds_Calculator_2-way'!B222="","",'True_Odds_Calculator_2-way'!B222)</f>
        <v>1.49</v>
      </c>
      <c r="C221" s="4">
        <f t="shared" si="33"/>
        <v>0.37037037037037035</v>
      </c>
      <c r="D221">
        <f t="shared" si="34"/>
        <v>0.67114093959731547</v>
      </c>
      <c r="E221">
        <f t="shared" si="35"/>
        <v>4.1511309967685817E-2</v>
      </c>
      <c r="F221">
        <f t="shared" si="36"/>
        <v>-0.20705940840169024</v>
      </c>
      <c r="G221">
        <v>0</v>
      </c>
      <c r="H221">
        <f t="shared" si="37"/>
        <v>0.24857071836937608</v>
      </c>
      <c r="I221">
        <f t="shared" si="38"/>
        <v>-1.0956642697819579</v>
      </c>
      <c r="J221">
        <f t="shared" si="39"/>
        <v>1.0956642697819579</v>
      </c>
      <c r="K221">
        <f t="shared" si="40"/>
        <v>0.34932920390774452</v>
      </c>
      <c r="L221">
        <f t="shared" si="41"/>
        <v>0.65067079609225564</v>
      </c>
      <c r="M221">
        <f t="shared" si="42"/>
        <v>2.8626292586293278</v>
      </c>
      <c r="N221">
        <f t="shared" si="43"/>
        <v>1.5368754921931591</v>
      </c>
    </row>
    <row r="222" spans="1:14" x14ac:dyDescent="0.25">
      <c r="A222" s="4">
        <f>IF('True_Odds_Calculator_2-way'!A223="","",'True_Odds_Calculator_2-way'!A223)</f>
        <v>2.41</v>
      </c>
      <c r="B222" s="4">
        <f>IF('True_Odds_Calculator_2-way'!B223="","",'True_Odds_Calculator_2-way'!B223)</f>
        <v>1.59</v>
      </c>
      <c r="C222" s="4">
        <f t="shared" si="33"/>
        <v>0.41493775933609955</v>
      </c>
      <c r="D222">
        <f t="shared" si="34"/>
        <v>0.62893081761006286</v>
      </c>
      <c r="E222">
        <f t="shared" si="35"/>
        <v>4.3868576946162419E-2</v>
      </c>
      <c r="F222">
        <f t="shared" si="36"/>
        <v>-0.21709856729037824</v>
      </c>
      <c r="G222">
        <v>0</v>
      </c>
      <c r="H222">
        <f t="shared" si="37"/>
        <v>0.2609671442365406</v>
      </c>
      <c r="I222">
        <f t="shared" si="38"/>
        <v>-1.096388414840588</v>
      </c>
      <c r="J222">
        <f t="shared" si="39"/>
        <v>1.096388414840588</v>
      </c>
      <c r="K222">
        <f t="shared" si="40"/>
        <v>0.39278722232425073</v>
      </c>
      <c r="L222">
        <f t="shared" si="41"/>
        <v>0.60721277767574933</v>
      </c>
      <c r="M222">
        <f t="shared" si="42"/>
        <v>2.5459076649252292</v>
      </c>
      <c r="N222">
        <f t="shared" si="43"/>
        <v>1.6468691647559472</v>
      </c>
    </row>
    <row r="223" spans="1:14" x14ac:dyDescent="0.25">
      <c r="A223" s="4">
        <f>IF('True_Odds_Calculator_2-way'!A224="","",'True_Odds_Calculator_2-way'!A224)</f>
        <v>2.3199999999999998</v>
      </c>
      <c r="B223" s="4">
        <f>IF('True_Odds_Calculator_2-way'!B224="","",'True_Odds_Calculator_2-way'!B224)</f>
        <v>1.63</v>
      </c>
      <c r="C223" s="4">
        <f t="shared" si="33"/>
        <v>0.43103448275862072</v>
      </c>
      <c r="D223">
        <f t="shared" si="34"/>
        <v>0.61349693251533743</v>
      </c>
      <c r="E223">
        <f t="shared" si="35"/>
        <v>4.4531415273958208E-2</v>
      </c>
      <c r="F223">
        <f t="shared" si="36"/>
        <v>-0.21990691770679072</v>
      </c>
      <c r="G223">
        <v>0</v>
      </c>
      <c r="H223">
        <f t="shared" si="37"/>
        <v>0.26443833298074892</v>
      </c>
      <c r="I223">
        <f t="shared" si="38"/>
        <v>-1.0965861582662817</v>
      </c>
      <c r="J223">
        <f t="shared" si="39"/>
        <v>1.0965861582662817</v>
      </c>
      <c r="K223">
        <f t="shared" si="40"/>
        <v>0.40858123074527514</v>
      </c>
      <c r="L223">
        <f t="shared" si="41"/>
        <v>0.59141876925472492</v>
      </c>
      <c r="M223">
        <f t="shared" si="42"/>
        <v>2.4474937289114918</v>
      </c>
      <c r="N223">
        <f t="shared" si="43"/>
        <v>1.6908492797077574</v>
      </c>
    </row>
    <row r="224" spans="1:14" x14ac:dyDescent="0.25">
      <c r="A224" s="4">
        <f>IF('True_Odds_Calculator_2-way'!A225="","",'True_Odds_Calculator_2-way'!A225)</f>
        <v>2.36</v>
      </c>
      <c r="B224" s="4">
        <f>IF('True_Odds_Calculator_2-way'!B225="","",'True_Odds_Calculator_2-way'!B225)</f>
        <v>1.61</v>
      </c>
      <c r="C224" s="4">
        <f t="shared" si="33"/>
        <v>0.42372881355932207</v>
      </c>
      <c r="D224">
        <f t="shared" si="34"/>
        <v>0.6211180124223602</v>
      </c>
      <c r="E224">
        <f t="shared" si="35"/>
        <v>4.4846825981682326E-2</v>
      </c>
      <c r="F224">
        <f t="shared" si="36"/>
        <v>-0.21833877250236866</v>
      </c>
      <c r="G224">
        <v>0</v>
      </c>
      <c r="H224">
        <f t="shared" si="37"/>
        <v>0.26318559848405093</v>
      </c>
      <c r="I224">
        <f t="shared" si="38"/>
        <v>-1.0979071877276472</v>
      </c>
      <c r="J224">
        <f t="shared" si="39"/>
        <v>1.0979071877276472</v>
      </c>
      <c r="K224">
        <f t="shared" si="40"/>
        <v>0.40109840391847473</v>
      </c>
      <c r="L224">
        <f t="shared" si="41"/>
        <v>0.59890159608152527</v>
      </c>
      <c r="M224">
        <f t="shared" si="42"/>
        <v>2.4931537753095996</v>
      </c>
      <c r="N224">
        <f t="shared" si="43"/>
        <v>1.6697233845138648</v>
      </c>
    </row>
    <row r="225" spans="1:14" x14ac:dyDescent="0.25">
      <c r="A225" s="4">
        <f>IF('True_Odds_Calculator_2-way'!A226="","",'True_Odds_Calculator_2-way'!A226)</f>
        <v>1.81</v>
      </c>
      <c r="B225" s="4">
        <f>IF('True_Odds_Calculator_2-way'!B226="","",'True_Odds_Calculator_2-way'!B226)</f>
        <v>2.0699999999999998</v>
      </c>
      <c r="C225" s="4">
        <f t="shared" si="33"/>
        <v>0.5524861878453039</v>
      </c>
      <c r="D225">
        <f t="shared" si="34"/>
        <v>0.48309178743961356</v>
      </c>
      <c r="E225">
        <f t="shared" si="35"/>
        <v>3.5577975284917462E-2</v>
      </c>
      <c r="F225">
        <f t="shared" si="36"/>
        <v>-0.23132356473696847</v>
      </c>
      <c r="G225">
        <v>0</v>
      </c>
      <c r="H225">
        <f t="shared" si="37"/>
        <v>0.26690154002188599</v>
      </c>
      <c r="I225">
        <f t="shared" si="38"/>
        <v>-1.0741516544951821</v>
      </c>
      <c r="J225">
        <f t="shared" si="39"/>
        <v>1.0741516544951821</v>
      </c>
      <c r="K225">
        <f t="shared" si="40"/>
        <v>0.53474138865009979</v>
      </c>
      <c r="L225">
        <f t="shared" si="41"/>
        <v>0.46525861134990021</v>
      </c>
      <c r="M225">
        <f t="shared" si="42"/>
        <v>1.8700628401410975</v>
      </c>
      <c r="N225">
        <f t="shared" si="43"/>
        <v>2.1493422703098441</v>
      </c>
    </row>
    <row r="226" spans="1:14" x14ac:dyDescent="0.25">
      <c r="A226" s="4">
        <f>IF('True_Odds_Calculator_2-way'!A227="","",'True_Odds_Calculator_2-way'!A227)</f>
        <v>1.67</v>
      </c>
      <c r="B226" s="4">
        <f>IF('True_Odds_Calculator_2-way'!B227="","",'True_Odds_Calculator_2-way'!B227)</f>
        <v>2.2999999999999998</v>
      </c>
      <c r="C226" s="4">
        <f t="shared" si="33"/>
        <v>0.5988023952095809</v>
      </c>
      <c r="D226">
        <f t="shared" si="34"/>
        <v>0.43478260869565222</v>
      </c>
      <c r="E226">
        <f t="shared" si="35"/>
        <v>3.3585003905233002E-2</v>
      </c>
      <c r="F226">
        <f t="shared" si="36"/>
        <v>-0.22676386357719358</v>
      </c>
      <c r="G226">
        <v>0</v>
      </c>
      <c r="H226">
        <f t="shared" si="37"/>
        <v>0.26034886748242653</v>
      </c>
      <c r="I226">
        <f t="shared" si="38"/>
        <v>-1.0714969088698136</v>
      </c>
      <c r="J226">
        <f t="shared" si="39"/>
        <v>1.0714969088698136</v>
      </c>
      <c r="K226">
        <f t="shared" si="40"/>
        <v>0.58210506726094002</v>
      </c>
      <c r="L226">
        <f t="shared" si="41"/>
        <v>0.41789493273906014</v>
      </c>
      <c r="M226">
        <f t="shared" si="42"/>
        <v>1.7179029289427752</v>
      </c>
      <c r="N226">
        <f t="shared" si="43"/>
        <v>2.3929459815307572</v>
      </c>
    </row>
    <row r="227" spans="1:14" x14ac:dyDescent="0.25">
      <c r="A227" s="4">
        <f>IF('True_Odds_Calculator_2-way'!A228="","",'True_Odds_Calculator_2-way'!A228)</f>
        <v>1.97</v>
      </c>
      <c r="B227" s="4">
        <f>IF('True_Odds_Calculator_2-way'!B228="","",'True_Odds_Calculator_2-way'!B228)</f>
        <v>1.92</v>
      </c>
      <c r="C227" s="4">
        <f t="shared" si="33"/>
        <v>0.50761421319796951</v>
      </c>
      <c r="D227">
        <f t="shared" si="34"/>
        <v>0.52083333333333337</v>
      </c>
      <c r="E227">
        <f t="shared" si="35"/>
        <v>2.844754653130277E-2</v>
      </c>
      <c r="F227">
        <f t="shared" si="36"/>
        <v>-0.2359348561759731</v>
      </c>
      <c r="G227">
        <v>0</v>
      </c>
      <c r="H227">
        <f t="shared" si="37"/>
        <v>0.26438240270727581</v>
      </c>
      <c r="I227">
        <f t="shared" si="38"/>
        <v>-1.0585715534396718</v>
      </c>
      <c r="J227">
        <f t="shared" si="39"/>
        <v>1.0585715534396718</v>
      </c>
      <c r="K227">
        <f t="shared" si="40"/>
        <v>0.49338508579127022</v>
      </c>
      <c r="L227">
        <f t="shared" si="41"/>
        <v>0.50661491420873006</v>
      </c>
      <c r="M227">
        <f t="shared" si="42"/>
        <v>2.0268144068364817</v>
      </c>
      <c r="N227">
        <f t="shared" si="43"/>
        <v>1.9738858291644976</v>
      </c>
    </row>
    <row r="228" spans="1:14" x14ac:dyDescent="0.25">
      <c r="A228" s="4">
        <f>IF('True_Odds_Calculator_2-way'!A229="","",'True_Odds_Calculator_2-way'!A229)</f>
        <v>1.81</v>
      </c>
      <c r="B228" s="4">
        <f>IF('True_Odds_Calculator_2-way'!B229="","",'True_Odds_Calculator_2-way'!B229)</f>
        <v>2.09</v>
      </c>
      <c r="C228" s="4">
        <f t="shared" si="33"/>
        <v>0.5524861878453039</v>
      </c>
      <c r="D228">
        <f t="shared" si="34"/>
        <v>0.47846889952153115</v>
      </c>
      <c r="E228">
        <f t="shared" si="35"/>
        <v>3.0955087366835166E-2</v>
      </c>
      <c r="F228">
        <f t="shared" si="36"/>
        <v>-0.23339237093235332</v>
      </c>
      <c r="G228">
        <v>0</v>
      </c>
      <c r="H228">
        <f t="shared" si="37"/>
        <v>0.26434745829918849</v>
      </c>
      <c r="I228">
        <f t="shared" si="38"/>
        <v>-1.064251428023502</v>
      </c>
      <c r="J228">
        <f t="shared" si="39"/>
        <v>1.064251428023502</v>
      </c>
      <c r="K228">
        <f t="shared" si="40"/>
        <v>0.53704433642160887</v>
      </c>
      <c r="L228">
        <f t="shared" si="41"/>
        <v>0.46295566357839102</v>
      </c>
      <c r="M228">
        <f t="shared" si="42"/>
        <v>1.8620436566990362</v>
      </c>
      <c r="N228">
        <f t="shared" si="43"/>
        <v>2.1600340565456171</v>
      </c>
    </row>
    <row r="229" spans="1:14" x14ac:dyDescent="0.25">
      <c r="A229" s="4">
        <f>IF('True_Odds_Calculator_2-way'!A230="","",'True_Odds_Calculator_2-way'!A230)</f>
        <v>2.1</v>
      </c>
      <c r="B229" s="4">
        <f>IF('True_Odds_Calculator_2-way'!B230="","",'True_Odds_Calculator_2-way'!B230)</f>
        <v>1.76</v>
      </c>
      <c r="C229" s="4">
        <f t="shared" si="33"/>
        <v>0.47619047619047616</v>
      </c>
      <c r="D229">
        <f t="shared" si="34"/>
        <v>0.56818181818181823</v>
      </c>
      <c r="E229">
        <f t="shared" si="35"/>
        <v>4.4372294372294396E-2</v>
      </c>
      <c r="F229">
        <f t="shared" si="36"/>
        <v>-0.22619047619047616</v>
      </c>
      <c r="G229">
        <v>0</v>
      </c>
      <c r="H229">
        <f t="shared" si="37"/>
        <v>0.27056277056277056</v>
      </c>
      <c r="I229">
        <f t="shared" si="38"/>
        <v>-1.0936965981495177</v>
      </c>
      <c r="J229">
        <f t="shared" si="39"/>
        <v>1.0936965981495177</v>
      </c>
      <c r="K229">
        <f t="shared" si="40"/>
        <v>0.45391281192057903</v>
      </c>
      <c r="L229">
        <f t="shared" si="41"/>
        <v>0.54608718807942114</v>
      </c>
      <c r="M229">
        <f t="shared" si="42"/>
        <v>2.2030662579644695</v>
      </c>
      <c r="N229">
        <f t="shared" si="43"/>
        <v>1.8312094145936331</v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7" activePane="bottomLeft" state="frozen"/>
      <selection pane="bottomLeft" activeCell="X28" sqref="X2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69</v>
      </c>
      <c r="M1" s="54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2.0499999999999998</v>
      </c>
      <c r="B3">
        <v>1.85</v>
      </c>
      <c r="C3" s="29">
        <f t="shared" ref="C3:C66" si="0">IF(OR($A3="",$B3=""),"",(1/A3)+(1/B3)-1)</f>
        <v>2.8345418589321048E-2</v>
      </c>
      <c r="D3" s="30">
        <f>IF(OR($A3="",$B3=""),"",A3*'MPTO_working_2-way'!$G2)</f>
        <v>2.1081081081081079</v>
      </c>
      <c r="E3" s="32">
        <f>IF(OR($A3="",$B3=""),"",B3*'MPTO_working_2-way'!$G2)</f>
        <v>1.902439024390244</v>
      </c>
      <c r="F3" s="30">
        <f>IF(OR($A3="",$B3=""),"",'MPTO_working_2-way'!D2)</f>
        <v>2.1113430758524703</v>
      </c>
      <c r="G3" s="32">
        <f>IF(OR($A3="",$B3=""),"",'MPTO_working_2-way'!E2)</f>
        <v>1.8998121477770822</v>
      </c>
      <c r="H3" s="30">
        <f>IF(OR($A3="",$B3=""),"",'OddsRatio_working_2-way'!M2)</f>
        <v>2.1114378604524222</v>
      </c>
      <c r="I3" s="30">
        <f>IF(OR($A3="",$B3=""),"",'OddsRatio_working_2-way'!N2)</f>
        <v>1.8997354108424378</v>
      </c>
      <c r="J3" s="30">
        <f>IF('Log_working_2-way'!$D2="","",A3^('Log_working_2-way'!$D2))</f>
        <v>2.1129081281913611</v>
      </c>
      <c r="K3" s="32">
        <f>IF('Log_working_2-way'!$D2="","",B3^('Log_working_2-way'!$D2))</f>
        <v>1.8985467665018629</v>
      </c>
      <c r="L3" s="37">
        <f>(1/D3)</f>
        <v>0.47435897435897439</v>
      </c>
      <c r="M3" s="37">
        <f>(1/E3)</f>
        <v>0.52564102564102555</v>
      </c>
      <c r="N3" s="38">
        <v>100</v>
      </c>
      <c r="O3" s="38">
        <f>(1/A3)*((N3*A3)-N3)</f>
        <v>51.219512195121943</v>
      </c>
      <c r="P3" s="38">
        <f>(1/B3)*((N3*B3)-N3)</f>
        <v>45.945945945945937</v>
      </c>
      <c r="Q3" s="38">
        <f>(1/B3)*N3</f>
        <v>54.054054054054049</v>
      </c>
      <c r="R3" s="38">
        <f>(1/A3)*N3</f>
        <v>48.780487804878057</v>
      </c>
      <c r="S3" s="39">
        <f>O3-Q3</f>
        <v>-2.8345418589321056</v>
      </c>
      <c r="T3" s="39">
        <f>P3-R3</f>
        <v>-2.8345418589321199</v>
      </c>
      <c r="U3" t="s">
        <v>40</v>
      </c>
      <c r="V3" t="s">
        <v>45</v>
      </c>
      <c r="W3" t="s">
        <v>111</v>
      </c>
      <c r="X3" s="48" t="s">
        <v>128</v>
      </c>
      <c r="Y3" s="41"/>
    </row>
    <row r="4" spans="1:25" s="12" customFormat="1" ht="15" x14ac:dyDescent="0.25">
      <c r="A4">
        <v>2.0299999999999998</v>
      </c>
      <c r="B4">
        <v>1.86</v>
      </c>
      <c r="C4" s="29">
        <f t="shared" si="0"/>
        <v>3.0245246040574214E-2</v>
      </c>
      <c r="D4" s="30">
        <f>IF(OR($A4="",$B4=""),"",A4*'MPTO_working_2-way'!$G3)</f>
        <v>2.0913978494623655</v>
      </c>
      <c r="E4" s="32">
        <f>IF(OR($A4="",$B4=""),"",B4*'MPTO_working_2-way'!$G3)</f>
        <v>1.9162561576354682</v>
      </c>
      <c r="F4" s="30">
        <f>IF(OR($A4="",$B4=""),"",'MPTO_working_2-way'!D3)</f>
        <v>2.0942925287037548</v>
      </c>
      <c r="G4" s="32">
        <f>IF(OR($A4="",$B4=""),"",'MPTO_working_2-way'!E3)</f>
        <v>1.9138324294186226</v>
      </c>
      <c r="H4" s="30">
        <f>IF(OR($A4="",$B4=""),"",'OddsRatio_working_2-way'!M3)</f>
        <v>2.0943831224048783</v>
      </c>
      <c r="I4" s="30">
        <f>IF(OR($A4="",$B4=""),"",'OddsRatio_working_2-way'!N3)</f>
        <v>1.9137567818137824</v>
      </c>
      <c r="J4" s="30">
        <f>IF('Log_working_2-way'!$D3="","",A4^('Log_working_2-way'!$D3))</f>
        <v>2.0957003958101184</v>
      </c>
      <c r="K4" s="32">
        <f>IF('Log_working_2-way'!$D3="","",B4^('Log_working_2-way'!$D3))</f>
        <v>1.9126582447390832</v>
      </c>
      <c r="L4" s="37">
        <f t="shared" ref="L4" si="1">(1/D4)</f>
        <v>0.47814910025706941</v>
      </c>
      <c r="M4" s="37">
        <f t="shared" ref="M4" si="2">(1/E4)</f>
        <v>0.52185089974293053</v>
      </c>
      <c r="N4" s="38">
        <v>101</v>
      </c>
      <c r="O4" s="38">
        <f t="shared" ref="O4" si="3">(1/A4)*((N4*A4)-N4)</f>
        <v>51.246305418719203</v>
      </c>
      <c r="P4" s="38">
        <f t="shared" ref="P4" si="4">(1/B4)*((N4*B4)-N4)</f>
        <v>46.6989247311828</v>
      </c>
      <c r="Q4" s="38">
        <f t="shared" ref="Q4" si="5">(1/B4)*N4</f>
        <v>54.3010752688172</v>
      </c>
      <c r="R4" s="38">
        <f t="shared" ref="R4" si="6">(1/A4)*N4</f>
        <v>49.753694581280797</v>
      </c>
      <c r="S4" s="39">
        <f t="shared" ref="S4" si="7">O4-Q4</f>
        <v>-3.0547698500979976</v>
      </c>
      <c r="T4" s="39">
        <f t="shared" ref="T4" si="8">P4-R4</f>
        <v>-3.0547698500979976</v>
      </c>
      <c r="U4" t="s">
        <v>39</v>
      </c>
      <c r="V4" t="s">
        <v>41</v>
      </c>
      <c r="W4" t="s">
        <v>111</v>
      </c>
      <c r="X4" s="48" t="s">
        <v>128</v>
      </c>
      <c r="Y4" s="41"/>
    </row>
    <row r="5" spans="1:25" s="12" customFormat="1" ht="15" x14ac:dyDescent="0.25">
      <c r="A5">
        <v>2.2799999999999998</v>
      </c>
      <c r="B5">
        <v>1.68</v>
      </c>
      <c r="C5" s="29">
        <f t="shared" si="0"/>
        <v>3.383458646616555E-2</v>
      </c>
      <c r="D5" s="30">
        <f>IF(OR($A5="",$B5=""),"",A5*'MPTO_working_2-way'!$G4)</f>
        <v>2.3571428571428572</v>
      </c>
      <c r="E5" s="32">
        <f>IF(OR($A5="",$B5=""),"",B5*'MPTO_working_2-way'!$G4)</f>
        <v>1.736842105263158</v>
      </c>
      <c r="F5" s="30">
        <f>IF(OR($A5="",$B5=""),"",'MPTO_working_2-way'!D4)</f>
        <v>2.3714710252600297</v>
      </c>
      <c r="G5" s="32">
        <f>IF(OR($A5="",$B5=""),"",'MPTO_working_2-way'!E4)</f>
        <v>1.7291440953412784</v>
      </c>
      <c r="H5" s="30">
        <f>IF(OR($A5="",$B5=""),"",'OddsRatio_working_2-way'!M4)</f>
        <v>2.3719886811400706</v>
      </c>
      <c r="I5" s="30">
        <f>IF(OR($A5="",$B5=""),"",'OddsRatio_working_2-way'!N4)</f>
        <v>1.728868986855663</v>
      </c>
      <c r="J5" s="30">
        <f>IF('Log_working_2-way'!$D4="","",A5^('Log_working_2-way'!$D4))</f>
        <v>2.3786002597874161</v>
      </c>
      <c r="K5" s="32">
        <f>IF('Log_working_2-way'!$D4="","",B5^('Log_working_2-way'!$D4))</f>
        <v>1.7253734306956654</v>
      </c>
      <c r="L5" s="37">
        <f t="shared" ref="L5:L30" si="9">(1/D5)</f>
        <v>0.42424242424242425</v>
      </c>
      <c r="M5" s="37">
        <f t="shared" ref="M5:M30" si="10">(1/E5)</f>
        <v>0.57575757575757569</v>
      </c>
      <c r="N5" s="38">
        <v>102</v>
      </c>
      <c r="O5" s="38">
        <f t="shared" ref="O5:O30" si="11">(1/A5)*((N5*A5)-N5)</f>
        <v>57.263157894736835</v>
      </c>
      <c r="P5" s="38">
        <f t="shared" ref="P5:P30" si="12">(1/B5)*((N5*B5)-N5)</f>
        <v>41.285714285714278</v>
      </c>
      <c r="Q5" s="38">
        <f t="shared" ref="Q5:Q30" si="13">(1/B5)*N5</f>
        <v>60.714285714285715</v>
      </c>
      <c r="R5" s="38">
        <f t="shared" ref="R5:R30" si="14">(1/A5)*N5</f>
        <v>44.736842105263165</v>
      </c>
      <c r="S5" s="39">
        <f t="shared" ref="S5:S30" si="15">O5-Q5</f>
        <v>-3.4511278195488799</v>
      </c>
      <c r="T5" s="39">
        <f t="shared" ref="T5:T30" si="16">P5-R5</f>
        <v>-3.451127819548887</v>
      </c>
      <c r="U5" t="s">
        <v>50</v>
      </c>
      <c r="V5" t="s">
        <v>113</v>
      </c>
      <c r="W5" t="s">
        <v>111</v>
      </c>
      <c r="X5" s="48" t="s">
        <v>128</v>
      </c>
      <c r="Y5" s="41"/>
    </row>
    <row r="6" spans="1:25" s="12" customFormat="1" ht="15" x14ac:dyDescent="0.25">
      <c r="A6">
        <v>2.57</v>
      </c>
      <c r="B6">
        <v>1.55</v>
      </c>
      <c r="C6" s="29">
        <f t="shared" si="0"/>
        <v>3.4266348688339443E-2</v>
      </c>
      <c r="D6" s="30">
        <f>IF(OR($A6="",$B6=""),"",A6*'MPTO_working_2-way'!$G5)</f>
        <v>2.6580645161290324</v>
      </c>
      <c r="E6" s="32">
        <f>IF(OR($A6="",$B6=""),"",B6*'MPTO_working_2-way'!$G5)</f>
        <v>1.6031128404669261</v>
      </c>
      <c r="F6" s="30">
        <f>IF(OR($A6="",$B6=""),"",'MPTO_working_2-way'!D5)</f>
        <v>2.6883752319892018</v>
      </c>
      <c r="G6" s="32">
        <f>IF(OR($A6="",$B6=""),"",'MPTO_working_2-way'!E5)</f>
        <v>1.5922854002198461</v>
      </c>
      <c r="H6" s="30">
        <f>IF(OR($A6="",$B6=""),"",'OddsRatio_working_2-way'!M5)</f>
        <v>2.6895400127092146</v>
      </c>
      <c r="I6" s="30">
        <f>IF(OR($A6="",$B6=""),"",'OddsRatio_working_2-way'!N5)</f>
        <v>1.5918770745159672</v>
      </c>
      <c r="J6" s="30">
        <f>IF('Log_working_2-way'!$D5="","",A6^('Log_working_2-way'!$D5))</f>
        <v>2.7037432906322652</v>
      </c>
      <c r="K6" s="32">
        <f>IF('Log_working_2-way'!$D5="","",B6^('Log_working_2-way'!$D5))</f>
        <v>1.5869428836481319</v>
      </c>
      <c r="L6" s="37">
        <f t="shared" si="9"/>
        <v>0.37621359223300971</v>
      </c>
      <c r="M6" s="37">
        <f t="shared" si="10"/>
        <v>0.62378640776699024</v>
      </c>
      <c r="N6" s="38">
        <v>103</v>
      </c>
      <c r="O6" s="38">
        <f t="shared" si="11"/>
        <v>62.922178988326841</v>
      </c>
      <c r="P6" s="38">
        <f t="shared" si="12"/>
        <v>36.548387096774199</v>
      </c>
      <c r="Q6" s="38">
        <f t="shared" si="13"/>
        <v>66.451612903225808</v>
      </c>
      <c r="R6" s="38">
        <f t="shared" si="14"/>
        <v>40.077821011673151</v>
      </c>
      <c r="S6" s="39">
        <f t="shared" si="15"/>
        <v>-3.5294339148989664</v>
      </c>
      <c r="T6" s="39">
        <f t="shared" si="16"/>
        <v>-3.5294339148989522</v>
      </c>
      <c r="U6" t="s">
        <v>44</v>
      </c>
      <c r="V6" t="s">
        <v>42</v>
      </c>
      <c r="W6" t="s">
        <v>111</v>
      </c>
      <c r="X6" s="48" t="s">
        <v>128</v>
      </c>
      <c r="Y6" s="41"/>
    </row>
    <row r="7" spans="1:25" s="12" customFormat="1" ht="15" x14ac:dyDescent="0.25">
      <c r="A7">
        <v>2.37</v>
      </c>
      <c r="B7">
        <v>1.64</v>
      </c>
      <c r="C7" s="29">
        <f t="shared" si="0"/>
        <v>3.1697025831017633E-2</v>
      </c>
      <c r="D7" s="30">
        <f>IF(OR($A7="",$B7=""),"",A7*'MPTO_working_2-way'!$G6)</f>
        <v>2.4451219512195119</v>
      </c>
      <c r="E7" s="32">
        <f>IF(OR($A7="",$B7=""),"",B7*'MPTO_working_2-way'!$G6)</f>
        <v>1.6919831223628687</v>
      </c>
      <c r="F7" s="30">
        <f>IF(OR($A7="",$B7=""),"",'MPTO_working_2-way'!D6)</f>
        <v>2.4624936644703492</v>
      </c>
      <c r="G7" s="32">
        <f>IF(OR($A7="",$B7=""),"",'MPTO_working_2-way'!E6)</f>
        <v>1.6837636458152829</v>
      </c>
      <c r="H7" s="30">
        <f>IF(OR($A7="",$B7=""),"",'OddsRatio_working_2-way'!M6)</f>
        <v>2.4630874888399528</v>
      </c>
      <c r="I7" s="30">
        <f>IF(OR($A7="",$B7=""),"",'OddsRatio_working_2-way'!N6)</f>
        <v>1.6834861261734084</v>
      </c>
      <c r="J7" s="30">
        <f>IF('Log_working_2-way'!$D6="","",A7^('Log_working_2-way'!$D6))</f>
        <v>2.4711156795001918</v>
      </c>
      <c r="K7" s="32">
        <f>IF('Log_working_2-way'!$D6="","",B7^('Log_working_2-way'!$D6))</f>
        <v>1.6797561972418789</v>
      </c>
      <c r="L7" s="37">
        <f t="shared" si="9"/>
        <v>0.40897755610972575</v>
      </c>
      <c r="M7" s="37">
        <f t="shared" si="10"/>
        <v>0.59102244389027447</v>
      </c>
      <c r="N7" s="38">
        <v>104</v>
      </c>
      <c r="O7" s="38">
        <f t="shared" si="11"/>
        <v>60.118143459915615</v>
      </c>
      <c r="P7" s="38">
        <f t="shared" si="12"/>
        <v>40.585365853658537</v>
      </c>
      <c r="Q7" s="38">
        <f t="shared" si="13"/>
        <v>63.414634146341463</v>
      </c>
      <c r="R7" s="38">
        <f t="shared" si="14"/>
        <v>43.881856540084385</v>
      </c>
      <c r="S7" s="39">
        <f t="shared" si="15"/>
        <v>-3.2964906864258481</v>
      </c>
      <c r="T7" s="39">
        <f t="shared" si="16"/>
        <v>-3.2964906864258481</v>
      </c>
      <c r="U7" t="s">
        <v>54</v>
      </c>
      <c r="V7" t="s">
        <v>56</v>
      </c>
      <c r="W7" t="s">
        <v>111</v>
      </c>
      <c r="X7" s="48" t="s">
        <v>128</v>
      </c>
      <c r="Y7" s="41"/>
    </row>
    <row r="8" spans="1:25" ht="15" x14ac:dyDescent="0.25">
      <c r="A8">
        <v>1.93</v>
      </c>
      <c r="B8">
        <v>1.96</v>
      </c>
      <c r="C8" s="29">
        <f t="shared" si="0"/>
        <v>2.8338796658559762E-2</v>
      </c>
      <c r="D8" s="30">
        <f>IF(OR($A8="",$B8=""),"",A8*'MPTO_working_2-way'!$G7)</f>
        <v>1.9846938775510203</v>
      </c>
      <c r="E8" s="32">
        <f>IF(OR($A8="",$B8=""),"",B8*'MPTO_working_2-way'!$G7)</f>
        <v>2.0155440414507773</v>
      </c>
      <c r="F8" s="30">
        <f>IF(OR($A8="",$B8=""),"",'MPTO_working_2-way'!D7)</f>
        <v>1.9842635333613092</v>
      </c>
      <c r="G8" s="32">
        <f>IF(OR($A8="",$B8=""),"",'MPTO_working_2-way'!E7)</f>
        <v>2.0159880622468553</v>
      </c>
      <c r="H8" s="30">
        <f>IF(OR($A8="",$B8=""),"",'OddsRatio_working_2-way'!M7)</f>
        <v>1.9842509842514759</v>
      </c>
      <c r="I8" s="30">
        <f>IF(OR($A8="",$B8=""),"",'OddsRatio_working_2-way'!N7)</f>
        <v>2.0160010160015238</v>
      </c>
      <c r="J8" s="30">
        <f>IF('Log_working_2-way'!$D7="","",A8^('Log_working_2-way'!$D7))</f>
        <v>1.9840560014719333</v>
      </c>
      <c r="K8" s="32">
        <f>IF('Log_working_2-way'!$D7="","",B8^('Log_working_2-way'!$D7))</f>
        <v>2.0162023284286739</v>
      </c>
      <c r="L8" s="37">
        <f t="shared" si="9"/>
        <v>0.50385604113110538</v>
      </c>
      <c r="M8" s="37">
        <f t="shared" si="10"/>
        <v>0.49614395886889456</v>
      </c>
      <c r="N8" s="38">
        <v>105</v>
      </c>
      <c r="O8" s="38">
        <f t="shared" si="11"/>
        <v>50.595854922279806</v>
      </c>
      <c r="P8" s="38">
        <f t="shared" si="12"/>
        <v>51.428571428571423</v>
      </c>
      <c r="Q8" s="38">
        <f t="shared" si="13"/>
        <v>53.571428571428569</v>
      </c>
      <c r="R8" s="38">
        <f t="shared" si="14"/>
        <v>54.404145077720216</v>
      </c>
      <c r="S8" s="39">
        <f t="shared" si="15"/>
        <v>-2.9755736491487639</v>
      </c>
      <c r="T8" s="39">
        <f t="shared" si="16"/>
        <v>-2.9755736491487923</v>
      </c>
      <c r="U8" t="s">
        <v>52</v>
      </c>
      <c r="V8" t="s">
        <v>47</v>
      </c>
      <c r="W8" t="s">
        <v>111</v>
      </c>
      <c r="X8" s="48" t="s">
        <v>128</v>
      </c>
      <c r="Y8" s="41"/>
    </row>
    <row r="9" spans="1:25" ht="15" x14ac:dyDescent="0.25">
      <c r="A9">
        <v>2.19</v>
      </c>
      <c r="B9">
        <v>1.72</v>
      </c>
      <c r="C9" s="29">
        <f t="shared" si="0"/>
        <v>3.8016353403419467E-2</v>
      </c>
      <c r="D9" s="30">
        <f>IF(OR($A9="",$B9=""),"",A9*'MPTO_working_2-way'!$G8)</f>
        <v>2.2732558139534884</v>
      </c>
      <c r="E9" s="32">
        <f>IF(OR($A9="",$B9=""),"",B9*'MPTO_working_2-way'!$G8)</f>
        <v>1.7853881278538815</v>
      </c>
      <c r="F9" s="30">
        <f>IF(OR($A9="",$B9=""),"",'MPTO_working_2-way'!D8)</f>
        <v>2.2851249696675566</v>
      </c>
      <c r="G9" s="32">
        <f>IF(OR($A9="",$B9=""),"",'MPTO_working_2-way'!E8)</f>
        <v>1.7781344410876134</v>
      </c>
      <c r="H9" s="30">
        <f>IF(OR($A9="",$B9=""),"",'OddsRatio_working_2-way'!M8)</f>
        <v>2.2856040517117928</v>
      </c>
      <c r="I9" s="30">
        <f>IF(OR($A9="",$B9=""),"",'OddsRatio_working_2-way'!N8)</f>
        <v>1.7778444682625973</v>
      </c>
      <c r="J9" s="30">
        <f>IF('Log_working_2-way'!$D8="","",A9^('Log_working_2-way'!$D8))</f>
        <v>2.291085448482058</v>
      </c>
      <c r="K9" s="32">
        <f>IF('Log_working_2-way'!$D8="","",B9^('Log_working_2-way'!$D8))</f>
        <v>1.7745420732419892</v>
      </c>
      <c r="L9" s="37">
        <f t="shared" si="9"/>
        <v>0.43989769820971864</v>
      </c>
      <c r="M9" s="37">
        <f t="shared" si="10"/>
        <v>0.56010230179028131</v>
      </c>
      <c r="N9" s="38">
        <v>106</v>
      </c>
      <c r="O9" s="38">
        <f t="shared" si="11"/>
        <v>57.598173515981735</v>
      </c>
      <c r="P9" s="38">
        <f t="shared" si="12"/>
        <v>44.372093023255815</v>
      </c>
      <c r="Q9" s="38">
        <f t="shared" si="13"/>
        <v>61.627906976744192</v>
      </c>
      <c r="R9" s="38">
        <f t="shared" si="14"/>
        <v>48.401826484018265</v>
      </c>
      <c r="S9" s="39">
        <f t="shared" si="15"/>
        <v>-4.0297334607624578</v>
      </c>
      <c r="T9" s="39">
        <f t="shared" si="16"/>
        <v>-4.0297334607624506</v>
      </c>
      <c r="U9" t="s">
        <v>114</v>
      </c>
      <c r="V9" t="s">
        <v>115</v>
      </c>
      <c r="W9" t="s">
        <v>112</v>
      </c>
      <c r="X9" s="48" t="s">
        <v>128</v>
      </c>
      <c r="Y9" s="41"/>
    </row>
    <row r="10" spans="1:25" ht="14.25" customHeight="1" x14ac:dyDescent="0.25">
      <c r="A10">
        <v>2.13</v>
      </c>
      <c r="B10">
        <v>1.76</v>
      </c>
      <c r="C10" s="29">
        <f t="shared" si="0"/>
        <v>3.7665386256935607E-2</v>
      </c>
      <c r="D10" s="30">
        <f>IF(OR($A10="",$B10=""),"",A10*'MPTO_working_2-way'!$G9)</f>
        <v>2.2102272727272729</v>
      </c>
      <c r="E10" s="32">
        <f>IF(OR($A10="",$B10=""),"",B10*'MPTO_working_2-way'!$G9)</f>
        <v>1.8262910798122067</v>
      </c>
      <c r="F10" s="30">
        <f>IF(OR($A10="",$B10=""),"",'MPTO_working_2-way'!D9)</f>
        <v>2.2190126672191313</v>
      </c>
      <c r="G10" s="32">
        <f>IF(OR($A10="",$B10=""),"",'MPTO_working_2-way'!E9)</f>
        <v>1.8203360202000585</v>
      </c>
      <c r="H10" s="30">
        <f>IF(OR($A10="",$B10=""),"",'OddsRatio_working_2-way'!M9)</f>
        <v>2.2193613513897996</v>
      </c>
      <c r="I10" s="30">
        <f>IF(OR($A10="",$B10=""),"",'OddsRatio_working_2-way'!N9)</f>
        <v>1.8201014398727853</v>
      </c>
      <c r="J10" s="30">
        <f>IF('Log_working_2-way'!$D9="","",A10^('Log_working_2-way'!$D9))</f>
        <v>2.2234058151600675</v>
      </c>
      <c r="K10" s="32">
        <f>IF('Log_working_2-way'!$D9="","",B10^('Log_working_2-way'!$D9))</f>
        <v>1.8173902621748135</v>
      </c>
      <c r="L10" s="37">
        <f t="shared" si="9"/>
        <v>0.45244215938303339</v>
      </c>
      <c r="M10" s="37">
        <f t="shared" si="10"/>
        <v>0.54755784061696655</v>
      </c>
      <c r="N10" s="38">
        <v>107</v>
      </c>
      <c r="O10" s="38">
        <f t="shared" si="11"/>
        <v>56.76525821596244</v>
      </c>
      <c r="P10" s="38">
        <f t="shared" si="12"/>
        <v>46.204545454545453</v>
      </c>
      <c r="Q10" s="38">
        <f t="shared" si="13"/>
        <v>60.795454545454554</v>
      </c>
      <c r="R10" s="38">
        <f t="shared" si="14"/>
        <v>50.23474178403756</v>
      </c>
      <c r="S10" s="39">
        <f t="shared" si="15"/>
        <v>-4.0301963294921137</v>
      </c>
      <c r="T10" s="39">
        <f t="shared" si="16"/>
        <v>-4.0301963294921066</v>
      </c>
      <c r="U10" t="s">
        <v>108</v>
      </c>
      <c r="V10" t="s">
        <v>96</v>
      </c>
      <c r="W10" t="s">
        <v>112</v>
      </c>
      <c r="X10" s="48" t="s">
        <v>128</v>
      </c>
      <c r="Y10" s="41"/>
    </row>
    <row r="11" spans="1:25" ht="15" x14ac:dyDescent="0.25">
      <c r="A11">
        <v>1.96</v>
      </c>
      <c r="B11">
        <v>1.9</v>
      </c>
      <c r="C11" s="29">
        <f t="shared" si="0"/>
        <v>3.6519871106337254E-2</v>
      </c>
      <c r="D11" s="30">
        <f>IF(OR($A11="",$B11=""),"",A11*'MPTO_working_2-way'!$G10)</f>
        <v>2.0315789473684212</v>
      </c>
      <c r="E11" s="32">
        <f>IF(OR($A11="",$B11=""),"",B11*'MPTO_working_2-way'!$G10)</f>
        <v>1.9693877551020407</v>
      </c>
      <c r="F11" s="30">
        <f>IF(OR($A11="",$B11=""),"",'MPTO_working_2-way'!D10)</f>
        <v>2.0327510917030565</v>
      </c>
      <c r="G11" s="32">
        <f>IF(OR($A11="",$B11=""),"",'MPTO_working_2-way'!E10)</f>
        <v>1.9682875264270612</v>
      </c>
      <c r="H11" s="30">
        <f>IF(OR($A11="",$B11=""),"",'OddsRatio_working_2-way'!M10)</f>
        <v>2.0327955589886439</v>
      </c>
      <c r="I11" s="30">
        <f>IF(OR($A11="",$B11=""),"",'OddsRatio_working_2-way'!N10)</f>
        <v>1.9682458365518538</v>
      </c>
      <c r="J11" s="30">
        <f>IF('Log_working_2-way'!$D10="","",A11^('Log_working_2-way'!$D10))</f>
        <v>2.033331019340773</v>
      </c>
      <c r="K11" s="32">
        <f>IF('Log_working_2-way'!$D10="","",B11^('Log_working_2-way'!$D10))</f>
        <v>1.9677441025992628</v>
      </c>
      <c r="L11" s="37">
        <f t="shared" si="9"/>
        <v>0.49222797927461137</v>
      </c>
      <c r="M11" s="37">
        <f t="shared" si="10"/>
        <v>0.50777202072538863</v>
      </c>
      <c r="N11" s="38">
        <v>108</v>
      </c>
      <c r="O11" s="38">
        <f t="shared" si="11"/>
        <v>52.897959183673471</v>
      </c>
      <c r="P11" s="38">
        <f t="shared" si="12"/>
        <v>51.157894736842096</v>
      </c>
      <c r="Q11" s="38">
        <f t="shared" si="13"/>
        <v>56.84210526315789</v>
      </c>
      <c r="R11" s="38">
        <f t="shared" si="14"/>
        <v>55.102040816326529</v>
      </c>
      <c r="S11" s="39">
        <f t="shared" si="15"/>
        <v>-3.944146079484419</v>
      </c>
      <c r="T11" s="39">
        <f t="shared" si="16"/>
        <v>-3.9441460794844332</v>
      </c>
      <c r="U11" t="s">
        <v>35</v>
      </c>
      <c r="V11" t="s">
        <v>107</v>
      </c>
      <c r="W11" t="s">
        <v>112</v>
      </c>
      <c r="X11" s="48" t="s">
        <v>128</v>
      </c>
      <c r="Y11" s="41"/>
    </row>
    <row r="12" spans="1:25" ht="15" x14ac:dyDescent="0.25">
      <c r="A12">
        <v>2.16</v>
      </c>
      <c r="B12">
        <v>1.74</v>
      </c>
      <c r="C12" s="29">
        <f t="shared" si="0"/>
        <v>3.7675606641123682E-2</v>
      </c>
      <c r="D12" s="30">
        <f>IF(OR($A12="",$B12=""),"",A12*'MPTO_working_2-way'!$G11)</f>
        <v>2.2413793103448274</v>
      </c>
      <c r="E12" s="32">
        <f>IF(OR($A12="",$B12=""),"",B12*'MPTO_working_2-way'!$G11)</f>
        <v>1.8055555555555551</v>
      </c>
      <c r="F12" s="30">
        <f>IF(OR($A12="",$B12=""),"",'MPTO_working_2-way'!D11)</f>
        <v>2.2516175413371671</v>
      </c>
      <c r="G12" s="32">
        <f>IF(OR($A12="",$B12=""),"",'MPTO_working_2-way'!E11)</f>
        <v>1.7989661114302122</v>
      </c>
      <c r="H12" s="30">
        <f>IF(OR($A12="",$B12=""),"",'OddsRatio_working_2-way'!M11)</f>
        <v>2.2520253861514017</v>
      </c>
      <c r="I12" s="30">
        <f>IF(OR($A12="",$B12=""),"",'OddsRatio_working_2-way'!N11)</f>
        <v>1.7987058497862392</v>
      </c>
      <c r="J12" s="30">
        <f>IF('Log_working_2-way'!$D11="","",A12^('Log_working_2-way'!$D11))</f>
        <v>2.2567451068476951</v>
      </c>
      <c r="K12" s="32">
        <f>IF('Log_working_2-way'!$D11="","",B12^('Log_working_2-way'!$D11))</f>
        <v>1.7957063007853538</v>
      </c>
      <c r="L12" s="37">
        <f t="shared" si="9"/>
        <v>0.44615384615384618</v>
      </c>
      <c r="M12" s="37">
        <f t="shared" si="10"/>
        <v>0.55384615384615399</v>
      </c>
      <c r="N12" s="38">
        <v>109</v>
      </c>
      <c r="O12" s="38">
        <f t="shared" si="11"/>
        <v>58.537037037037045</v>
      </c>
      <c r="P12" s="38">
        <f t="shared" si="12"/>
        <v>46.356321839080458</v>
      </c>
      <c r="Q12" s="38">
        <f t="shared" si="13"/>
        <v>62.643678160919535</v>
      </c>
      <c r="R12" s="38">
        <f t="shared" si="14"/>
        <v>50.462962962962955</v>
      </c>
      <c r="S12" s="39">
        <f t="shared" si="15"/>
        <v>-4.1066411238824898</v>
      </c>
      <c r="T12" s="39">
        <f t="shared" si="16"/>
        <v>-4.1066411238824969</v>
      </c>
      <c r="U12" t="s">
        <v>99</v>
      </c>
      <c r="V12" t="s">
        <v>101</v>
      </c>
      <c r="W12" t="s">
        <v>112</v>
      </c>
      <c r="X12" s="48" t="s">
        <v>128</v>
      </c>
      <c r="Y12" s="41"/>
    </row>
    <row r="13" spans="1:25" ht="15" x14ac:dyDescent="0.25">
      <c r="A13">
        <v>1.96</v>
      </c>
      <c r="B13">
        <v>1.91</v>
      </c>
      <c r="C13" s="29">
        <f t="shared" si="0"/>
        <v>3.3764291056736839E-2</v>
      </c>
      <c r="D13" s="30">
        <f>IF(OR($A13="",$B13=""),"",A13*'MPTO_working_2-way'!$G12)</f>
        <v>2.0261780104712042</v>
      </c>
      <c r="E13" s="32">
        <f>IF(OR($A13="",$B13=""),"",B13*'MPTO_working_2-way'!$G12)</f>
        <v>1.9744897959183674</v>
      </c>
      <c r="F13" s="30">
        <f>IF(OR($A13="",$B13=""),"",'MPTO_working_2-way'!D12)</f>
        <v>2.0270738574832143</v>
      </c>
      <c r="G13" s="32">
        <f>IF(OR($A13="",$B13=""),"",'MPTO_working_2-way'!E12)</f>
        <v>1.9736398144242935</v>
      </c>
      <c r="H13" s="30">
        <f>IF(OR($A13="",$B13=""),"",'OddsRatio_working_2-way'!M12)</f>
        <v>2.0271051820261912</v>
      </c>
      <c r="I13" s="30">
        <f>IF(OR($A13="",$B13=""),"",'OddsRatio_working_2-way'!N12)</f>
        <v>1.9736101204623264</v>
      </c>
      <c r="J13" s="30">
        <f>IF('Log_working_2-way'!$D12="","",A13^('Log_working_2-way'!$D12))</f>
        <v>2.0275133700590602</v>
      </c>
      <c r="K13" s="32">
        <f>IF('Log_working_2-way'!$D12="","",B13^('Log_working_2-way'!$D12))</f>
        <v>1.9732233459331785</v>
      </c>
      <c r="L13" s="37">
        <f t="shared" si="9"/>
        <v>0.49354005167958659</v>
      </c>
      <c r="M13" s="37">
        <f t="shared" si="10"/>
        <v>0.50645994832041341</v>
      </c>
      <c r="N13" s="38">
        <v>110</v>
      </c>
      <c r="O13" s="38">
        <f t="shared" si="11"/>
        <v>53.877551020408163</v>
      </c>
      <c r="P13" s="38">
        <f t="shared" si="12"/>
        <v>52.408376963350783</v>
      </c>
      <c r="Q13" s="38">
        <f t="shared" si="13"/>
        <v>57.591623036649217</v>
      </c>
      <c r="R13" s="38">
        <f t="shared" si="14"/>
        <v>56.122448979591837</v>
      </c>
      <c r="S13" s="39">
        <f t="shared" si="15"/>
        <v>-3.7140720162410545</v>
      </c>
      <c r="T13" s="39">
        <f t="shared" si="16"/>
        <v>-3.7140720162410545</v>
      </c>
      <c r="U13" t="s">
        <v>98</v>
      </c>
      <c r="V13" t="s">
        <v>102</v>
      </c>
      <c r="W13" t="s">
        <v>112</v>
      </c>
      <c r="X13" s="48" t="s">
        <v>128</v>
      </c>
      <c r="Y13" s="41"/>
    </row>
    <row r="14" spans="1:25" s="35" customFormat="1" ht="15" x14ac:dyDescent="0.25">
      <c r="A14">
        <v>1.93</v>
      </c>
      <c r="B14">
        <v>1.94</v>
      </c>
      <c r="C14" s="29">
        <f t="shared" si="0"/>
        <v>3.3598632551679941E-2</v>
      </c>
      <c r="D14" s="30">
        <f>IF(OR($A14="",$B14=""),"",A14*'MPTO_working_2-way'!$G13)</f>
        <v>1.9948453608247423</v>
      </c>
      <c r="E14" s="32">
        <f>IF(OR($A14="",$B14=""),"",B14*'MPTO_working_2-way'!$G13)</f>
        <v>2.0051813471502591</v>
      </c>
      <c r="F14" s="30">
        <f>IF(OR($A14="",$B14=""),"",'MPTO_working_2-way'!D13)</f>
        <v>1.9946726333173512</v>
      </c>
      <c r="G14" s="32">
        <f>IF(OR($A14="",$B14=""),"",'MPTO_working_2-way'!E13)</f>
        <v>2.0053558995233249</v>
      </c>
      <c r="H14" s="30">
        <f>IF(OR($A14="",$B14=""),"",'OddsRatio_working_2-way'!M13)</f>
        <v>1.9946666286387909</v>
      </c>
      <c r="I14" s="30">
        <f>IF(OR($A14="",$B14=""),"",'OddsRatio_working_2-way'!N13)</f>
        <v>2.0053619687316817</v>
      </c>
      <c r="J14" s="30">
        <f>IF('Log_working_2-way'!$D13="","",A14^('Log_working_2-way'!$D13))</f>
        <v>1.9945880029745278</v>
      </c>
      <c r="K14" s="32">
        <f>IF('Log_working_2-way'!$D13="","",B14^('Log_working_2-way'!$D13))</f>
        <v>2.0054414461156225</v>
      </c>
      <c r="L14" s="37">
        <f t="shared" si="9"/>
        <v>0.50129198966408273</v>
      </c>
      <c r="M14" s="37">
        <f t="shared" si="10"/>
        <v>0.49870801033591733</v>
      </c>
      <c r="N14" s="38">
        <v>111</v>
      </c>
      <c r="O14" s="38">
        <f t="shared" si="11"/>
        <v>53.487046632124354</v>
      </c>
      <c r="P14" s="38">
        <f t="shared" si="12"/>
        <v>53.78350515463918</v>
      </c>
      <c r="Q14" s="38">
        <f t="shared" si="13"/>
        <v>57.216494845360828</v>
      </c>
      <c r="R14" s="38">
        <f t="shared" si="14"/>
        <v>57.512953367875653</v>
      </c>
      <c r="S14" s="39">
        <f t="shared" si="15"/>
        <v>-3.7294482132364735</v>
      </c>
      <c r="T14" s="39">
        <f t="shared" si="16"/>
        <v>-3.7294482132364735</v>
      </c>
      <c r="U14" t="s">
        <v>110</v>
      </c>
      <c r="V14" t="s">
        <v>100</v>
      </c>
      <c r="W14" t="s">
        <v>112</v>
      </c>
      <c r="X14" s="48" t="s">
        <v>128</v>
      </c>
      <c r="Y14" s="41"/>
    </row>
    <row r="15" spans="1:25" ht="15" x14ac:dyDescent="0.25">
      <c r="A15">
        <v>1.74</v>
      </c>
      <c r="B15">
        <v>2.16</v>
      </c>
      <c r="C15" s="29">
        <f t="shared" si="0"/>
        <v>3.7675606641123682E-2</v>
      </c>
      <c r="D15" s="30">
        <f>IF(OR($A15="",$B15=""),"",A15*'MPTO_working_2-way'!$G14)</f>
        <v>1.8055555555555551</v>
      </c>
      <c r="E15" s="32">
        <f>IF(OR($A15="",$B15=""),"",B15*'MPTO_working_2-way'!$G14)</f>
        <v>2.2413793103448274</v>
      </c>
      <c r="F15" s="30">
        <f>IF(OR($A15="",$B15=""),"",'MPTO_working_2-way'!D14)</f>
        <v>1.7989661114302122</v>
      </c>
      <c r="G15" s="32">
        <f>IF(OR($A15="",$B15=""),"",'MPTO_working_2-way'!E14)</f>
        <v>2.2516175413371671</v>
      </c>
      <c r="H15" s="30">
        <f>IF(OR($A15="",$B15=""),"",'OddsRatio_working_2-way'!M14)</f>
        <v>1.7987058497862392</v>
      </c>
      <c r="I15" s="30">
        <f>IF(OR($A15="",$B15=""),"",'OddsRatio_working_2-way'!N14)</f>
        <v>2.2520253861514017</v>
      </c>
      <c r="J15" s="30">
        <f>IF('Log_working_2-way'!$D14="","",A15^('Log_working_2-way'!$D14))</f>
        <v>1.7957063007853538</v>
      </c>
      <c r="K15" s="32">
        <f>IF('Log_working_2-way'!$D14="","",B15^('Log_working_2-way'!$D14))</f>
        <v>2.2567451068476951</v>
      </c>
      <c r="L15" s="37">
        <f t="shared" si="9"/>
        <v>0.55384615384615399</v>
      </c>
      <c r="M15" s="37">
        <f t="shared" si="10"/>
        <v>0.44615384615384618</v>
      </c>
      <c r="N15" s="38">
        <v>112</v>
      </c>
      <c r="O15" s="38">
        <f t="shared" si="11"/>
        <v>47.632183908045974</v>
      </c>
      <c r="P15" s="38">
        <f t="shared" si="12"/>
        <v>60.148148148148145</v>
      </c>
      <c r="Q15" s="38">
        <f t="shared" si="13"/>
        <v>51.851851851851848</v>
      </c>
      <c r="R15" s="38">
        <f t="shared" si="14"/>
        <v>64.367816091954012</v>
      </c>
      <c r="S15" s="39">
        <f t="shared" si="15"/>
        <v>-4.2196679438058737</v>
      </c>
      <c r="T15" s="39">
        <f t="shared" si="16"/>
        <v>-4.2196679438058666</v>
      </c>
      <c r="U15" t="s">
        <v>116</v>
      </c>
      <c r="V15" t="s">
        <v>104</v>
      </c>
      <c r="W15" t="s">
        <v>112</v>
      </c>
      <c r="X15" s="48" t="s">
        <v>128</v>
      </c>
      <c r="Y15" s="41"/>
    </row>
    <row r="16" spans="1:25" ht="15" x14ac:dyDescent="0.25">
      <c r="A16">
        <v>1.88</v>
      </c>
      <c r="B16">
        <v>1.99</v>
      </c>
      <c r="C16" s="29">
        <f t="shared" si="0"/>
        <v>3.4427456431091574E-2</v>
      </c>
      <c r="D16" s="30">
        <f>IF(OR($A16="",$B16=""),"",A16*'MPTO_working_2-way'!$G15)</f>
        <v>1.9447236180904521</v>
      </c>
      <c r="E16" s="32">
        <f>IF(OR($A16="",$B16=""),"",B16*'MPTO_working_2-way'!$G15)</f>
        <v>2.0585106382978724</v>
      </c>
      <c r="F16" s="30">
        <f>IF(OR($A16="",$B16=""),"",'MPTO_working_2-way'!D15)</f>
        <v>1.9428749480681344</v>
      </c>
      <c r="G16" s="32">
        <f>IF(OR($A16="",$B16=""),"",'MPTO_working_2-way'!E15)</f>
        <v>2.0605860321656753</v>
      </c>
      <c r="H16" s="30">
        <f>IF(OR($A16="",$B16=""),"",'OddsRatio_working_2-way'!M15)</f>
        <v>1.9428090415820634</v>
      </c>
      <c r="I16" s="30">
        <f>IF(OR($A16="",$B16=""),"",'OddsRatio_working_2-way'!N15)</f>
        <v>2.0606601717798219</v>
      </c>
      <c r="J16" s="30">
        <f>IF('Log_working_2-way'!$D15="","",A16^('Log_working_2-way'!$D15))</f>
        <v>1.9419679246135251</v>
      </c>
      <c r="K16" s="32">
        <f>IF('Log_working_2-way'!$D15="","",B16^('Log_working_2-way'!$D15))</f>
        <v>2.0616072733158419</v>
      </c>
      <c r="L16" s="37">
        <f t="shared" si="9"/>
        <v>0.51421188630490955</v>
      </c>
      <c r="M16" s="37">
        <f t="shared" si="10"/>
        <v>0.48578811369509045</v>
      </c>
      <c r="N16" s="38">
        <v>113</v>
      </c>
      <c r="O16" s="38">
        <f t="shared" si="11"/>
        <v>52.89361702127659</v>
      </c>
      <c r="P16" s="38">
        <f t="shared" si="12"/>
        <v>56.21608040201005</v>
      </c>
      <c r="Q16" s="38">
        <f t="shared" si="13"/>
        <v>56.783919597989943</v>
      </c>
      <c r="R16" s="38">
        <f t="shared" si="14"/>
        <v>60.106382978723403</v>
      </c>
      <c r="S16" s="39">
        <f t="shared" si="15"/>
        <v>-3.8903025767133528</v>
      </c>
      <c r="T16" s="39">
        <f t="shared" si="16"/>
        <v>-3.8903025767133528</v>
      </c>
      <c r="U16" t="s">
        <v>103</v>
      </c>
      <c r="V16" t="s">
        <v>117</v>
      </c>
      <c r="W16" t="s">
        <v>112</v>
      </c>
      <c r="X16" s="48" t="s">
        <v>128</v>
      </c>
      <c r="Y16" s="41"/>
    </row>
    <row r="17" spans="1:25" ht="15" x14ac:dyDescent="0.25">
      <c r="A17">
        <v>1.92</v>
      </c>
      <c r="B17">
        <v>1.95</v>
      </c>
      <c r="C17" s="29">
        <f t="shared" si="0"/>
        <v>3.3653846153846256E-2</v>
      </c>
      <c r="D17" s="30">
        <f>IF(OR($A17="",$B17=""),"",A17*'MPTO_working_2-way'!$G16)</f>
        <v>1.9846153846153847</v>
      </c>
      <c r="E17" s="32">
        <f>IF(OR($A17="",$B17=""),"",B17*'MPTO_working_2-way'!$G16)</f>
        <v>2.015625</v>
      </c>
      <c r="F17" s="30">
        <f>IF(OR($A17="",$B17=""),"",'MPTO_working_2-way'!D16)</f>
        <v>1.9841017488076311</v>
      </c>
      <c r="G17" s="32">
        <f>IF(OR($A17="",$B17=""),"",'MPTO_working_2-way'!E16)</f>
        <v>2.0161550888529889</v>
      </c>
      <c r="H17" s="30">
        <f>IF(OR($A17="",$B17=""),"",'OddsRatio_working_2-way'!M16)</f>
        <v>1.9840838646332837</v>
      </c>
      <c r="I17" s="30">
        <f>IF(OR($A17="",$B17=""),"",'OddsRatio_working_2-way'!N16)</f>
        <v>2.0161735558713256</v>
      </c>
      <c r="J17" s="30">
        <f>IF('Log_working_2-way'!$D16="","",A17^('Log_working_2-way'!$D16))</f>
        <v>1.9838501055423525</v>
      </c>
      <c r="K17" s="32">
        <f>IF('Log_working_2-way'!$D16="","",B17^('Log_working_2-way'!$D16))</f>
        <v>2.0164149948926431</v>
      </c>
      <c r="L17" s="37">
        <f t="shared" si="9"/>
        <v>0.50387596899224807</v>
      </c>
      <c r="M17" s="37">
        <f t="shared" si="10"/>
        <v>0.49612403100775193</v>
      </c>
      <c r="N17" s="38">
        <v>114</v>
      </c>
      <c r="O17" s="38">
        <f t="shared" si="11"/>
        <v>54.625</v>
      </c>
      <c r="P17" s="38">
        <f t="shared" si="12"/>
        <v>55.53846153846154</v>
      </c>
      <c r="Q17" s="38">
        <f t="shared" si="13"/>
        <v>58.461538461538467</v>
      </c>
      <c r="R17" s="38">
        <f t="shared" si="14"/>
        <v>59.375000000000007</v>
      </c>
      <c r="S17" s="39">
        <f t="shared" si="15"/>
        <v>-3.836538461538467</v>
      </c>
      <c r="T17" s="39">
        <f t="shared" si="16"/>
        <v>-3.836538461538467</v>
      </c>
      <c r="U17" t="s">
        <v>94</v>
      </c>
      <c r="V17" t="s">
        <v>97</v>
      </c>
      <c r="W17" t="s">
        <v>112</v>
      </c>
      <c r="X17" s="48" t="s">
        <v>128</v>
      </c>
      <c r="Y17" s="41"/>
    </row>
    <row r="18" spans="1:25" ht="15" x14ac:dyDescent="0.25">
      <c r="A18">
        <v>2.39</v>
      </c>
      <c r="B18">
        <v>1.61</v>
      </c>
      <c r="C18" s="29">
        <f t="shared" si="0"/>
        <v>3.9528054263364254E-2</v>
      </c>
      <c r="D18" s="30">
        <f>IF(OR($A18="",$B18=""),"",A18*'MPTO_working_2-way'!$G17)</f>
        <v>2.4844720496894408</v>
      </c>
      <c r="E18" s="32">
        <f>IF(OR($A18="",$B18=""),"",B18*'MPTO_working_2-way'!$G17)</f>
        <v>1.6736401673640164</v>
      </c>
      <c r="F18" s="30">
        <f>IF(OR($A18="",$B18=""),"",'MPTO_working_2-way'!D17)</f>
        <v>2.5084911502982492</v>
      </c>
      <c r="G18" s="32">
        <f>IF(OR($A18="",$B18=""),"",'MPTO_working_2-way'!E17)</f>
        <v>1.6629140646945697</v>
      </c>
      <c r="H18" s="30">
        <f>IF(OR($A18="",$B18=""),"",'OddsRatio_working_2-way'!M17)</f>
        <v>2.5095325516828586</v>
      </c>
      <c r="I18" s="30">
        <f>IF(OR($A18="",$B18=""),"",'OddsRatio_working_2-way'!N17)</f>
        <v>1.6624567313140606</v>
      </c>
      <c r="J18" s="30">
        <f>IF('Log_working_2-way'!$D17="","",A18^('Log_working_2-way'!$D17))</f>
        <v>2.5207624560048121</v>
      </c>
      <c r="K18" s="32">
        <f>IF('Log_working_2-way'!$D17="","",B18^('Log_working_2-way'!$D17))</f>
        <v>1.6575648919074468</v>
      </c>
      <c r="L18" s="37">
        <f t="shared" si="9"/>
        <v>0.40250000000000002</v>
      </c>
      <c r="M18" s="37">
        <f t="shared" si="10"/>
        <v>0.59750000000000014</v>
      </c>
      <c r="N18" s="38">
        <v>115</v>
      </c>
      <c r="O18" s="38">
        <f t="shared" si="11"/>
        <v>66.88284518828452</v>
      </c>
      <c r="P18" s="38">
        <f t="shared" si="12"/>
        <v>43.571428571428569</v>
      </c>
      <c r="Q18" s="38">
        <f t="shared" si="13"/>
        <v>71.428571428571416</v>
      </c>
      <c r="R18" s="38">
        <f t="shared" si="14"/>
        <v>48.11715481171548</v>
      </c>
      <c r="S18" s="39">
        <f t="shared" si="15"/>
        <v>-4.5457262402868963</v>
      </c>
      <c r="T18" s="39">
        <f t="shared" si="16"/>
        <v>-4.5457262402869105</v>
      </c>
      <c r="U18" t="s">
        <v>105</v>
      </c>
      <c r="V18" t="s">
        <v>92</v>
      </c>
      <c r="W18" t="s">
        <v>112</v>
      </c>
      <c r="X18" s="48" t="s">
        <v>128</v>
      </c>
      <c r="Y18" s="41"/>
    </row>
    <row r="19" spans="1:25" ht="15" x14ac:dyDescent="0.25">
      <c r="A19">
        <v>1.93</v>
      </c>
      <c r="B19">
        <v>1.94</v>
      </c>
      <c r="C19" s="29">
        <f t="shared" si="0"/>
        <v>3.3598632551679941E-2</v>
      </c>
      <c r="D19" s="30">
        <f>IF(OR($A19="",$B19=""),"",A19*'MPTO_working_2-way'!$G18)</f>
        <v>1.9948453608247423</v>
      </c>
      <c r="E19" s="32">
        <f>IF(OR($A19="",$B19=""),"",B19*'MPTO_working_2-way'!$G18)</f>
        <v>2.0051813471502591</v>
      </c>
      <c r="F19" s="30">
        <f>IF(OR($A19="",$B19=""),"",'MPTO_working_2-way'!D18)</f>
        <v>1.9946726333173512</v>
      </c>
      <c r="G19" s="32">
        <f>IF(OR($A19="",$B19=""),"",'MPTO_working_2-way'!E18)</f>
        <v>2.0053558995233249</v>
      </c>
      <c r="H19" s="30">
        <f>IF(OR($A19="",$B19=""),"",'OddsRatio_working_2-way'!M18)</f>
        <v>1.9946666286387909</v>
      </c>
      <c r="I19" s="30">
        <f>IF(OR($A19="",$B19=""),"",'OddsRatio_working_2-way'!N18)</f>
        <v>2.0053619687316817</v>
      </c>
      <c r="J19" s="30">
        <f>IF('Log_working_2-way'!$D18="","",A19^('Log_working_2-way'!$D18))</f>
        <v>1.9945880029745278</v>
      </c>
      <c r="K19" s="32">
        <f>IF('Log_working_2-way'!$D18="","",B19^('Log_working_2-way'!$D18))</f>
        <v>2.0054414461156225</v>
      </c>
      <c r="L19" s="37">
        <f t="shared" si="9"/>
        <v>0.50129198966408273</v>
      </c>
      <c r="M19" s="37">
        <f t="shared" si="10"/>
        <v>0.49870801033591733</v>
      </c>
      <c r="N19" s="38">
        <v>116</v>
      </c>
      <c r="O19" s="38">
        <f t="shared" si="11"/>
        <v>55.896373056994825</v>
      </c>
      <c r="P19" s="38">
        <f t="shared" si="12"/>
        <v>56.206185567010309</v>
      </c>
      <c r="Q19" s="38">
        <f t="shared" si="13"/>
        <v>59.793814432989699</v>
      </c>
      <c r="R19" s="38">
        <f t="shared" si="14"/>
        <v>60.103626943005189</v>
      </c>
      <c r="S19" s="39">
        <f t="shared" si="15"/>
        <v>-3.8974413759948732</v>
      </c>
      <c r="T19" s="39">
        <f t="shared" si="16"/>
        <v>-3.8974413759948803</v>
      </c>
      <c r="U19" t="s">
        <v>95</v>
      </c>
      <c r="V19" t="s">
        <v>109</v>
      </c>
      <c r="W19" t="s">
        <v>112</v>
      </c>
      <c r="X19" s="48" t="s">
        <v>128</v>
      </c>
      <c r="Y19" s="41"/>
    </row>
    <row r="20" spans="1:25" ht="15" x14ac:dyDescent="0.25">
      <c r="A20">
        <v>2.29</v>
      </c>
      <c r="B20">
        <v>1.66</v>
      </c>
      <c r="C20" s="29">
        <f t="shared" si="0"/>
        <v>3.9090861261640519E-2</v>
      </c>
      <c r="D20" s="30">
        <f>IF(OR($A20="",$B20=""),"",A20*'MPTO_working_2-way'!$G19)</f>
        <v>2.3795180722891569</v>
      </c>
      <c r="E20" s="32">
        <f>IF(OR($A20="",$B20=""),"",B20*'MPTO_working_2-way'!$G19)</f>
        <v>1.7248908296943233</v>
      </c>
      <c r="F20" s="30">
        <f>IF(OR($A20="",$B20=""),"",'MPTO_working_2-way'!D19)</f>
        <v>2.3973008765844739</v>
      </c>
      <c r="G20" s="32">
        <f>IF(OR($A20="",$B20=""),"",'MPTO_working_2-way'!E19)</f>
        <v>1.7156654781784539</v>
      </c>
      <c r="H20" s="30">
        <f>IF(OR($A20="",$B20=""),"",'OddsRatio_working_2-way'!M19)</f>
        <v>2.3980505908390635</v>
      </c>
      <c r="I20" s="30">
        <f>IF(OR($A20="",$B20=""),"",'OddsRatio_working_2-way'!N19)</f>
        <v>1.7152816976385905</v>
      </c>
      <c r="J20" s="30">
        <f>IF('Log_working_2-way'!$D19="","",A20^('Log_working_2-way'!$D19))</f>
        <v>2.4063151286043962</v>
      </c>
      <c r="K20" s="32">
        <f>IF('Log_working_2-way'!$D19="","",B20^('Log_working_2-way'!$D19))</f>
        <v>1.7110781784678428</v>
      </c>
      <c r="L20" s="37">
        <f t="shared" si="9"/>
        <v>0.42025316455696199</v>
      </c>
      <c r="M20" s="37">
        <f t="shared" si="10"/>
        <v>0.57974683544303796</v>
      </c>
      <c r="N20" s="38">
        <v>117</v>
      </c>
      <c r="O20" s="38">
        <f t="shared" si="11"/>
        <v>65.908296943231448</v>
      </c>
      <c r="P20" s="38">
        <f t="shared" si="12"/>
        <v>46.518072289156628</v>
      </c>
      <c r="Q20" s="38">
        <f t="shared" si="13"/>
        <v>70.481927710843379</v>
      </c>
      <c r="R20" s="38">
        <f t="shared" si="14"/>
        <v>51.091703056768559</v>
      </c>
      <c r="S20" s="39">
        <f t="shared" si="15"/>
        <v>-4.573630767611931</v>
      </c>
      <c r="T20" s="39">
        <f t="shared" si="16"/>
        <v>-4.573630767611931</v>
      </c>
      <c r="U20" t="s">
        <v>51</v>
      </c>
      <c r="V20" t="s">
        <v>53</v>
      </c>
      <c r="W20" t="s">
        <v>112</v>
      </c>
      <c r="X20" s="48" t="s">
        <v>128</v>
      </c>
      <c r="Y20" s="41"/>
    </row>
    <row r="21" spans="1:25" ht="15" x14ac:dyDescent="0.25">
      <c r="A21">
        <v>1.83</v>
      </c>
      <c r="B21">
        <v>2.02</v>
      </c>
      <c r="C21" s="29">
        <f t="shared" si="0"/>
        <v>4.1497592382188975E-2</v>
      </c>
      <c r="D21" s="30">
        <f>IF(OR($A21="",$B21=""),"",A21*'MPTO_working_2-way'!$G20)</f>
        <v>1.9059405940594059</v>
      </c>
      <c r="E21" s="32">
        <f>IF(OR($A21="",$B21=""),"",B21*'MPTO_working_2-way'!$G20)</f>
        <v>2.1038251366120218</v>
      </c>
      <c r="F21" s="30">
        <f>IF(OR($A21="",$B21=""),"",'MPTO_working_2-way'!D20)</f>
        <v>1.9022281685792208</v>
      </c>
      <c r="G21" s="32">
        <f>IF(OR($A21="",$B21=""),"",'MPTO_working_2-way'!E20)</f>
        <v>2.1083670792220381</v>
      </c>
      <c r="H21" s="30">
        <f>IF(OR($A21="",$B21=""),"",'OddsRatio_working_2-way'!M20)</f>
        <v>1.9020673423841918</v>
      </c>
      <c r="I21" s="30">
        <f>IF(OR($A21="",$B21=""),"",'OddsRatio_working_2-way'!N20)</f>
        <v>2.1085646858215363</v>
      </c>
      <c r="J21" s="30">
        <f>IF('Log_working_2-way'!$D20="","",A21^('Log_working_2-way'!$D20))</f>
        <v>1.9003701370951678</v>
      </c>
      <c r="K21" s="32">
        <f>IF('Log_working_2-way'!$D20="","",B21^('Log_working_2-way'!$D20))</f>
        <v>2.1106543395875321</v>
      </c>
      <c r="L21" s="37">
        <f t="shared" si="9"/>
        <v>0.52467532467532474</v>
      </c>
      <c r="M21" s="37">
        <f t="shared" si="10"/>
        <v>0.47532467532467537</v>
      </c>
      <c r="N21" s="38">
        <v>118</v>
      </c>
      <c r="O21" s="38">
        <f t="shared" si="11"/>
        <v>53.519125683060103</v>
      </c>
      <c r="P21" s="38">
        <f t="shared" si="12"/>
        <v>59.584158415841593</v>
      </c>
      <c r="Q21" s="38">
        <f t="shared" si="13"/>
        <v>58.415841584158414</v>
      </c>
      <c r="R21" s="38">
        <f t="shared" si="14"/>
        <v>64.480874316939889</v>
      </c>
      <c r="S21" s="39">
        <f t="shared" si="15"/>
        <v>-4.896715901098311</v>
      </c>
      <c r="T21" s="39">
        <f t="shared" si="16"/>
        <v>-4.8967159010982968</v>
      </c>
      <c r="U21" t="s">
        <v>125</v>
      </c>
      <c r="V21" t="s">
        <v>127</v>
      </c>
      <c r="W21" t="s">
        <v>121</v>
      </c>
      <c r="X21" s="48" t="s">
        <v>128</v>
      </c>
      <c r="Y21" s="41"/>
    </row>
    <row r="22" spans="1:25" ht="15" x14ac:dyDescent="0.25">
      <c r="A22">
        <v>1.89</v>
      </c>
      <c r="B22">
        <v>1.94</v>
      </c>
      <c r="C22" s="29">
        <f t="shared" si="0"/>
        <v>4.4564446626302434E-2</v>
      </c>
      <c r="D22" s="30">
        <f>IF(OR($A22="",$B22=""),"",A22*'MPTO_working_2-way'!$G21)</f>
        <v>1.9742268041237114</v>
      </c>
      <c r="E22" s="32">
        <f>IF(OR($A22="",$B22=""),"",B22*'MPTO_working_2-way'!$G21)</f>
        <v>2.0264550264550265</v>
      </c>
      <c r="F22" s="30">
        <f>IF(OR($A22="",$B22=""),"",'MPTO_working_2-way'!D21)</f>
        <v>1.9730936877791532</v>
      </c>
      <c r="G22" s="32">
        <f>IF(OR($A22="",$B22=""),"",'MPTO_working_2-way'!E21)</f>
        <v>2.0276502792678208</v>
      </c>
      <c r="H22" s="30">
        <f>IF(OR($A22="",$B22=""),"",'OddsRatio_working_2-way'!M21)</f>
        <v>1.9730408576407765</v>
      </c>
      <c r="I22" s="30">
        <f>IF(OR($A22="",$B22=""),"",'OddsRatio_working_2-way'!N21)</f>
        <v>2.0277060743621682</v>
      </c>
      <c r="J22" s="30">
        <f>IF('Log_working_2-way'!$D21="","",A22^('Log_working_2-way'!$D21))</f>
        <v>1.9725205567658568</v>
      </c>
      <c r="K22" s="32">
        <f>IF('Log_working_2-way'!$D21="","",B22^('Log_working_2-way'!$D21))</f>
        <v>2.0282558996234914</v>
      </c>
      <c r="L22" s="37">
        <f t="shared" si="9"/>
        <v>0.50652741514360311</v>
      </c>
      <c r="M22" s="37">
        <f t="shared" si="10"/>
        <v>0.49347258485639683</v>
      </c>
      <c r="N22" s="38">
        <v>119</v>
      </c>
      <c r="O22" s="38">
        <f t="shared" si="11"/>
        <v>56.037037037037045</v>
      </c>
      <c r="P22" s="38">
        <f t="shared" si="12"/>
        <v>57.659793814432987</v>
      </c>
      <c r="Q22" s="38">
        <f t="shared" si="13"/>
        <v>61.34020618556702</v>
      </c>
      <c r="R22" s="38">
        <f t="shared" si="14"/>
        <v>62.962962962962976</v>
      </c>
      <c r="S22" s="39">
        <f t="shared" si="15"/>
        <v>-5.3031691485299746</v>
      </c>
      <c r="T22" s="39">
        <f t="shared" si="16"/>
        <v>-5.3031691485299888</v>
      </c>
      <c r="U22" t="s">
        <v>122</v>
      </c>
      <c r="V22" t="s">
        <v>123</v>
      </c>
      <c r="W22" t="s">
        <v>121</v>
      </c>
      <c r="X22" s="48" t="s">
        <v>128</v>
      </c>
      <c r="Y22" s="41"/>
    </row>
    <row r="23" spans="1:25" ht="15" x14ac:dyDescent="0.25">
      <c r="A23">
        <v>1.88</v>
      </c>
      <c r="B23">
        <v>1.96</v>
      </c>
      <c r="C23" s="29">
        <f t="shared" si="0"/>
        <v>4.2118975249674229E-2</v>
      </c>
      <c r="D23" s="30">
        <f>IF(OR($A23="",$B23=""),"",A23*'MPTO_working_2-way'!$G22)</f>
        <v>1.9591836734693875</v>
      </c>
      <c r="E23" s="32">
        <f>IF(OR($A23="",$B23=""),"",B23*'MPTO_working_2-way'!$G22)</f>
        <v>2.0425531914893615</v>
      </c>
      <c r="F23" s="30">
        <f>IF(OR($A23="",$B23=""),"",'MPTO_working_2-way'!D22)</f>
        <v>1.9575010624734379</v>
      </c>
      <c r="G23" s="32">
        <f>IF(OR($A23="",$B23=""),"",'MPTO_working_2-way'!E22)</f>
        <v>2.044385264092321</v>
      </c>
      <c r="H23" s="30">
        <f>IF(OR($A23="",$B23=""),"",'OddsRatio_working_2-way'!M22)</f>
        <v>1.9574271077563381</v>
      </c>
      <c r="I23" s="30">
        <f>IF(OR($A23="",$B23=""),"",'OddsRatio_working_2-way'!N22)</f>
        <v>2.0444659357341863</v>
      </c>
      <c r="J23" s="30">
        <f>IF('Log_working_2-way'!$D22="","",A23^('Log_working_2-way'!$D22))</f>
        <v>1.9566564264322122</v>
      </c>
      <c r="K23" s="32">
        <f>IF('Log_working_2-way'!$D22="","",B23^('Log_working_2-way'!$D22))</f>
        <v>2.0453073562984208</v>
      </c>
      <c r="L23" s="37">
        <f t="shared" si="9"/>
        <v>0.51041666666666674</v>
      </c>
      <c r="M23" s="37">
        <f t="shared" si="10"/>
        <v>0.48958333333333337</v>
      </c>
      <c r="N23" s="38">
        <v>120</v>
      </c>
      <c r="O23" s="38">
        <f t="shared" si="11"/>
        <v>56.170212765957444</v>
      </c>
      <c r="P23" s="38">
        <f t="shared" si="12"/>
        <v>58.775510204081627</v>
      </c>
      <c r="Q23" s="38">
        <f t="shared" si="13"/>
        <v>61.224489795918366</v>
      </c>
      <c r="R23" s="38">
        <f t="shared" si="14"/>
        <v>63.829787234042556</v>
      </c>
      <c r="S23" s="39">
        <f t="shared" si="15"/>
        <v>-5.0542770299609217</v>
      </c>
      <c r="T23" s="39">
        <f t="shared" si="16"/>
        <v>-5.0542770299609288</v>
      </c>
      <c r="U23" t="s">
        <v>126</v>
      </c>
      <c r="V23" t="s">
        <v>119</v>
      </c>
      <c r="W23" t="s">
        <v>121</v>
      </c>
      <c r="X23" s="48" t="s">
        <v>128</v>
      </c>
      <c r="Y23" s="41"/>
    </row>
    <row r="24" spans="1:25" ht="15" x14ac:dyDescent="0.25">
      <c r="A24">
        <v>2.52</v>
      </c>
      <c r="B24">
        <v>1.57</v>
      </c>
      <c r="C24" s="29">
        <f t="shared" si="0"/>
        <v>3.3768071984632497E-2</v>
      </c>
      <c r="D24" s="30">
        <f>IF(OR($A24="",$B24=""),"",A24*'MPTO_working_2-way'!$G23)</f>
        <v>2.605095541401274</v>
      </c>
      <c r="E24" s="32">
        <f>IF(OR($A24="",$B24=""),"",B24*'MPTO_working_2-way'!$G23)</f>
        <v>1.623015873015873</v>
      </c>
      <c r="F24" s="30">
        <f>IF(OR($A24="",$B24=""),"",'MPTO_working_2-way'!D23)</f>
        <v>2.6319850984566258</v>
      </c>
      <c r="G24" s="32">
        <f>IF(OR($A24="",$B24=""),"",'MPTO_working_2-way'!E23)</f>
        <v>1.6127506929724442</v>
      </c>
      <c r="H24" s="30">
        <f>IF(OR($A24="",$B24=""),"",'OddsRatio_working_2-way'!M23)</f>
        <v>2.6329931618554516</v>
      </c>
      <c r="I24" s="30">
        <f>IF(OR($A24="",$B24=""),"",'OddsRatio_working_2-way'!N23)</f>
        <v>1.6123724356957947</v>
      </c>
      <c r="J24" s="30">
        <f>IF('Log_working_2-way'!$D23="","",A24^('Log_working_2-way'!$D23))</f>
        <v>2.6455503097461972</v>
      </c>
      <c r="K24" s="32">
        <f>IF('Log_working_2-way'!$D23="","",B24^('Log_working_2-way'!$D23))</f>
        <v>1.6076994389518999</v>
      </c>
      <c r="L24" s="37">
        <f t="shared" si="9"/>
        <v>0.38386308068459657</v>
      </c>
      <c r="M24" s="37">
        <f t="shared" si="10"/>
        <v>0.61613691931540338</v>
      </c>
      <c r="N24" s="38">
        <v>121</v>
      </c>
      <c r="O24" s="38">
        <f t="shared" si="11"/>
        <v>72.984126984126988</v>
      </c>
      <c r="P24" s="38">
        <f t="shared" si="12"/>
        <v>43.929936305732483</v>
      </c>
      <c r="Q24" s="38">
        <f t="shared" si="13"/>
        <v>77.070063694267517</v>
      </c>
      <c r="R24" s="38">
        <f t="shared" si="14"/>
        <v>48.015873015873012</v>
      </c>
      <c r="S24" s="39">
        <f t="shared" si="15"/>
        <v>-4.0859367101405297</v>
      </c>
      <c r="T24" s="39">
        <f t="shared" si="16"/>
        <v>-4.0859367101405297</v>
      </c>
      <c r="U24" t="s">
        <v>37</v>
      </c>
      <c r="V24" t="s">
        <v>93</v>
      </c>
      <c r="W24" t="s">
        <v>111</v>
      </c>
      <c r="X24" s="48" t="s">
        <v>129</v>
      </c>
      <c r="Y24" s="41"/>
    </row>
    <row r="25" spans="1:25" ht="15" x14ac:dyDescent="0.25">
      <c r="A25">
        <v>2.23</v>
      </c>
      <c r="B25">
        <v>1.71</v>
      </c>
      <c r="C25" s="29">
        <f t="shared" si="0"/>
        <v>3.3225814910969431E-2</v>
      </c>
      <c r="D25" s="30">
        <f>IF(OR($A25="",$B25=""),"",A25*'MPTO_working_2-way'!$G24)</f>
        <v>2.3040935672514617</v>
      </c>
      <c r="E25" s="32">
        <f>IF(OR($A25="",$B25=""),"",B25*'MPTO_working_2-way'!$G24)</f>
        <v>1.7668161434977576</v>
      </c>
      <c r="F25" s="30">
        <f>IF(OR($A25="",$B25=""),"",'MPTO_working_2-way'!D24)</f>
        <v>2.315792669966295</v>
      </c>
      <c r="G25" s="32">
        <f>IF(OR($A25="",$B25=""),"",'MPTO_working_2-way'!E24)</f>
        <v>1.7599981538319522</v>
      </c>
      <c r="H25" s="30">
        <f>IF(OR($A25="",$B25=""),"",'OddsRatio_working_2-way'!M24)</f>
        <v>2.3162045305336028</v>
      </c>
      <c r="I25" s="30">
        <f>IF(OR($A25="",$B25=""),"",'OddsRatio_working_2-way'!N24)</f>
        <v>1.7597603387632996</v>
      </c>
      <c r="J25" s="30">
        <f>IF('Log_working_2-way'!$D24="","",A25^('Log_working_2-way'!$D24))</f>
        <v>2.3215866387713424</v>
      </c>
      <c r="K25" s="32">
        <f>IF('Log_working_2-way'!$D24="","",B25^('Log_working_2-way'!$D24))</f>
        <v>1.7566662454529891</v>
      </c>
      <c r="L25" s="37">
        <f t="shared" si="9"/>
        <v>0.43401015228426398</v>
      </c>
      <c r="M25" s="37">
        <f t="shared" si="10"/>
        <v>0.56598984771573613</v>
      </c>
      <c r="N25" s="38">
        <v>122</v>
      </c>
      <c r="O25" s="38">
        <f t="shared" si="11"/>
        <v>67.291479820627799</v>
      </c>
      <c r="P25" s="38">
        <f t="shared" si="12"/>
        <v>50.654970760233915</v>
      </c>
      <c r="Q25" s="38">
        <f t="shared" si="13"/>
        <v>71.345029239766077</v>
      </c>
      <c r="R25" s="38">
        <f t="shared" si="14"/>
        <v>54.708520179372201</v>
      </c>
      <c r="S25" s="39">
        <f t="shared" si="15"/>
        <v>-4.0535494191382782</v>
      </c>
      <c r="T25" s="39">
        <f t="shared" si="16"/>
        <v>-4.0535494191382853</v>
      </c>
      <c r="U25" t="s">
        <v>46</v>
      </c>
      <c r="V25" t="s">
        <v>38</v>
      </c>
      <c r="W25" t="s">
        <v>111</v>
      </c>
      <c r="X25" s="48" t="s">
        <v>129</v>
      </c>
      <c r="Y25" s="41"/>
    </row>
    <row r="26" spans="1:25" ht="15" x14ac:dyDescent="0.25">
      <c r="A26">
        <v>1.73</v>
      </c>
      <c r="B26">
        <v>2.2000000000000002</v>
      </c>
      <c r="C26" s="29">
        <f t="shared" si="0"/>
        <v>3.2580136626379375E-2</v>
      </c>
      <c r="D26" s="30">
        <f>IF(OR($A26="",$B26=""),"",A26*'MPTO_working_2-way'!$G25)</f>
        <v>1.7863636363636364</v>
      </c>
      <c r="E26" s="32">
        <f>IF(OR($A26="",$B26=""),"",B26*'MPTO_working_2-way'!$G25)</f>
        <v>2.2716763005780347</v>
      </c>
      <c r="F26" s="30">
        <f>IF(OR($A26="",$B26=""),"",'MPTO_working_2-way'!D25)</f>
        <v>1.7801683816651075</v>
      </c>
      <c r="G26" s="32">
        <f>IF(OR($A26="",$B26=""),"",'MPTO_working_2-way'!E25)</f>
        <v>2.2817745803357314</v>
      </c>
      <c r="H26" s="30">
        <f>IF(OR($A26="",$B26=""),"",'OddsRatio_working_2-way'!M25)</f>
        <v>1.7799572637865058</v>
      </c>
      <c r="I26" s="30">
        <f>IF(OR($A26="",$B26=""),"",'OddsRatio_working_2-way'!N25)</f>
        <v>2.2821215295120645</v>
      </c>
      <c r="J26" s="30">
        <f>IF('Log_working_2-way'!$D25="","",A26^('Log_working_2-way'!$D25))</f>
        <v>1.7771471488652957</v>
      </c>
      <c r="K26" s="32">
        <f>IF('Log_working_2-way'!$D25="","",B26^('Log_working_2-way'!$D25))</f>
        <v>2.2867575998445693</v>
      </c>
      <c r="L26" s="37">
        <f t="shared" si="9"/>
        <v>0.55979643765903309</v>
      </c>
      <c r="M26" s="37">
        <f t="shared" si="10"/>
        <v>0.44020356234096691</v>
      </c>
      <c r="N26" s="38">
        <v>123</v>
      </c>
      <c r="O26" s="38">
        <f t="shared" si="11"/>
        <v>51.901734104046241</v>
      </c>
      <c r="P26" s="38">
        <f t="shared" si="12"/>
        <v>67.090909090909093</v>
      </c>
      <c r="Q26" s="38">
        <f t="shared" si="13"/>
        <v>55.909090909090907</v>
      </c>
      <c r="R26" s="38">
        <f t="shared" si="14"/>
        <v>71.098265895953759</v>
      </c>
      <c r="S26" s="39">
        <f t="shared" si="15"/>
        <v>-4.0073568050446653</v>
      </c>
      <c r="T26" s="39">
        <f t="shared" si="16"/>
        <v>-4.0073568050446653</v>
      </c>
      <c r="U26" t="s">
        <v>34</v>
      </c>
      <c r="V26" t="s">
        <v>48</v>
      </c>
      <c r="W26" t="s">
        <v>111</v>
      </c>
      <c r="X26" s="48" t="s">
        <v>129</v>
      </c>
      <c r="Y26" s="41"/>
    </row>
    <row r="27" spans="1:25" ht="15" x14ac:dyDescent="0.25">
      <c r="A27">
        <v>2.17</v>
      </c>
      <c r="B27">
        <v>1.75</v>
      </c>
      <c r="C27" s="29">
        <f t="shared" si="0"/>
        <v>3.2258064516129004E-2</v>
      </c>
      <c r="D27" s="30">
        <f>IF(OR($A27="",$B27=""),"",A27*'MPTO_working_2-way'!$G26)</f>
        <v>2.2399999999999998</v>
      </c>
      <c r="E27" s="32">
        <f>IF(OR($A27="",$B27=""),"",B27*'MPTO_working_2-way'!$G26)</f>
        <v>1.8064516129032258</v>
      </c>
      <c r="F27" s="30">
        <f>IF(OR($A27="",$B27=""),"",'MPTO_working_2-way'!D26)</f>
        <v>2.2487046632124348</v>
      </c>
      <c r="G27" s="32">
        <f>IF(OR($A27="",$B27=""),"",'MPTO_working_2-way'!E26)</f>
        <v>1.8008298755186722</v>
      </c>
      <c r="H27" s="30">
        <f>IF(OR($A27="",$B27=""),"",'OddsRatio_working_2-way'!M26)</f>
        <v>2.2489995996796797</v>
      </c>
      <c r="I27" s="30">
        <f>IF(OR($A27="",$B27=""),"",'OddsRatio_working_2-way'!N26)</f>
        <v>1.8006407690254356</v>
      </c>
      <c r="J27" s="30">
        <f>IF('Log_working_2-way'!$D26="","",A27^('Log_working_2-way'!$D26))</f>
        <v>2.2529893897006406</v>
      </c>
      <c r="K27" s="32">
        <f>IF('Log_working_2-way'!$D26="","",B27^('Log_working_2-way'!$D26))</f>
        <v>1.798091355138193</v>
      </c>
      <c r="L27" s="37">
        <f t="shared" si="9"/>
        <v>0.44642857142857145</v>
      </c>
      <c r="M27" s="37">
        <f t="shared" si="10"/>
        <v>0.5535714285714286</v>
      </c>
      <c r="N27" s="38">
        <v>124</v>
      </c>
      <c r="O27" s="38">
        <f t="shared" si="11"/>
        <v>66.857142857142847</v>
      </c>
      <c r="P27" s="38">
        <f t="shared" si="12"/>
        <v>53.142857142857139</v>
      </c>
      <c r="Q27" s="38">
        <f t="shared" si="13"/>
        <v>70.857142857142847</v>
      </c>
      <c r="R27" s="38">
        <f t="shared" si="14"/>
        <v>57.142857142857146</v>
      </c>
      <c r="S27" s="39">
        <f t="shared" si="15"/>
        <v>-4</v>
      </c>
      <c r="T27" s="39">
        <f t="shared" si="16"/>
        <v>-4.0000000000000071</v>
      </c>
      <c r="U27" t="s">
        <v>36</v>
      </c>
      <c r="V27" t="s">
        <v>76</v>
      </c>
      <c r="W27" t="s">
        <v>111</v>
      </c>
      <c r="X27" s="48" t="s">
        <v>129</v>
      </c>
      <c r="Y27" s="41"/>
    </row>
    <row r="28" spans="1:25" ht="15" x14ac:dyDescent="0.25">
      <c r="A28">
        <v>2.36</v>
      </c>
      <c r="B28">
        <v>1.64</v>
      </c>
      <c r="C28" s="29">
        <f t="shared" si="0"/>
        <v>3.3484911120297722E-2</v>
      </c>
      <c r="D28" s="30">
        <f>IF(OR($A28="",$B28=""),"",A28*'MPTO_working_2-way'!$G27)</f>
        <v>2.4390243902439024</v>
      </c>
      <c r="E28" s="32">
        <f>IF(OR($A28="",$B28=""),"",B28*'MPTO_working_2-way'!$G27)</f>
        <v>1.6949152542372881</v>
      </c>
      <c r="F28" s="30">
        <f>IF(OR($A28="",$B28=""),"",'MPTO_working_2-way'!D27)</f>
        <v>2.4570848146267141</v>
      </c>
      <c r="G28" s="32">
        <f>IF(OR($A28="",$B28=""),"",'MPTO_working_2-way'!E27)</f>
        <v>1.6863018473335656</v>
      </c>
      <c r="H28" s="30">
        <f>IF(OR($A28="",$B28=""),"",'OddsRatio_working_2-way'!M27)</f>
        <v>2.4577379737113252</v>
      </c>
      <c r="I28" s="30">
        <f>IF(OR($A28="",$B28=""),"",'OddsRatio_working_2-way'!N27)</f>
        <v>1.6859943405700353</v>
      </c>
      <c r="J28" s="30">
        <f>IF('Log_working_2-way'!$D27="","",A28^('Log_working_2-way'!$D27))</f>
        <v>2.4661000827478752</v>
      </c>
      <c r="K28" s="32">
        <f>IF('Log_working_2-way'!$D27="","",B28^('Log_working_2-way'!$D27))</f>
        <v>1.6820816748919711</v>
      </c>
      <c r="L28" s="37">
        <f t="shared" si="9"/>
        <v>0.41000000000000003</v>
      </c>
      <c r="M28" s="37">
        <f t="shared" si="10"/>
        <v>0.59000000000000008</v>
      </c>
      <c r="N28" s="38">
        <v>125</v>
      </c>
      <c r="O28" s="38">
        <f t="shared" si="11"/>
        <v>72.033898305084747</v>
      </c>
      <c r="P28" s="38">
        <f t="shared" si="12"/>
        <v>48.780487804878049</v>
      </c>
      <c r="Q28" s="38">
        <f t="shared" si="13"/>
        <v>76.219512195121951</v>
      </c>
      <c r="R28" s="38">
        <f t="shared" si="14"/>
        <v>52.96610169491526</v>
      </c>
      <c r="S28" s="39">
        <f t="shared" si="15"/>
        <v>-4.1856138900372031</v>
      </c>
      <c r="T28" s="39">
        <f t="shared" si="16"/>
        <v>-4.1856138900372102</v>
      </c>
      <c r="U28" t="s">
        <v>43</v>
      </c>
      <c r="V28" t="s">
        <v>49</v>
      </c>
      <c r="W28" t="s">
        <v>111</v>
      </c>
      <c r="X28" s="48" t="s">
        <v>129</v>
      </c>
      <c r="Y28" s="41"/>
    </row>
    <row r="29" spans="1:25" ht="15" x14ac:dyDescent="0.25">
      <c r="A29">
        <v>1.9</v>
      </c>
      <c r="B29">
        <v>1.99</v>
      </c>
      <c r="C29" s="29">
        <f t="shared" si="0"/>
        <v>2.8828352287754377E-2</v>
      </c>
      <c r="D29" s="30">
        <f>IF(OR($A29="",$B29=""),"",A29*'MPTO_working_2-way'!$G28)</f>
        <v>1.9547738693467331</v>
      </c>
      <c r="E29" s="32">
        <f>IF(OR($A29="",$B29=""),"",B29*'MPTO_working_2-way'!$G28)</f>
        <v>2.0473684210526311</v>
      </c>
      <c r="F29" s="30">
        <f>IF(OR($A29="",$B29=""),"",'MPTO_working_2-way'!D28)</f>
        <v>1.9535003874967702</v>
      </c>
      <c r="G29" s="32">
        <f>IF(OR($A29="",$B29=""),"",'MPTO_working_2-way'!E28)</f>
        <v>2.0487672717420748</v>
      </c>
      <c r="H29" s="30">
        <f>IF(OR($A29="",$B29=""),"",'OddsRatio_working_2-way'!M28)</f>
        <v>1.9534625892455926</v>
      </c>
      <c r="I29" s="30">
        <f>IF(OR($A29="",$B29=""),"",'OddsRatio_working_2-way'!N28)</f>
        <v>2.0488088481701512</v>
      </c>
      <c r="J29" s="30">
        <f>IF('Log_working_2-way'!$D28="","",A29^('Log_working_2-way'!$D28))</f>
        <v>1.9528856855785393</v>
      </c>
      <c r="K29" s="32">
        <f>IF('Log_working_2-way'!$D28="","",B29^('Log_working_2-way'!$D28))</f>
        <v>2.0494438264048878</v>
      </c>
      <c r="L29" s="37">
        <f t="shared" si="9"/>
        <v>0.51156812339331637</v>
      </c>
      <c r="M29" s="37">
        <f t="shared" si="10"/>
        <v>0.48843187660668391</v>
      </c>
      <c r="N29" s="38">
        <v>126</v>
      </c>
      <c r="O29" s="38">
        <f t="shared" si="11"/>
        <v>59.684210526315773</v>
      </c>
      <c r="P29" s="38">
        <f t="shared" si="12"/>
        <v>62.683417085427138</v>
      </c>
      <c r="Q29" s="38">
        <f t="shared" si="13"/>
        <v>63.316582914572862</v>
      </c>
      <c r="R29" s="38">
        <f t="shared" si="14"/>
        <v>66.315789473684205</v>
      </c>
      <c r="S29" s="39">
        <f t="shared" si="15"/>
        <v>-3.6323723882570889</v>
      </c>
      <c r="T29" s="39">
        <f t="shared" si="16"/>
        <v>-3.6323723882570675</v>
      </c>
      <c r="U29" t="s">
        <v>106</v>
      </c>
      <c r="V29" t="s">
        <v>55</v>
      </c>
      <c r="W29" t="s">
        <v>111</v>
      </c>
      <c r="X29" s="48" t="s">
        <v>129</v>
      </c>
      <c r="Y29" s="41"/>
    </row>
    <row r="30" spans="1:25" s="50" customFormat="1" ht="15" x14ac:dyDescent="0.25">
      <c r="A30" s="58">
        <v>1.94</v>
      </c>
      <c r="B30" s="58">
        <v>1.86</v>
      </c>
      <c r="C30" s="59">
        <f t="shared" si="0"/>
        <v>5.3098326127923645E-2</v>
      </c>
      <c r="D30" s="60">
        <f>IF(OR($A30="",$B30=""),"",A30*'MPTO_working_2-way'!$G29)</f>
        <v>2.043010752688172</v>
      </c>
      <c r="E30" s="62">
        <f>IF(OR($A30="",$B30=""),"",B30*'MPTO_working_2-way'!$G29)</f>
        <v>1.9587628865979381</v>
      </c>
      <c r="F30" s="60">
        <f>IF(OR($A30="",$B30=""),"",'MPTO_working_2-way'!D29)</f>
        <v>2.0453463326153494</v>
      </c>
      <c r="G30" s="62">
        <f>IF(OR($A30="",$B30=""),"",'MPTO_working_2-way'!E29)</f>
        <v>1.9566207569677909</v>
      </c>
      <c r="H30" s="60">
        <f>IF(OR($A30="",$B30=""),"",'OddsRatio_working_2-way'!M29)</f>
        <v>2.0454775252553028</v>
      </c>
      <c r="I30" s="60">
        <f>IF(OR($A30="",$B30=""),"",'OddsRatio_working_2-way'!N29)</f>
        <v>1.9565007145952771</v>
      </c>
      <c r="J30" s="60">
        <f>IF('Log_working_2-way'!$D29="","",A30^('Log_working_2-way'!$D29))</f>
        <v>2.0465609413834396</v>
      </c>
      <c r="K30" s="62">
        <f>IF('Log_working_2-way'!$D29="","",B30^('Log_working_2-way'!$D29))</f>
        <v>1.9555105302101192</v>
      </c>
      <c r="L30" s="66">
        <f t="shared" si="9"/>
        <v>0.48947368421052634</v>
      </c>
      <c r="M30" s="66">
        <f t="shared" si="10"/>
        <v>0.51052631578947372</v>
      </c>
      <c r="N30" s="67">
        <v>127</v>
      </c>
      <c r="O30" s="67">
        <f t="shared" si="11"/>
        <v>61.536082474226809</v>
      </c>
      <c r="P30" s="67">
        <f t="shared" si="12"/>
        <v>58.72043010752688</v>
      </c>
      <c r="Q30" s="67">
        <f t="shared" si="13"/>
        <v>68.27956989247312</v>
      </c>
      <c r="R30" s="67">
        <f t="shared" si="14"/>
        <v>65.463917525773198</v>
      </c>
      <c r="S30" s="68">
        <f t="shared" si="15"/>
        <v>-6.7434874182463105</v>
      </c>
      <c r="T30" s="68">
        <f t="shared" si="16"/>
        <v>-6.7434874182463176</v>
      </c>
      <c r="U30" s="58" t="s">
        <v>124</v>
      </c>
      <c r="V30" s="58" t="s">
        <v>118</v>
      </c>
      <c r="W30" s="58" t="s">
        <v>120</v>
      </c>
      <c r="X30" s="65" t="s">
        <v>129</v>
      </c>
      <c r="Y30" s="52"/>
    </row>
    <row r="31" spans="1:25" ht="15" x14ac:dyDescent="0.25">
      <c r="A31">
        <v>1.57</v>
      </c>
      <c r="B31">
        <v>2.4900000000000002</v>
      </c>
      <c r="C31" s="29">
        <f t="shared" si="0"/>
        <v>3.8549100862046881E-2</v>
      </c>
      <c r="D31" s="30">
        <f>IF(OR($A31="",$B31=""),"",A31*'MPTO_working_2-way'!$G30)</f>
        <v>1.6305220883534137</v>
      </c>
      <c r="E31" s="32">
        <f>IF(OR($A31="",$B31=""),"",B31*'MPTO_working_2-way'!$G30)</f>
        <v>2.5859872611464971</v>
      </c>
      <c r="F31" s="30">
        <f>IF(OR($A31="",$B31=""),"",'MPTO_working_2-way'!D30)</f>
        <v>1.6189924005549459</v>
      </c>
      <c r="G31" s="32">
        <f>IF(OR($A31="",$B31=""),"",'MPTO_working_2-way'!E30)</f>
        <v>2.6155287190981165</v>
      </c>
      <c r="H31" s="30">
        <f>IF(OR($A31="",$B31=""),"",'OddsRatio_working_2-way'!M30)</f>
        <v>1.6185065364007643</v>
      </c>
      <c r="I31" s="30">
        <f>IF(OR($A31="",$B31=""),"",'OddsRatio_working_2-way'!N30)</f>
        <v>2.6167977881353308</v>
      </c>
      <c r="J31" s="30">
        <f>IF('Log_working_2-way'!$D30="","",A31^('Log_working_2-way'!$D30))</f>
        <v>1.6132455721377705</v>
      </c>
      <c r="K31" s="32">
        <f>IF('Log_working_2-way'!$D30="","",B31^('Log_working_2-way'!$D30))</f>
        <v>2.6306681131242473</v>
      </c>
      <c r="L31" s="37">
        <f t="shared" ref="L31:L94" si="17">(1/D31)</f>
        <v>0.61330049261083741</v>
      </c>
      <c r="M31" s="37">
        <f t="shared" ref="M31:M94" si="18">(1/E31)</f>
        <v>0.38669950738916253</v>
      </c>
      <c r="N31" s="38">
        <v>128</v>
      </c>
      <c r="O31" s="38">
        <f t="shared" ref="O31:O94" si="19">(1/A31)*((N31*A31)-N31)</f>
        <v>46.471337579617838</v>
      </c>
      <c r="P31" s="38">
        <f t="shared" ref="P31:P94" si="20">(1/B31)*((N31*B31)-N31)</f>
        <v>76.594377510040161</v>
      </c>
      <c r="Q31" s="38">
        <f t="shared" ref="Q31:Q94" si="21">(1/B31)*N31</f>
        <v>51.405622489959832</v>
      </c>
      <c r="R31" s="38">
        <f t="shared" ref="R31:R94" si="22">(1/A31)*N31</f>
        <v>81.528662420382162</v>
      </c>
      <c r="S31" s="39">
        <f t="shared" ref="S31:S94" si="23">O31-Q31</f>
        <v>-4.9342849103419937</v>
      </c>
      <c r="T31" s="39">
        <f t="shared" ref="T31:T94" si="24">P31-R31</f>
        <v>-4.9342849103420008</v>
      </c>
      <c r="U31" t="s">
        <v>130</v>
      </c>
      <c r="V31" t="s">
        <v>131</v>
      </c>
      <c r="W31" t="s">
        <v>480</v>
      </c>
      <c r="X31" s="48" t="s">
        <v>476</v>
      </c>
      <c r="Y31" s="41"/>
    </row>
    <row r="32" spans="1:25" ht="15" x14ac:dyDescent="0.25">
      <c r="A32">
        <v>1.5</v>
      </c>
      <c r="B32">
        <v>2.72</v>
      </c>
      <c r="C32" s="29">
        <f t="shared" si="0"/>
        <v>3.4313725490195957E-2</v>
      </c>
      <c r="D32" s="30">
        <f>IF(OR($A32="",$B32=""),"",A32*'MPTO_working_2-way'!$G31)</f>
        <v>1.5514705882352939</v>
      </c>
      <c r="E32" s="32">
        <f>IF(OR($A32="",$B32=""),"",B32*'MPTO_working_2-way'!$G31)</f>
        <v>2.813333333333333</v>
      </c>
      <c r="F32" s="30">
        <f>IF(OR($A32="",$B32=""),"",'MPTO_working_2-way'!D31)</f>
        <v>1.5396226415094338</v>
      </c>
      <c r="G32" s="32">
        <f>IF(OR($A32="",$B32=""),"",'MPTO_working_2-way'!E31)</f>
        <v>2.8531468531468529</v>
      </c>
      <c r="H32" s="30">
        <f>IF(OR($A32="",$B32=""),"",'OddsRatio_working_2-way'!M31)</f>
        <v>1.5391638660171922</v>
      </c>
      <c r="I32" s="30">
        <f>IF(OR($A32="",$B32=""),"",'OddsRatio_working_2-way'!N31)</f>
        <v>2.8547236990991407</v>
      </c>
      <c r="J32" s="30">
        <f>IF('Log_working_2-way'!$D31="","",A32^('Log_working_2-way'!$D31))</f>
        <v>1.5337500430223856</v>
      </c>
      <c r="K32" s="32">
        <f>IF('Log_working_2-way'!$D31="","",B32^('Log_working_2-way'!$D31))</f>
        <v>2.8735361487509046</v>
      </c>
      <c r="L32" s="37">
        <f t="shared" si="17"/>
        <v>0.64454976303317546</v>
      </c>
      <c r="M32" s="37">
        <f t="shared" si="18"/>
        <v>0.35545023696682471</v>
      </c>
      <c r="N32" s="38">
        <v>129</v>
      </c>
      <c r="O32" s="38">
        <f t="shared" si="19"/>
        <v>43</v>
      </c>
      <c r="P32" s="38">
        <f t="shared" si="20"/>
        <v>81.573529411764724</v>
      </c>
      <c r="Q32" s="38">
        <f t="shared" si="21"/>
        <v>47.42647058823529</v>
      </c>
      <c r="R32" s="38">
        <f t="shared" si="22"/>
        <v>86</v>
      </c>
      <c r="S32" s="39">
        <f t="shared" si="23"/>
        <v>-4.4264705882352899</v>
      </c>
      <c r="T32" s="39">
        <f t="shared" si="24"/>
        <v>-4.4264705882352757</v>
      </c>
      <c r="U32" t="s">
        <v>132</v>
      </c>
      <c r="V32" t="s">
        <v>133</v>
      </c>
      <c r="W32" t="s">
        <v>481</v>
      </c>
      <c r="X32" s="48" t="s">
        <v>476</v>
      </c>
      <c r="Y32" s="41"/>
    </row>
    <row r="33" spans="1:25" ht="15" x14ac:dyDescent="0.25">
      <c r="A33">
        <v>1.5</v>
      </c>
      <c r="B33">
        <v>2.7</v>
      </c>
      <c r="C33" s="29">
        <f t="shared" si="0"/>
        <v>3.7037037037036979E-2</v>
      </c>
      <c r="D33" s="30">
        <f>IF(OR($A33="",$B33=""),"",A33*'MPTO_working_2-way'!$G32)</f>
        <v>1.5555555555555554</v>
      </c>
      <c r="E33" s="32">
        <f>IF(OR($A33="",$B33=""),"",B33*'MPTO_working_2-way'!$G32)</f>
        <v>2.8</v>
      </c>
      <c r="F33" s="30">
        <f>IF(OR($A33="",$B33=""),"",'MPTO_working_2-way'!D32)</f>
        <v>1.5428571428571427</v>
      </c>
      <c r="G33" s="32">
        <f>IF(OR($A33="",$B33=""),"",'MPTO_working_2-way'!E32)</f>
        <v>2.8421052631578947</v>
      </c>
      <c r="H33" s="30">
        <f>IF(OR($A33="",$B33=""),"",'OddsRatio_working_2-way'!M32)</f>
        <v>1.5423261445466403</v>
      </c>
      <c r="I33" s="30">
        <f>IF(OR($A33="",$B33=""),"",'OddsRatio_working_2-way'!N32)</f>
        <v>2.8439088914585766</v>
      </c>
      <c r="J33" s="30">
        <f>IF('Log_working_2-way'!$D32="","",A33^('Log_working_2-way'!$D32))</f>
        <v>1.5365175706215548</v>
      </c>
      <c r="K33" s="32">
        <f>IF('Log_working_2-way'!$D32="","",B33^('Log_working_2-way'!$D32))</f>
        <v>2.8638718557551206</v>
      </c>
      <c r="L33" s="37">
        <f t="shared" si="17"/>
        <v>0.6428571428571429</v>
      </c>
      <c r="M33" s="37">
        <f t="shared" si="18"/>
        <v>0.35714285714285715</v>
      </c>
      <c r="N33" s="38">
        <v>130</v>
      </c>
      <c r="O33" s="38">
        <f t="shared" si="19"/>
        <v>43.333333333333329</v>
      </c>
      <c r="P33" s="38">
        <f t="shared" si="20"/>
        <v>81.851851851851848</v>
      </c>
      <c r="Q33" s="38">
        <f t="shared" si="21"/>
        <v>48.148148148148145</v>
      </c>
      <c r="R33" s="38">
        <f t="shared" si="22"/>
        <v>86.666666666666657</v>
      </c>
      <c r="S33" s="39">
        <f t="shared" si="23"/>
        <v>-4.8148148148148167</v>
      </c>
      <c r="T33" s="39">
        <f t="shared" si="24"/>
        <v>-4.8148148148148096</v>
      </c>
      <c r="U33" t="s">
        <v>134</v>
      </c>
      <c r="V33" t="s">
        <v>135</v>
      </c>
      <c r="W33" t="s">
        <v>482</v>
      </c>
      <c r="X33" s="48" t="s">
        <v>476</v>
      </c>
      <c r="Y33" s="41"/>
    </row>
    <row r="34" spans="1:25" ht="15" x14ac:dyDescent="0.25">
      <c r="A34">
        <v>1.78</v>
      </c>
      <c r="B34">
        <v>2.11</v>
      </c>
      <c r="C34" s="29">
        <f t="shared" si="0"/>
        <v>3.5731402098088338E-2</v>
      </c>
      <c r="D34" s="30">
        <f>IF(OR($A34="",$B34=""),"",A34*'MPTO_working_2-way'!$G33)</f>
        <v>1.8436018957345972</v>
      </c>
      <c r="E34" s="32">
        <f>IF(OR($A34="",$B34=""),"",B34*'MPTO_working_2-way'!$G33)</f>
        <v>2.1853932584269664</v>
      </c>
      <c r="F34" s="30">
        <f>IF(OR($A34="",$B34=""),"",'MPTO_working_2-way'!D33)</f>
        <v>1.8384649273092173</v>
      </c>
      <c r="G34" s="32">
        <f>IF(OR($A34="",$B34=""),"",'MPTO_working_2-way'!E33)</f>
        <v>2.1926557300484557</v>
      </c>
      <c r="H34" s="30">
        <f>IF(OR($A34="",$B34=""),"",'OddsRatio_working_2-way'!M33)</f>
        <v>1.838273644284909</v>
      </c>
      <c r="I34" s="30">
        <f>IF(OR($A34="",$B34=""),"",'OddsRatio_working_2-way'!N33)</f>
        <v>2.192927878405448</v>
      </c>
      <c r="J34" s="30">
        <f>IF('Log_working_2-way'!$D33="","",A34^('Log_working_2-way'!$D33))</f>
        <v>1.8359377980310738</v>
      </c>
      <c r="K34" s="32">
        <f>IF('Log_working_2-way'!$D33="","",B34^('Log_working_2-way'!$D33))</f>
        <v>2.1962612557480616</v>
      </c>
      <c r="L34" s="37">
        <f t="shared" si="17"/>
        <v>0.54241645244215941</v>
      </c>
      <c r="M34" s="37">
        <f t="shared" si="18"/>
        <v>0.45758354755784059</v>
      </c>
      <c r="N34" s="38">
        <v>131</v>
      </c>
      <c r="O34" s="38">
        <f t="shared" si="19"/>
        <v>57.404494382022477</v>
      </c>
      <c r="P34" s="38">
        <f t="shared" si="20"/>
        <v>68.914691943127949</v>
      </c>
      <c r="Q34" s="38">
        <f t="shared" si="21"/>
        <v>62.085308056872037</v>
      </c>
      <c r="R34" s="38">
        <f t="shared" si="22"/>
        <v>73.595505617977537</v>
      </c>
      <c r="S34" s="39">
        <f t="shared" si="23"/>
        <v>-4.6808136748495599</v>
      </c>
      <c r="T34" s="39">
        <f t="shared" si="24"/>
        <v>-4.6808136748495883</v>
      </c>
      <c r="U34" t="s">
        <v>136</v>
      </c>
      <c r="V34" t="s">
        <v>137</v>
      </c>
      <c r="W34" t="s">
        <v>482</v>
      </c>
      <c r="X34" s="48" t="s">
        <v>476</v>
      </c>
      <c r="Y34" s="41"/>
    </row>
    <row r="35" spans="1:25" ht="15" x14ac:dyDescent="0.25">
      <c r="A35">
        <v>2.19</v>
      </c>
      <c r="B35">
        <v>1.74</v>
      </c>
      <c r="C35" s="29">
        <f t="shared" si="0"/>
        <v>3.1333648244370904E-2</v>
      </c>
      <c r="D35" s="30">
        <f>IF(OR($A35="",$B35=""),"",A35*'MPTO_working_2-way'!$G34)</f>
        <v>2.2586206896551722</v>
      </c>
      <c r="E35" s="32">
        <f>IF(OR($A35="",$B35=""),"",B35*'MPTO_working_2-way'!$G34)</f>
        <v>1.7945205479452053</v>
      </c>
      <c r="F35" s="30">
        <f>IF(OR($A35="",$B35=""),"",'MPTO_working_2-way'!D34)</f>
        <v>2.2678093197643276</v>
      </c>
      <c r="G35" s="32">
        <f>IF(OR($A35="",$B35=""),"",'MPTO_working_2-way'!E34)</f>
        <v>1.7887621461765948</v>
      </c>
      <c r="H35" s="30">
        <f>IF(OR($A35="",$B35=""),"",'OddsRatio_working_2-way'!M34)</f>
        <v>2.2681120250624973</v>
      </c>
      <c r="I35" s="30">
        <f>IF(OR($A35="",$B35=""),"",'OddsRatio_working_2-way'!N34)</f>
        <v>1.7885738643245783</v>
      </c>
      <c r="J35" s="30">
        <f>IF('Log_working_2-way'!$D34="","",A35^('Log_working_2-way'!$D34))</f>
        <v>2.2723226675973618</v>
      </c>
      <c r="K35" s="32">
        <f>IF('Log_working_2-way'!$D34="","",B35^('Log_working_2-way'!$D34))</f>
        <v>1.7859641468844982</v>
      </c>
      <c r="L35" s="37">
        <f t="shared" si="17"/>
        <v>0.44274809160305351</v>
      </c>
      <c r="M35" s="37">
        <f t="shared" si="18"/>
        <v>0.5572519083969466</v>
      </c>
      <c r="N35" s="38">
        <v>132</v>
      </c>
      <c r="O35" s="38">
        <f t="shared" si="19"/>
        <v>71.726027397260268</v>
      </c>
      <c r="P35" s="38">
        <f t="shared" si="20"/>
        <v>56.137931034482762</v>
      </c>
      <c r="Q35" s="38">
        <f t="shared" si="21"/>
        <v>75.862068965517238</v>
      </c>
      <c r="R35" s="38">
        <f t="shared" si="22"/>
        <v>60.273972602739732</v>
      </c>
      <c r="S35" s="39">
        <f t="shared" si="23"/>
        <v>-4.1360415682569709</v>
      </c>
      <c r="T35" s="39">
        <f t="shared" si="24"/>
        <v>-4.1360415682569709</v>
      </c>
      <c r="U35" t="s">
        <v>56</v>
      </c>
      <c r="V35" t="s">
        <v>45</v>
      </c>
      <c r="W35" t="s">
        <v>111</v>
      </c>
      <c r="X35" s="48" t="s">
        <v>476</v>
      </c>
      <c r="Y35" s="41"/>
    </row>
    <row r="36" spans="1:25" ht="15" x14ac:dyDescent="0.25">
      <c r="A36">
        <v>2.19</v>
      </c>
      <c r="B36">
        <v>1.75</v>
      </c>
      <c r="C36" s="29">
        <f t="shared" si="0"/>
        <v>2.8049575994781417E-2</v>
      </c>
      <c r="D36" s="30">
        <f>IF(OR($A36="",$B36=""),"",A36*'MPTO_working_2-way'!$G35)</f>
        <v>2.2514285714285713</v>
      </c>
      <c r="E36" s="32">
        <f>IF(OR($A36="",$B36=""),"",B36*'MPTO_working_2-way'!$G35)</f>
        <v>1.7990867579908674</v>
      </c>
      <c r="F36" s="30">
        <f>IF(OR($A36="",$B36=""),"",'MPTO_working_2-way'!D35)</f>
        <v>2.2593957258658803</v>
      </c>
      <c r="G36" s="32">
        <f>IF(OR($A36="",$B36=""),"",'MPTO_working_2-way'!E35)</f>
        <v>1.7940315974253949</v>
      </c>
      <c r="H36" s="30">
        <f>IF(OR($A36="",$B36=""),"",'OddsRatio_working_2-way'!M35)</f>
        <v>2.2596295751794115</v>
      </c>
      <c r="I36" s="30">
        <f>IF(OR($A36="",$B36=""),"",'OddsRatio_working_2-way'!N35)</f>
        <v>1.7938841860374448</v>
      </c>
      <c r="J36" s="30">
        <f>IF('Log_working_2-way'!$D35="","",A36^('Log_working_2-way'!$D35))</f>
        <v>2.2632669083588914</v>
      </c>
      <c r="K36" s="32">
        <f>IF('Log_working_2-way'!$D35="","",B36^('Log_working_2-way'!$D35))</f>
        <v>1.7915983497890287</v>
      </c>
      <c r="L36" s="37">
        <f t="shared" si="17"/>
        <v>0.44416243654822335</v>
      </c>
      <c r="M36" s="37">
        <f t="shared" si="18"/>
        <v>0.55583756345177671</v>
      </c>
      <c r="N36" s="38">
        <v>133</v>
      </c>
      <c r="O36" s="38">
        <f t="shared" si="19"/>
        <v>72.269406392694066</v>
      </c>
      <c r="P36" s="38">
        <f t="shared" si="20"/>
        <v>57</v>
      </c>
      <c r="Q36" s="38">
        <f t="shared" si="21"/>
        <v>76</v>
      </c>
      <c r="R36" s="38">
        <f t="shared" si="22"/>
        <v>60.730593607305941</v>
      </c>
      <c r="S36" s="39">
        <f t="shared" si="23"/>
        <v>-3.7305936073059343</v>
      </c>
      <c r="T36" s="39">
        <f t="shared" si="24"/>
        <v>-3.7305936073059414</v>
      </c>
      <c r="U36" t="s">
        <v>138</v>
      </c>
      <c r="V36" t="s">
        <v>139</v>
      </c>
      <c r="W36" t="s">
        <v>483</v>
      </c>
      <c r="X36" s="48" t="s">
        <v>476</v>
      </c>
      <c r="Y36" s="41"/>
    </row>
    <row r="37" spans="1:25" ht="15" x14ac:dyDescent="0.25">
      <c r="A37">
        <v>2.0699999999999998</v>
      </c>
      <c r="B37">
        <v>1.85</v>
      </c>
      <c r="C37" s="29">
        <f t="shared" si="0"/>
        <v>2.3632327980154022E-2</v>
      </c>
      <c r="D37" s="30">
        <f>IF(OR($A37="",$B37=""),"",A37*'MPTO_working_2-way'!$G36)</f>
        <v>2.1189189189189186</v>
      </c>
      <c r="E37" s="32">
        <f>IF(OR($A37="",$B37=""),"",B37*'MPTO_working_2-way'!$G36)</f>
        <v>1.893719806763285</v>
      </c>
      <c r="F37" s="30">
        <f>IF(OR($A37="",$B37=""),"",'MPTO_working_2-way'!D36)</f>
        <v>2.1219005402410303</v>
      </c>
      <c r="G37" s="32">
        <f>IF(OR($A37="",$B37=""),"",'MPTO_working_2-way'!E36)</f>
        <v>1.8913446104457341</v>
      </c>
      <c r="H37" s="30">
        <f>IF(OR($A37="",$B37=""),"",'OddsRatio_working_2-way'!M36)</f>
        <v>2.1219730519989164</v>
      </c>
      <c r="I37" s="30">
        <f>IF(OR($A37="",$B37=""),"",'OddsRatio_working_2-way'!N36)</f>
        <v>1.8912870039243732</v>
      </c>
      <c r="J37" s="30">
        <f>IF('Log_working_2-way'!$D36="","",A37^('Log_working_2-way'!$D36))</f>
        <v>2.1233226399853709</v>
      </c>
      <c r="K37" s="32">
        <f>IF('Log_working_2-way'!$D36="","",B37^('Log_working_2-way'!$D36))</f>
        <v>1.8902161893692622</v>
      </c>
      <c r="L37" s="37">
        <f t="shared" si="17"/>
        <v>0.47193877551020413</v>
      </c>
      <c r="M37" s="37">
        <f t="shared" si="18"/>
        <v>0.52806122448979598</v>
      </c>
      <c r="N37" s="38">
        <v>134</v>
      </c>
      <c r="O37" s="38">
        <f t="shared" si="19"/>
        <v>69.265700483091791</v>
      </c>
      <c r="P37" s="38">
        <f t="shared" si="20"/>
        <v>61.567567567567565</v>
      </c>
      <c r="Q37" s="38">
        <f t="shared" si="21"/>
        <v>72.432432432432421</v>
      </c>
      <c r="R37" s="38">
        <f t="shared" si="22"/>
        <v>64.734299516908223</v>
      </c>
      <c r="S37" s="39">
        <f t="shared" si="23"/>
        <v>-3.1667319493406296</v>
      </c>
      <c r="T37" s="39">
        <f t="shared" si="24"/>
        <v>-3.166731949340658</v>
      </c>
      <c r="U37" t="s">
        <v>140</v>
      </c>
      <c r="V37" t="s">
        <v>141</v>
      </c>
      <c r="W37" t="s">
        <v>484</v>
      </c>
      <c r="X37" s="48" t="s">
        <v>476</v>
      </c>
      <c r="Y37" s="41"/>
    </row>
    <row r="38" spans="1:25" ht="15" x14ac:dyDescent="0.25">
      <c r="A38">
        <v>1.85</v>
      </c>
      <c r="B38">
        <v>2.04</v>
      </c>
      <c r="C38" s="29">
        <f t="shared" si="0"/>
        <v>3.0736618971912932E-2</v>
      </c>
      <c r="D38" s="30">
        <f>IF(OR($A38="",$B38=""),"",A38*'MPTO_working_2-way'!$G37)</f>
        <v>1.9068627450980391</v>
      </c>
      <c r="E38" s="32">
        <f>IF(OR($A38="",$B38=""),"",B38*'MPTO_working_2-way'!$G37)</f>
        <v>2.1027027027027025</v>
      </c>
      <c r="F38" s="30">
        <f>IF(OR($A38="",$B38=""),"",'MPTO_working_2-way'!D37)</f>
        <v>1.9041372351160444</v>
      </c>
      <c r="G38" s="32">
        <f>IF(OR($A38="",$B38=""),"",'MPTO_working_2-way'!E37)</f>
        <v>2.1060267857142851</v>
      </c>
      <c r="H38" s="30">
        <f>IF(OR($A38="",$B38=""),"",'OddsRatio_working_2-way'!M37)</f>
        <v>1.904050713349474</v>
      </c>
      <c r="I38" s="30">
        <f>IF(OR($A38="",$B38=""),"",'OddsRatio_working_2-way'!N37)</f>
        <v>2.1061326375099441</v>
      </c>
      <c r="J38" s="30">
        <f>IF('Log_working_2-way'!$D37="","",A38^('Log_working_2-way'!$D37))</f>
        <v>1.9028150891340896</v>
      </c>
      <c r="K38" s="32">
        <f>IF('Log_working_2-way'!$D37="","",B38^('Log_working_2-way'!$D37))</f>
        <v>2.1076465292124213</v>
      </c>
      <c r="L38" s="37">
        <f t="shared" si="17"/>
        <v>0.52442159383033427</v>
      </c>
      <c r="M38" s="37">
        <f t="shared" si="18"/>
        <v>0.47557840616966585</v>
      </c>
      <c r="N38" s="38">
        <v>135</v>
      </c>
      <c r="O38" s="38">
        <f t="shared" si="19"/>
        <v>62.027027027027017</v>
      </c>
      <c r="P38" s="38">
        <f t="shared" si="20"/>
        <v>68.823529411764696</v>
      </c>
      <c r="Q38" s="38">
        <f t="shared" si="21"/>
        <v>66.17647058823529</v>
      </c>
      <c r="R38" s="38">
        <f t="shared" si="22"/>
        <v>72.972972972972968</v>
      </c>
      <c r="S38" s="39">
        <f t="shared" si="23"/>
        <v>-4.1494435612082725</v>
      </c>
      <c r="T38" s="39">
        <f t="shared" si="24"/>
        <v>-4.1494435612082725</v>
      </c>
      <c r="U38" t="s">
        <v>142</v>
      </c>
      <c r="V38" t="s">
        <v>143</v>
      </c>
      <c r="W38" t="s">
        <v>485</v>
      </c>
      <c r="X38" s="48" t="s">
        <v>476</v>
      </c>
      <c r="Y38" s="41"/>
    </row>
    <row r="39" spans="1:25" ht="15" x14ac:dyDescent="0.25">
      <c r="A39">
        <v>1.93</v>
      </c>
      <c r="B39">
        <v>1.95</v>
      </c>
      <c r="C39" s="29">
        <f t="shared" si="0"/>
        <v>3.0955227846419575E-2</v>
      </c>
      <c r="D39" s="30">
        <f>IF(OR($A39="",$B39=""),"",A39*'MPTO_working_2-way'!$G38)</f>
        <v>1.9897435897435898</v>
      </c>
      <c r="E39" s="32">
        <f>IF(OR($A39="",$B39=""),"",B39*'MPTO_working_2-way'!$G38)</f>
        <v>2.0103626943005182</v>
      </c>
      <c r="F39" s="30">
        <f>IF(OR($A39="",$B39=""),"",'MPTO_working_2-way'!D38)</f>
        <v>1.9894277785119598</v>
      </c>
      <c r="G39" s="32">
        <f>IF(OR($A39="",$B39=""),"",'MPTO_working_2-way'!E38)</f>
        <v>2.0106851876586083</v>
      </c>
      <c r="H39" s="30">
        <f>IF(OR($A39="",$B39=""),"",'OddsRatio_working_2-way'!M38)</f>
        <v>1.9894176915848294</v>
      </c>
      <c r="I39" s="30">
        <f>IF(OR($A39="",$B39=""),"",'OddsRatio_working_2-way'!N38)</f>
        <v>2.0106954914038573</v>
      </c>
      <c r="J39" s="30">
        <f>IF('Log_working_2-way'!$D38="","",A39^('Log_working_2-way'!$D38))</f>
        <v>1.9892742724695103</v>
      </c>
      <c r="K39" s="32">
        <f>IF('Log_working_2-way'!$D38="","",B39^('Log_working_2-way'!$D38))</f>
        <v>2.0108420160403986</v>
      </c>
      <c r="L39" s="37">
        <f t="shared" si="17"/>
        <v>0.50257731958762886</v>
      </c>
      <c r="M39" s="37">
        <f t="shared" si="18"/>
        <v>0.49742268041237114</v>
      </c>
      <c r="N39" s="38">
        <v>136</v>
      </c>
      <c r="O39" s="38">
        <f t="shared" si="19"/>
        <v>65.533678756476704</v>
      </c>
      <c r="P39" s="38">
        <f t="shared" si="20"/>
        <v>66.256410256410263</v>
      </c>
      <c r="Q39" s="38">
        <f t="shared" si="21"/>
        <v>69.743589743589752</v>
      </c>
      <c r="R39" s="38">
        <f t="shared" si="22"/>
        <v>70.466321243523325</v>
      </c>
      <c r="S39" s="39">
        <f t="shared" si="23"/>
        <v>-4.209910987113048</v>
      </c>
      <c r="T39" s="39">
        <f t="shared" si="24"/>
        <v>-4.2099109871130622</v>
      </c>
      <c r="U39" t="s">
        <v>144</v>
      </c>
      <c r="V39" t="s">
        <v>145</v>
      </c>
      <c r="W39" t="s">
        <v>486</v>
      </c>
      <c r="X39" s="48" t="s">
        <v>476</v>
      </c>
      <c r="Y39" s="41"/>
    </row>
    <row r="40" spans="1:25" ht="15" x14ac:dyDescent="0.25">
      <c r="A40">
        <v>2.31</v>
      </c>
      <c r="B40">
        <v>1.66</v>
      </c>
      <c r="C40" s="29">
        <f t="shared" si="0"/>
        <v>3.5310071454649705E-2</v>
      </c>
      <c r="D40" s="30">
        <f>IF(OR($A40="",$B40=""),"",A40*'MPTO_working_2-way'!$G39)</f>
        <v>2.3915662650602409</v>
      </c>
      <c r="E40" s="32">
        <f>IF(OR($A40="",$B40=""),"",B40*'MPTO_working_2-way'!$G39)</f>
        <v>1.7186147186147185</v>
      </c>
      <c r="F40" s="30">
        <f>IF(OR($A40="",$B40=""),"",'MPTO_working_2-way'!D39)</f>
        <v>2.4082145324373547</v>
      </c>
      <c r="G40" s="32">
        <f>IF(OR($A40="",$B40=""),"",'MPTO_working_2-way'!E39)</f>
        <v>1.7101190741649199</v>
      </c>
      <c r="H40" s="30">
        <f>IF(OR($A40="",$B40=""),"",'OddsRatio_working_2-way'!M39)</f>
        <v>2.4088465086191913</v>
      </c>
      <c r="I40" s="30">
        <f>IF(OR($A40="",$B40=""),"",'OddsRatio_working_2-way'!N39)</f>
        <v>1.7098005310600506</v>
      </c>
      <c r="J40" s="30">
        <f>IF('Log_working_2-way'!$D39="","",A40^('Log_working_2-way'!$D39))</f>
        <v>2.4165541184191208</v>
      </c>
      <c r="K40" s="32">
        <f>IF('Log_working_2-way'!$D39="","",B40^('Log_working_2-way'!$D39))</f>
        <v>1.7059384368003565</v>
      </c>
      <c r="L40" s="37">
        <f t="shared" si="17"/>
        <v>0.41813602015113349</v>
      </c>
      <c r="M40" s="37">
        <f t="shared" si="18"/>
        <v>0.58186397984886651</v>
      </c>
      <c r="N40" s="38">
        <v>137</v>
      </c>
      <c r="O40" s="38">
        <f t="shared" si="19"/>
        <v>77.692640692640708</v>
      </c>
      <c r="P40" s="38">
        <f t="shared" si="20"/>
        <v>54.46987951807229</v>
      </c>
      <c r="Q40" s="38">
        <f t="shared" si="21"/>
        <v>82.530120481927725</v>
      </c>
      <c r="R40" s="38">
        <f t="shared" si="22"/>
        <v>59.307359307359306</v>
      </c>
      <c r="S40" s="39">
        <f t="shared" si="23"/>
        <v>-4.8374797892870163</v>
      </c>
      <c r="T40" s="39">
        <f t="shared" si="24"/>
        <v>-4.8374797892870163</v>
      </c>
      <c r="U40" t="s">
        <v>146</v>
      </c>
      <c r="V40" t="s">
        <v>147</v>
      </c>
      <c r="W40" t="s">
        <v>487</v>
      </c>
      <c r="X40" s="48" t="s">
        <v>476</v>
      </c>
      <c r="Y40" s="41"/>
    </row>
    <row r="41" spans="1:25" ht="15" x14ac:dyDescent="0.25">
      <c r="A41">
        <v>1.96</v>
      </c>
      <c r="B41">
        <v>1.93</v>
      </c>
      <c r="C41" s="29">
        <f t="shared" si="0"/>
        <v>2.8338796658559762E-2</v>
      </c>
      <c r="D41" s="30">
        <f>IF(OR($A41="",$B41=""),"",A41*'MPTO_working_2-way'!$G40)</f>
        <v>2.0155440414507773</v>
      </c>
      <c r="E41" s="32">
        <f>IF(OR($A41="",$B41=""),"",B41*'MPTO_working_2-way'!$G40)</f>
        <v>1.9846938775510203</v>
      </c>
      <c r="F41" s="30">
        <f>IF(OR($A41="",$B41=""),"",'MPTO_working_2-way'!D40)</f>
        <v>2.0159880622468553</v>
      </c>
      <c r="G41" s="32">
        <f>IF(OR($A41="",$B41=""),"",'MPTO_working_2-way'!E40)</f>
        <v>1.9842635333613092</v>
      </c>
      <c r="H41" s="30">
        <f>IF(OR($A41="",$B41=""),"",'OddsRatio_working_2-way'!M40)</f>
        <v>2.0160010160015238</v>
      </c>
      <c r="I41" s="30">
        <f>IF(OR($A41="",$B41=""),"",'OddsRatio_working_2-way'!N40)</f>
        <v>1.9842509842514759</v>
      </c>
      <c r="J41" s="30">
        <f>IF('Log_working_2-way'!$D40="","",A41^('Log_working_2-way'!$D40))</f>
        <v>2.0162023284286739</v>
      </c>
      <c r="K41" s="32">
        <f>IF('Log_working_2-way'!$D40="","",B41^('Log_working_2-way'!$D40))</f>
        <v>1.9840560014719333</v>
      </c>
      <c r="L41" s="37">
        <f t="shared" si="17"/>
        <v>0.49614395886889456</v>
      </c>
      <c r="M41" s="37">
        <f t="shared" si="18"/>
        <v>0.50385604113110538</v>
      </c>
      <c r="N41" s="38">
        <v>138</v>
      </c>
      <c r="O41" s="38">
        <f t="shared" si="19"/>
        <v>67.591836734693885</v>
      </c>
      <c r="P41" s="38">
        <f t="shared" si="20"/>
        <v>66.497409326424872</v>
      </c>
      <c r="Q41" s="38">
        <f t="shared" si="21"/>
        <v>71.502590673575142</v>
      </c>
      <c r="R41" s="38">
        <f t="shared" si="22"/>
        <v>70.408163265306129</v>
      </c>
      <c r="S41" s="39">
        <f t="shared" si="23"/>
        <v>-3.9107539388812569</v>
      </c>
      <c r="T41" s="39">
        <f t="shared" si="24"/>
        <v>-3.9107539388812569</v>
      </c>
      <c r="U41" t="s">
        <v>148</v>
      </c>
      <c r="V41" t="s">
        <v>149</v>
      </c>
      <c r="W41" t="s">
        <v>487</v>
      </c>
      <c r="X41" s="48" t="s">
        <v>476</v>
      </c>
      <c r="Y41" s="41"/>
    </row>
    <row r="42" spans="1:25" ht="15" x14ac:dyDescent="0.25">
      <c r="A42">
        <v>1.72</v>
      </c>
      <c r="B42">
        <v>2.1</v>
      </c>
      <c r="C42" s="29">
        <f t="shared" si="0"/>
        <v>5.75858250276855E-2</v>
      </c>
      <c r="D42" s="30">
        <f>IF(OR($A42="",$B42=""),"",A42*'MPTO_working_2-way'!$G41)</f>
        <v>1.819047619047619</v>
      </c>
      <c r="E42" s="32">
        <f>IF(OR($A42="",$B42=""),"",B42*'MPTO_working_2-way'!$G41)</f>
        <v>2.2209302325581395</v>
      </c>
      <c r="F42" s="30">
        <f>IF(OR($A42="",$B42=""),"",'MPTO_working_2-way'!D41)</f>
        <v>1.8096192384769538</v>
      </c>
      <c r="G42" s="32">
        <f>IF(OR($A42="",$B42=""),"",'MPTO_working_2-way'!E41)</f>
        <v>2.2351485148514851</v>
      </c>
      <c r="H42" s="30">
        <f>IF(OR($A42="",$B42=""),"",'OddsRatio_working_2-way'!M41)</f>
        <v>1.8090398349558905</v>
      </c>
      <c r="I42" s="30">
        <f>IF(OR($A42="",$B42=""),"",'OddsRatio_working_2-way'!N41)</f>
        <v>2.2360330811826108</v>
      </c>
      <c r="J42" s="30">
        <f>IF('Log_working_2-way'!$D41="","",A42^('Log_working_2-way'!$D41))</f>
        <v>1.8046858672870141</v>
      </c>
      <c r="K42" s="32">
        <f>IF('Log_working_2-way'!$D41="","",B42^('Log_working_2-way'!$D41))</f>
        <v>2.2427209680817906</v>
      </c>
      <c r="L42" s="37">
        <f t="shared" si="17"/>
        <v>0.54973821989528793</v>
      </c>
      <c r="M42" s="37">
        <f t="shared" si="18"/>
        <v>0.45026178010471207</v>
      </c>
      <c r="N42" s="38">
        <v>139</v>
      </c>
      <c r="O42" s="38">
        <f t="shared" si="19"/>
        <v>58.1860465116279</v>
      </c>
      <c r="P42" s="38">
        <f t="shared" si="20"/>
        <v>72.809523809523824</v>
      </c>
      <c r="Q42" s="38">
        <f t="shared" si="21"/>
        <v>66.19047619047619</v>
      </c>
      <c r="R42" s="38">
        <f t="shared" si="22"/>
        <v>80.813953488372093</v>
      </c>
      <c r="S42" s="39">
        <f t="shared" si="23"/>
        <v>-8.0044296788482896</v>
      </c>
      <c r="T42" s="39">
        <f t="shared" si="24"/>
        <v>-8.0044296788482683</v>
      </c>
      <c r="U42" t="s">
        <v>150</v>
      </c>
      <c r="V42" t="s">
        <v>151</v>
      </c>
      <c r="W42" t="s">
        <v>488</v>
      </c>
      <c r="X42" s="48" t="s">
        <v>476</v>
      </c>
      <c r="Y42" s="41"/>
    </row>
    <row r="43" spans="1:25" ht="15" x14ac:dyDescent="0.25">
      <c r="A43">
        <v>2.37</v>
      </c>
      <c r="B43">
        <v>1.65</v>
      </c>
      <c r="C43" s="29">
        <f t="shared" si="0"/>
        <v>2.8001534330648337E-2</v>
      </c>
      <c r="D43" s="30">
        <f>IF(OR($A43="",$B43=""),"",A43*'MPTO_working_2-way'!$G42)</f>
        <v>2.4363636363636365</v>
      </c>
      <c r="E43" s="32">
        <f>IF(OR($A43="",$B43=""),"",B43*'MPTO_working_2-way'!$G42)</f>
        <v>1.6962025316455696</v>
      </c>
      <c r="F43" s="30">
        <f>IF(OR($A43="",$B43=""),"",'MPTO_working_2-way'!D42)</f>
        <v>2.4513399153737665</v>
      </c>
      <c r="G43" s="32">
        <f>IF(OR($A43="",$B43=""),"",'MPTO_working_2-way'!E42)</f>
        <v>1.6890184645286688</v>
      </c>
      <c r="H43" s="30">
        <f>IF(OR($A43="",$B43=""),"",'OddsRatio_working_2-way'!M42)</f>
        <v>2.4517893468724408</v>
      </c>
      <c r="I43" s="30">
        <f>IF(OR($A43="",$B43=""),"",'OddsRatio_working_2-way'!N42)</f>
        <v>1.6888051645745159</v>
      </c>
      <c r="J43" s="30">
        <f>IF('Log_working_2-way'!$D42="","",A43^('Log_working_2-way'!$D42))</f>
        <v>2.4586772337716281</v>
      </c>
      <c r="K43" s="32">
        <f>IF('Log_working_2-way'!$D42="","",B43^('Log_working_2-way'!$D42))</f>
        <v>1.685552620448002</v>
      </c>
      <c r="L43" s="37">
        <f t="shared" si="17"/>
        <v>0.41044776119402981</v>
      </c>
      <c r="M43" s="37">
        <f t="shared" si="18"/>
        <v>0.58955223880597019</v>
      </c>
      <c r="N43" s="38">
        <v>140</v>
      </c>
      <c r="O43" s="38">
        <f t="shared" si="19"/>
        <v>80.928270042194086</v>
      </c>
      <c r="P43" s="38">
        <f t="shared" si="20"/>
        <v>55.151515151515156</v>
      </c>
      <c r="Q43" s="38">
        <f t="shared" si="21"/>
        <v>84.848484848484844</v>
      </c>
      <c r="R43" s="38">
        <f t="shared" si="22"/>
        <v>59.0717299578059</v>
      </c>
      <c r="S43" s="39">
        <f t="shared" si="23"/>
        <v>-3.9202148062907582</v>
      </c>
      <c r="T43" s="39">
        <f t="shared" si="24"/>
        <v>-3.920214806290744</v>
      </c>
      <c r="U43" t="s">
        <v>152</v>
      </c>
      <c r="V43" t="s">
        <v>153</v>
      </c>
      <c r="W43" t="s">
        <v>489</v>
      </c>
      <c r="X43" s="48" t="s">
        <v>476</v>
      </c>
      <c r="Y43" s="41"/>
    </row>
    <row r="44" spans="1:25" ht="15" x14ac:dyDescent="0.25">
      <c r="A44">
        <v>2.25</v>
      </c>
      <c r="B44">
        <v>1.7</v>
      </c>
      <c r="C44" s="29">
        <f t="shared" si="0"/>
        <v>3.2679738562091387E-2</v>
      </c>
      <c r="D44" s="30">
        <f>IF(OR($A44="",$B44=""),"",A44*'MPTO_working_2-way'!$G43)</f>
        <v>2.3235294117647056</v>
      </c>
      <c r="E44" s="32">
        <f>IF(OR($A44="",$B44=""),"",B44*'MPTO_working_2-way'!$G43)</f>
        <v>1.7555555555555553</v>
      </c>
      <c r="F44" s="30">
        <f>IF(OR($A44="",$B44=""),"",'MPTO_working_2-way'!D43)</f>
        <v>2.3358778625954195</v>
      </c>
      <c r="G44" s="32">
        <f>IF(OR($A44="",$B44=""),"",'MPTO_working_2-way'!E43)</f>
        <v>1.7485714285714284</v>
      </c>
      <c r="H44" s="30">
        <f>IF(OR($A44="",$B44=""),"",'OddsRatio_working_2-way'!M43)</f>
        <v>2.3363062095621219</v>
      </c>
      <c r="I44" s="30">
        <f>IF(OR($A44="",$B44=""),"",'OddsRatio_working_2-way'!N43)</f>
        <v>1.7483314773547878</v>
      </c>
      <c r="J44" s="30">
        <f>IF('Log_working_2-way'!$D43="","",A44^('Log_working_2-way'!$D43))</f>
        <v>2.3419883892799152</v>
      </c>
      <c r="K44" s="32">
        <f>IF('Log_working_2-way'!$D43="","",B44^('Log_working_2-way'!$D43))</f>
        <v>1.7451629298644922</v>
      </c>
      <c r="L44" s="37">
        <f t="shared" si="17"/>
        <v>0.43037974683544311</v>
      </c>
      <c r="M44" s="37">
        <f t="shared" si="18"/>
        <v>0.569620253164557</v>
      </c>
      <c r="N44" s="38">
        <v>141</v>
      </c>
      <c r="O44" s="38">
        <f t="shared" si="19"/>
        <v>78.333333333333329</v>
      </c>
      <c r="P44" s="38">
        <f t="shared" si="20"/>
        <v>58.058823529411761</v>
      </c>
      <c r="Q44" s="38">
        <f t="shared" si="21"/>
        <v>82.941176470588232</v>
      </c>
      <c r="R44" s="38">
        <f t="shared" si="22"/>
        <v>62.666666666666664</v>
      </c>
      <c r="S44" s="39">
        <f t="shared" si="23"/>
        <v>-4.6078431372549034</v>
      </c>
      <c r="T44" s="39">
        <f t="shared" si="24"/>
        <v>-4.6078431372549034</v>
      </c>
      <c r="U44" t="s">
        <v>154</v>
      </c>
      <c r="V44" t="s">
        <v>155</v>
      </c>
      <c r="W44" t="s">
        <v>490</v>
      </c>
      <c r="X44" s="48" t="s">
        <v>476</v>
      </c>
      <c r="Y44" s="41"/>
    </row>
    <row r="45" spans="1:25" ht="15" x14ac:dyDescent="0.25">
      <c r="A45">
        <v>1.88</v>
      </c>
      <c r="B45">
        <v>2.02</v>
      </c>
      <c r="C45" s="29">
        <f t="shared" si="0"/>
        <v>2.6964398567516312E-2</v>
      </c>
      <c r="D45" s="30">
        <f>IF(OR($A45="",$B45=""),"",A45*'MPTO_working_2-way'!$G44)</f>
        <v>1.9306930693069306</v>
      </c>
      <c r="E45" s="32">
        <f>IF(OR($A45="",$B45=""),"",B45*'MPTO_working_2-way'!$G44)</f>
        <v>2.0744680851063828</v>
      </c>
      <c r="F45" s="30">
        <f>IF(OR($A45="",$B45=""),"",'MPTO_working_2-way'!D44)</f>
        <v>1.9288906948394962</v>
      </c>
      <c r="G45" s="32">
        <f>IF(OR($A45="",$B45=""),"",'MPTO_working_2-way'!E44)</f>
        <v>2.0765529308836395</v>
      </c>
      <c r="H45" s="30">
        <f>IF(OR($A45="",$B45=""),"",'OddsRatio_working_2-way'!M44)</f>
        <v>1.9288407280256479</v>
      </c>
      <c r="I45" s="30">
        <f>IF(OR($A45="",$B45=""),"",'OddsRatio_working_2-way'!N44)</f>
        <v>2.0766108438479098</v>
      </c>
      <c r="J45" s="30">
        <f>IF('Log_working_2-way'!$D44="","",A45^('Log_working_2-way'!$D44))</f>
        <v>1.9280257534933587</v>
      </c>
      <c r="K45" s="32">
        <f>IF('Log_working_2-way'!$D44="","",B45^('Log_working_2-way'!$D44))</f>
        <v>2.0775563029751076</v>
      </c>
      <c r="L45" s="37">
        <f t="shared" si="17"/>
        <v>0.517948717948718</v>
      </c>
      <c r="M45" s="37">
        <f t="shared" si="18"/>
        <v>0.48205128205128212</v>
      </c>
      <c r="N45" s="38">
        <v>142</v>
      </c>
      <c r="O45" s="38">
        <f t="shared" si="19"/>
        <v>66.468085106382972</v>
      </c>
      <c r="P45" s="38">
        <f t="shared" si="20"/>
        <v>71.702970297029694</v>
      </c>
      <c r="Q45" s="38">
        <f t="shared" si="21"/>
        <v>70.297029702970292</v>
      </c>
      <c r="R45" s="38">
        <f t="shared" si="22"/>
        <v>75.531914893617014</v>
      </c>
      <c r="S45" s="39">
        <f t="shared" si="23"/>
        <v>-3.8289445965873199</v>
      </c>
      <c r="T45" s="39">
        <f t="shared" si="24"/>
        <v>-3.8289445965873199</v>
      </c>
      <c r="U45" t="s">
        <v>156</v>
      </c>
      <c r="V45" t="s">
        <v>157</v>
      </c>
      <c r="W45" t="s">
        <v>491</v>
      </c>
      <c r="X45" s="48" t="s">
        <v>476</v>
      </c>
      <c r="Y45" s="41"/>
    </row>
    <row r="46" spans="1:25" ht="15" x14ac:dyDescent="0.25">
      <c r="A46">
        <v>1.84</v>
      </c>
      <c r="B46">
        <v>2.06</v>
      </c>
      <c r="C46" s="29">
        <f t="shared" si="0"/>
        <v>2.891515407344869E-2</v>
      </c>
      <c r="D46" s="30">
        <f>IF(OR($A46="",$B46=""),"",A46*'MPTO_working_2-way'!$G45)</f>
        <v>1.8932038834951457</v>
      </c>
      <c r="E46" s="32">
        <f>IF(OR($A46="",$B46=""),"",B46*'MPTO_working_2-way'!$G45)</f>
        <v>2.1195652173913042</v>
      </c>
      <c r="F46" s="30">
        <f>IF(OR($A46="",$B46=""),"",'MPTO_working_2-way'!D45)</f>
        <v>1.8902852583283463</v>
      </c>
      <c r="G46" s="32">
        <f>IF(OR($A46="",$B46=""),"",'MPTO_working_2-way'!E45)</f>
        <v>2.1232354918216445</v>
      </c>
      <c r="H46" s="30">
        <f>IF(OR($A46="",$B46=""),"",'OddsRatio_working_2-way'!M45)</f>
        <v>1.8901981971385247</v>
      </c>
      <c r="I46" s="30">
        <f>IF(OR($A46="",$B46=""),"",'OddsRatio_working_2-way'!N45)</f>
        <v>2.123345344008138</v>
      </c>
      <c r="J46" s="30">
        <f>IF('Log_working_2-way'!$D45="","",A46^('Log_working_2-way'!$D45))</f>
        <v>1.8888770989238437</v>
      </c>
      <c r="K46" s="32">
        <f>IF('Log_working_2-way'!$D45="","",B46^('Log_working_2-way'!$D45))</f>
        <v>2.1250149218724146</v>
      </c>
      <c r="L46" s="37">
        <f t="shared" si="17"/>
        <v>0.52820512820512822</v>
      </c>
      <c r="M46" s="37">
        <f t="shared" si="18"/>
        <v>0.47179487179487184</v>
      </c>
      <c r="N46" s="38">
        <v>143</v>
      </c>
      <c r="O46" s="38">
        <f t="shared" si="19"/>
        <v>65.282608695652172</v>
      </c>
      <c r="P46" s="38">
        <f t="shared" si="20"/>
        <v>73.582524271844648</v>
      </c>
      <c r="Q46" s="38">
        <f t="shared" si="21"/>
        <v>69.417475728155338</v>
      </c>
      <c r="R46" s="38">
        <f t="shared" si="22"/>
        <v>77.717391304347828</v>
      </c>
      <c r="S46" s="39">
        <f t="shared" si="23"/>
        <v>-4.1348670325031662</v>
      </c>
      <c r="T46" s="39">
        <f t="shared" si="24"/>
        <v>-4.1348670325031804</v>
      </c>
      <c r="U46" t="s">
        <v>158</v>
      </c>
      <c r="V46" t="s">
        <v>159</v>
      </c>
      <c r="W46" t="s">
        <v>491</v>
      </c>
      <c r="X46" s="48" t="s">
        <v>476</v>
      </c>
      <c r="Y46" s="41"/>
    </row>
    <row r="47" spans="1:25" ht="15" x14ac:dyDescent="0.25">
      <c r="A47">
        <v>1.73</v>
      </c>
      <c r="B47">
        <v>2.13</v>
      </c>
      <c r="C47" s="29">
        <f t="shared" si="0"/>
        <v>4.7518250156042274E-2</v>
      </c>
      <c r="D47" s="30">
        <f>IF(OR($A47="",$B47=""),"",A47*'MPTO_working_2-way'!$G46)</f>
        <v>1.812206572769953</v>
      </c>
      <c r="E47" s="32">
        <f>IF(OR($A47="",$B47=""),"",B47*'MPTO_working_2-way'!$G46)</f>
        <v>2.2312138728323698</v>
      </c>
      <c r="F47" s="30">
        <f>IF(OR($A47="",$B47=""),"",'MPTO_working_2-way'!D46)</f>
        <v>1.8041567725036107</v>
      </c>
      <c r="G47" s="32">
        <f>IF(OR($A47="",$B47=""),"",'MPTO_working_2-way'!E46)</f>
        <v>2.243538616091814</v>
      </c>
      <c r="H47" s="30">
        <f>IF(OR($A47="",$B47=""),"",'OddsRatio_working_2-way'!M46)</f>
        <v>1.8037522622767821</v>
      </c>
      <c r="I47" s="30">
        <f>IF(OR($A47="",$B47=""),"",'OddsRatio_working_2-way'!N46)</f>
        <v>2.244164460784607</v>
      </c>
      <c r="J47" s="30">
        <f>IF('Log_working_2-way'!$D46="","",A47^('Log_working_2-way'!$D46))</f>
        <v>1.8000621917089168</v>
      </c>
      <c r="K47" s="32">
        <f>IF('Log_working_2-way'!$D46="","",B47^('Log_working_2-way'!$D46))</f>
        <v>2.2499028330075874</v>
      </c>
      <c r="L47" s="37">
        <f t="shared" si="17"/>
        <v>0.55181347150259064</v>
      </c>
      <c r="M47" s="37">
        <f t="shared" si="18"/>
        <v>0.44818652849740936</v>
      </c>
      <c r="N47" s="38">
        <v>144</v>
      </c>
      <c r="O47" s="38">
        <f t="shared" si="19"/>
        <v>60.76300578034683</v>
      </c>
      <c r="P47" s="38">
        <f t="shared" si="20"/>
        <v>76.394366197183089</v>
      </c>
      <c r="Q47" s="38">
        <f t="shared" si="21"/>
        <v>67.605633802816897</v>
      </c>
      <c r="R47" s="38">
        <f t="shared" si="22"/>
        <v>83.236994219653184</v>
      </c>
      <c r="S47" s="39">
        <f t="shared" si="23"/>
        <v>-6.8426280224700662</v>
      </c>
      <c r="T47" s="39">
        <f t="shared" si="24"/>
        <v>-6.8426280224700946</v>
      </c>
      <c r="U47" t="s">
        <v>160</v>
      </c>
      <c r="V47" t="s">
        <v>161</v>
      </c>
      <c r="W47" t="s">
        <v>480</v>
      </c>
      <c r="X47" s="48" t="s">
        <v>477</v>
      </c>
      <c r="Y47" s="41"/>
    </row>
    <row r="48" spans="1:25" ht="15" x14ac:dyDescent="0.25">
      <c r="A48">
        <v>1.75</v>
      </c>
      <c r="B48">
        <v>2.1</v>
      </c>
      <c r="C48" s="29">
        <f t="shared" si="0"/>
        <v>4.761904761904745E-2</v>
      </c>
      <c r="D48" s="30">
        <f>IF(OR($A48="",$B48=""),"",A48*'MPTO_working_2-way'!$G47)</f>
        <v>1.833333333333333</v>
      </c>
      <c r="E48" s="32">
        <f>IF(OR($A48="",$B48=""),"",B48*'MPTO_working_2-way'!$G47)</f>
        <v>2.1999999999999997</v>
      </c>
      <c r="F48" s="30">
        <f>IF(OR($A48="",$B48=""),"",'MPTO_working_2-way'!D47)</f>
        <v>1.8260869565217388</v>
      </c>
      <c r="G48" s="32">
        <f>IF(OR($A48="",$B48=""),"",'MPTO_working_2-way'!E47)</f>
        <v>2.2105263157894735</v>
      </c>
      <c r="H48" s="30">
        <f>IF(OR($A48="",$B48=""),"",'OddsRatio_working_2-way'!M47)</f>
        <v>1.8257228238447702</v>
      </c>
      <c r="I48" s="30">
        <f>IF(OR($A48="",$B48=""),"",'OddsRatio_working_2-way'!N47)</f>
        <v>2.2110601416389968</v>
      </c>
      <c r="J48" s="30">
        <f>IF('Log_working_2-way'!$D47="","",A48^('Log_working_2-way'!$D47))</f>
        <v>1.8223996182512778</v>
      </c>
      <c r="K48" s="32">
        <f>IF('Log_working_2-way'!$D47="","",B48^('Log_working_2-way'!$D47))</f>
        <v>2.2159538718240408</v>
      </c>
      <c r="L48" s="37">
        <f t="shared" si="17"/>
        <v>0.54545454545454553</v>
      </c>
      <c r="M48" s="37">
        <f t="shared" si="18"/>
        <v>0.45454545454545459</v>
      </c>
      <c r="N48" s="38">
        <v>145</v>
      </c>
      <c r="O48" s="38">
        <f t="shared" si="19"/>
        <v>62.142857142857139</v>
      </c>
      <c r="P48" s="38">
        <f t="shared" si="20"/>
        <v>75.952380952380949</v>
      </c>
      <c r="Q48" s="38">
        <f t="shared" si="21"/>
        <v>69.047619047619037</v>
      </c>
      <c r="R48" s="38">
        <f t="shared" si="22"/>
        <v>82.857142857142847</v>
      </c>
      <c r="S48" s="39">
        <f t="shared" si="23"/>
        <v>-6.904761904761898</v>
      </c>
      <c r="T48" s="39">
        <f t="shared" si="24"/>
        <v>-6.904761904761898</v>
      </c>
      <c r="U48" t="s">
        <v>162</v>
      </c>
      <c r="V48" t="s">
        <v>163</v>
      </c>
      <c r="W48" t="s">
        <v>480</v>
      </c>
      <c r="X48" s="48" t="s">
        <v>477</v>
      </c>
      <c r="Y48" s="41"/>
    </row>
    <row r="49" spans="1:25" ht="15" x14ac:dyDescent="0.25">
      <c r="A49">
        <v>1.75</v>
      </c>
      <c r="B49">
        <v>2.1</v>
      </c>
      <c r="C49" s="29">
        <f t="shared" si="0"/>
        <v>4.761904761904745E-2</v>
      </c>
      <c r="D49" s="30">
        <f>IF(OR($A49="",$B49=""),"",A49*'MPTO_working_2-way'!$G48)</f>
        <v>1.833333333333333</v>
      </c>
      <c r="E49" s="32">
        <f>IF(OR($A49="",$B49=""),"",B49*'MPTO_working_2-way'!$G48)</f>
        <v>2.1999999999999997</v>
      </c>
      <c r="F49" s="30">
        <f>IF(OR($A49="",$B49=""),"",'MPTO_working_2-way'!D48)</f>
        <v>1.8260869565217388</v>
      </c>
      <c r="G49" s="32">
        <f>IF(OR($A49="",$B49=""),"",'MPTO_working_2-way'!E48)</f>
        <v>2.2105263157894735</v>
      </c>
      <c r="H49" s="30">
        <f>IF(OR($A49="",$B49=""),"",'OddsRatio_working_2-way'!M48)</f>
        <v>1.8257228238447702</v>
      </c>
      <c r="I49" s="30">
        <f>IF(OR($A49="",$B49=""),"",'OddsRatio_working_2-way'!N48)</f>
        <v>2.2110601416389968</v>
      </c>
      <c r="J49" s="30">
        <f>IF('Log_working_2-way'!$D48="","",A49^('Log_working_2-way'!$D48))</f>
        <v>1.8223996182512778</v>
      </c>
      <c r="K49" s="32">
        <f>IF('Log_working_2-way'!$D48="","",B49^('Log_working_2-way'!$D48))</f>
        <v>2.2159538718240408</v>
      </c>
      <c r="L49" s="37">
        <f t="shared" si="17"/>
        <v>0.54545454545454553</v>
      </c>
      <c r="M49" s="37">
        <f t="shared" si="18"/>
        <v>0.45454545454545459</v>
      </c>
      <c r="N49" s="38">
        <v>146</v>
      </c>
      <c r="O49" s="38">
        <f t="shared" si="19"/>
        <v>62.571428571428569</v>
      </c>
      <c r="P49" s="38">
        <f t="shared" si="20"/>
        <v>76.476190476190482</v>
      </c>
      <c r="Q49" s="38">
        <f t="shared" si="21"/>
        <v>69.523809523809518</v>
      </c>
      <c r="R49" s="38">
        <f t="shared" si="22"/>
        <v>83.428571428571431</v>
      </c>
      <c r="S49" s="39">
        <f t="shared" si="23"/>
        <v>-6.952380952380949</v>
      </c>
      <c r="T49" s="39">
        <f t="shared" si="24"/>
        <v>-6.952380952380949</v>
      </c>
      <c r="U49" t="s">
        <v>164</v>
      </c>
      <c r="V49" t="s">
        <v>165</v>
      </c>
      <c r="W49" t="s">
        <v>480</v>
      </c>
      <c r="X49" s="48" t="s">
        <v>477</v>
      </c>
      <c r="Y49" s="41"/>
    </row>
    <row r="50" spans="1:25" ht="15" x14ac:dyDescent="0.25">
      <c r="A50">
        <v>1.55</v>
      </c>
      <c r="B50">
        <v>2.4900000000000002</v>
      </c>
      <c r="C50" s="29">
        <f t="shared" si="0"/>
        <v>4.676771602539187E-2</v>
      </c>
      <c r="D50" s="30">
        <f>IF(OR($A50="",$B50=""),"",A50*'MPTO_working_2-way'!$G49)</f>
        <v>1.6224899598393574</v>
      </c>
      <c r="E50" s="32">
        <f>IF(OR($A50="",$B50=""),"",B50*'MPTO_working_2-way'!$G49)</f>
        <v>2.6064516129032258</v>
      </c>
      <c r="F50" s="30">
        <f>IF(OR($A50="",$B50=""),"",'MPTO_working_2-way'!D49)</f>
        <v>1.6082925304719242</v>
      </c>
      <c r="G50" s="32">
        <f>IF(OR($A50="",$B50=""),"",'MPTO_working_2-way'!E49)</f>
        <v>2.643945881144032</v>
      </c>
      <c r="H50" s="30">
        <f>IF(OR($A50="",$B50=""),"",'OddsRatio_working_2-way'!M49)</f>
        <v>1.6075586529533781</v>
      </c>
      <c r="I50" s="30">
        <f>IF(OR($A50="",$B50=""),"",'OddsRatio_working_2-way'!N49)</f>
        <v>2.6459316234555161</v>
      </c>
      <c r="J50" s="30">
        <f>IF('Log_working_2-way'!$D49="","",A50^('Log_working_2-way'!$D49))</f>
        <v>1.601049821674345</v>
      </c>
      <c r="K50" s="32">
        <f>IF('Log_working_2-way'!$D49="","",B50^('Log_working_2-way'!$D49))</f>
        <v>2.6637555888675637</v>
      </c>
      <c r="L50" s="37">
        <f t="shared" si="17"/>
        <v>0.61633663366336633</v>
      </c>
      <c r="M50" s="37">
        <f t="shared" si="18"/>
        <v>0.38366336633663367</v>
      </c>
      <c r="N50" s="38">
        <v>147</v>
      </c>
      <c r="O50" s="38">
        <f t="shared" si="19"/>
        <v>52.161290322580641</v>
      </c>
      <c r="P50" s="38">
        <f t="shared" si="20"/>
        <v>87.963855421686745</v>
      </c>
      <c r="Q50" s="38">
        <f t="shared" si="21"/>
        <v>59.036144578313241</v>
      </c>
      <c r="R50" s="38">
        <f t="shared" si="22"/>
        <v>94.838709677419345</v>
      </c>
      <c r="S50" s="39">
        <f t="shared" si="23"/>
        <v>-6.8748542557326004</v>
      </c>
      <c r="T50" s="39">
        <f t="shared" si="24"/>
        <v>-6.8748542557326004</v>
      </c>
      <c r="U50" t="s">
        <v>166</v>
      </c>
      <c r="V50" t="s">
        <v>167</v>
      </c>
      <c r="W50" t="s">
        <v>480</v>
      </c>
      <c r="X50" s="48" t="s">
        <v>477</v>
      </c>
      <c r="Y50" s="41"/>
    </row>
    <row r="51" spans="1:25" ht="15" x14ac:dyDescent="0.25">
      <c r="A51">
        <v>1.41</v>
      </c>
      <c r="B51">
        <v>3.04</v>
      </c>
      <c r="C51" s="29">
        <f t="shared" si="0"/>
        <v>3.8167226577081159E-2</v>
      </c>
      <c r="D51" s="30">
        <f>IF(OR($A51="",$B51=""),"",A51*'MPTO_working_2-way'!$G50)</f>
        <v>1.4638157894736843</v>
      </c>
      <c r="E51" s="32">
        <f>IF(OR($A51="",$B51=""),"",B51*'MPTO_working_2-way'!$G50)</f>
        <v>3.1560283687943267</v>
      </c>
      <c r="F51" s="30">
        <f>IF(OR($A51="",$B51=""),"",'MPTO_working_2-way'!D50)</f>
        <v>1.4489892502197284</v>
      </c>
      <c r="G51" s="32">
        <f>IF(OR($A51="",$B51=""),"",'MPTO_working_2-way'!E50)</f>
        <v>3.2272248155398291</v>
      </c>
      <c r="H51" s="30">
        <f>IF(OR($A51="",$B51=""),"",'OddsRatio_working_2-way'!M50)</f>
        <v>1.4483083672617132</v>
      </c>
      <c r="I51" s="30">
        <f>IF(OR($A51="",$B51=""),"",'OddsRatio_working_2-way'!N50)</f>
        <v>3.2306074858875475</v>
      </c>
      <c r="J51" s="30">
        <f>IF('Log_working_2-way'!$D50="","",A51^('Log_working_2-way'!$D50))</f>
        <v>1.4414753661928066</v>
      </c>
      <c r="K51" s="32">
        <f>IF('Log_working_2-way'!$D50="","",B51^('Log_working_2-way'!$D50))</f>
        <v>3.2651320471685557</v>
      </c>
      <c r="L51" s="37">
        <f t="shared" si="17"/>
        <v>0.68314606741573025</v>
      </c>
      <c r="M51" s="37">
        <f t="shared" si="18"/>
        <v>0.31685393258426964</v>
      </c>
      <c r="N51" s="38">
        <v>148</v>
      </c>
      <c r="O51" s="38">
        <f t="shared" si="19"/>
        <v>43.035460992907787</v>
      </c>
      <c r="P51" s="38">
        <f t="shared" si="20"/>
        <v>99.31578947368422</v>
      </c>
      <c r="Q51" s="38">
        <f t="shared" si="21"/>
        <v>48.684210526315795</v>
      </c>
      <c r="R51" s="38">
        <f t="shared" si="22"/>
        <v>104.9645390070922</v>
      </c>
      <c r="S51" s="39">
        <f t="shared" si="23"/>
        <v>-5.648749533408008</v>
      </c>
      <c r="T51" s="39">
        <f t="shared" si="24"/>
        <v>-5.6487495334079796</v>
      </c>
      <c r="U51" t="s">
        <v>168</v>
      </c>
      <c r="V51" t="s">
        <v>169</v>
      </c>
      <c r="W51" t="s">
        <v>481</v>
      </c>
      <c r="X51" s="48" t="s">
        <v>477</v>
      </c>
      <c r="Y51" s="41"/>
    </row>
    <row r="52" spans="1:25" ht="15" x14ac:dyDescent="0.25">
      <c r="A52">
        <v>2.0099999999999998</v>
      </c>
      <c r="B52">
        <v>1.9</v>
      </c>
      <c r="C52" s="29">
        <f t="shared" si="0"/>
        <v>2.3828227284629522E-2</v>
      </c>
      <c r="D52" s="30">
        <f>IF(OR($A52="",$B52=""),"",A52*'MPTO_working_2-way'!$G51)</f>
        <v>2.0578947368421052</v>
      </c>
      <c r="E52" s="32">
        <f>IF(OR($A52="",$B52=""),"",B52*'MPTO_working_2-way'!$G51)</f>
        <v>1.9452736318407959</v>
      </c>
      <c r="F52" s="30">
        <f>IF(OR($A52="",$B52=""),"",'MPTO_working_2-way'!D51)</f>
        <v>2.05931517929361</v>
      </c>
      <c r="G52" s="32">
        <f>IF(OR($A52="",$B52=""),"",'MPTO_working_2-way'!E51)</f>
        <v>1.9440061084245355</v>
      </c>
      <c r="H52" s="30">
        <f>IF(OR($A52="",$B52=""),"",'OddsRatio_working_2-way'!M51)</f>
        <v>2.0593499054713802</v>
      </c>
      <c r="I52" s="30">
        <f>IF(OR($A52="",$B52=""),"",'OddsRatio_working_2-way'!N51)</f>
        <v>1.9439751632913294</v>
      </c>
      <c r="J52" s="30">
        <f>IF('Log_working_2-way'!$D51="","",A52^('Log_working_2-way'!$D51))</f>
        <v>2.0599919987911819</v>
      </c>
      <c r="K52" s="32">
        <f>IF('Log_working_2-way'!$D51="","",B52^('Log_working_2-way'!$D51))</f>
        <v>1.9434033475162076</v>
      </c>
      <c r="L52" s="37">
        <f t="shared" si="17"/>
        <v>0.48593350383631717</v>
      </c>
      <c r="M52" s="37">
        <f t="shared" si="18"/>
        <v>0.51406649616368294</v>
      </c>
      <c r="N52" s="38">
        <v>149</v>
      </c>
      <c r="O52" s="38">
        <f t="shared" si="19"/>
        <v>74.870646766169145</v>
      </c>
      <c r="P52" s="38">
        <f t="shared" si="20"/>
        <v>70.578947368421026</v>
      </c>
      <c r="Q52" s="38">
        <f t="shared" si="21"/>
        <v>78.421052631578945</v>
      </c>
      <c r="R52" s="38">
        <f t="shared" si="22"/>
        <v>74.129353233830855</v>
      </c>
      <c r="S52" s="39">
        <f t="shared" si="23"/>
        <v>-3.5504058654098003</v>
      </c>
      <c r="T52" s="39">
        <f t="shared" si="24"/>
        <v>-3.5504058654098287</v>
      </c>
      <c r="U52" t="s">
        <v>170</v>
      </c>
      <c r="V52" t="s">
        <v>171</v>
      </c>
      <c r="W52" t="s">
        <v>481</v>
      </c>
      <c r="X52" s="48" t="s">
        <v>477</v>
      </c>
      <c r="Y52" s="41"/>
    </row>
    <row r="53" spans="1:25" ht="15" x14ac:dyDescent="0.25">
      <c r="A53">
        <v>1.5</v>
      </c>
      <c r="B53">
        <v>2.73</v>
      </c>
      <c r="C53" s="29">
        <f t="shared" si="0"/>
        <v>3.296703296703285E-2</v>
      </c>
      <c r="D53" s="30">
        <f>IF(OR($A53="",$B53=""),"",A53*'MPTO_working_2-way'!$G52)</f>
        <v>1.5494505494505493</v>
      </c>
      <c r="E53" s="32">
        <f>IF(OR($A53="",$B53=""),"",B53*'MPTO_working_2-way'!$G52)</f>
        <v>2.82</v>
      </c>
      <c r="F53" s="30">
        <f>IF(OR($A53="",$B53=""),"",'MPTO_working_2-way'!D52)</f>
        <v>1.5380281690140845</v>
      </c>
      <c r="G53" s="32">
        <f>IF(OR($A53="",$B53=""),"",'MPTO_working_2-way'!E52)</f>
        <v>2.8586387434554967</v>
      </c>
      <c r="H53" s="30">
        <f>IF(OR($A53="",$B53=""),"",'OddsRatio_working_2-way'!M52)</f>
        <v>1.5376033305704702</v>
      </c>
      <c r="I53" s="30">
        <f>IF(OR($A53="",$B53=""),"",'OddsRatio_working_2-way'!N52)</f>
        <v>2.8601075237738272</v>
      </c>
      <c r="J53" s="30">
        <f>IF('Log_working_2-way'!$D52="","",A53^('Log_working_2-way'!$D52))</f>
        <v>1.532386641053239</v>
      </c>
      <c r="K53" s="32">
        <f>IF('Log_working_2-way'!$D52="","",B53^('Log_working_2-way'!$D52))</f>
        <v>2.8783341332936327</v>
      </c>
      <c r="L53" s="37">
        <f t="shared" si="17"/>
        <v>0.64539007092198586</v>
      </c>
      <c r="M53" s="37">
        <f t="shared" si="18"/>
        <v>0.3546099290780142</v>
      </c>
      <c r="N53" s="38">
        <v>150</v>
      </c>
      <c r="O53" s="38">
        <f t="shared" si="19"/>
        <v>50</v>
      </c>
      <c r="P53" s="38">
        <f t="shared" si="20"/>
        <v>95.054945054945051</v>
      </c>
      <c r="Q53" s="38">
        <f t="shared" si="21"/>
        <v>54.945054945054942</v>
      </c>
      <c r="R53" s="38">
        <f t="shared" si="22"/>
        <v>100</v>
      </c>
      <c r="S53" s="39">
        <f t="shared" si="23"/>
        <v>-4.9450549450549417</v>
      </c>
      <c r="T53" s="39">
        <f t="shared" si="24"/>
        <v>-4.9450549450549488</v>
      </c>
      <c r="U53" t="s">
        <v>172</v>
      </c>
      <c r="V53" t="s">
        <v>173</v>
      </c>
      <c r="W53" t="s">
        <v>481</v>
      </c>
      <c r="X53" s="48" t="s">
        <v>477</v>
      </c>
      <c r="Y53" s="41"/>
    </row>
    <row r="54" spans="1:25" ht="15" x14ac:dyDescent="0.25">
      <c r="A54">
        <v>1.79</v>
      </c>
      <c r="B54">
        <v>2.13</v>
      </c>
      <c r="C54" s="29">
        <f t="shared" si="0"/>
        <v>2.8142785952212312E-2</v>
      </c>
      <c r="D54" s="30">
        <f>IF(OR($A54="",$B54=""),"",A54*'MPTO_working_2-way'!$G53)</f>
        <v>1.84037558685446</v>
      </c>
      <c r="E54" s="32">
        <f>IF(OR($A54="",$B54=""),"",B54*'MPTO_working_2-way'!$G53)</f>
        <v>2.1899441340782122</v>
      </c>
      <c r="F54" s="30">
        <f>IF(OR($A54="",$B54=""),"",'MPTO_working_2-way'!D53)</f>
        <v>1.8362511137332338</v>
      </c>
      <c r="G54" s="32">
        <f>IF(OR($A54="",$B54=""),"",'MPTO_working_2-way'!E53)</f>
        <v>2.1958130561234772</v>
      </c>
      <c r="H54" s="30">
        <f>IF(OR($A54="",$B54=""),"",'OddsRatio_working_2-way'!M53)</f>
        <v>1.8361309970619364</v>
      </c>
      <c r="I54" s="30">
        <f>IF(OR($A54="",$B54=""),"",'OddsRatio_working_2-way'!N53)</f>
        <v>2.1959848438987186</v>
      </c>
      <c r="J54" s="30">
        <f>IF('Log_working_2-way'!$D53="","",A54^('Log_working_2-way'!$D53))</f>
        <v>1.8342658577685029</v>
      </c>
      <c r="K54" s="32">
        <f>IF('Log_working_2-way'!$D53="","",B54^('Log_working_2-way'!$D53))</f>
        <v>2.1986586658056355</v>
      </c>
      <c r="L54" s="37">
        <f t="shared" si="17"/>
        <v>0.54336734693877553</v>
      </c>
      <c r="M54" s="37">
        <f t="shared" si="18"/>
        <v>0.45663265306122452</v>
      </c>
      <c r="N54" s="38">
        <v>151</v>
      </c>
      <c r="O54" s="38">
        <f t="shared" si="19"/>
        <v>66.64245810055867</v>
      </c>
      <c r="P54" s="38">
        <f t="shared" si="20"/>
        <v>80.10798122065728</v>
      </c>
      <c r="Q54" s="38">
        <f t="shared" si="21"/>
        <v>70.89201877934272</v>
      </c>
      <c r="R54" s="38">
        <f t="shared" si="22"/>
        <v>84.35754189944133</v>
      </c>
      <c r="S54" s="39">
        <f t="shared" si="23"/>
        <v>-4.2495606787840501</v>
      </c>
      <c r="T54" s="39">
        <f t="shared" si="24"/>
        <v>-4.2495606787840501</v>
      </c>
      <c r="U54" t="s">
        <v>174</v>
      </c>
      <c r="V54" t="s">
        <v>175</v>
      </c>
      <c r="W54" t="s">
        <v>481</v>
      </c>
      <c r="X54" s="48" t="s">
        <v>477</v>
      </c>
      <c r="Y54" s="41"/>
    </row>
    <row r="55" spans="1:25" ht="15" x14ac:dyDescent="0.25">
      <c r="A55">
        <v>1.4</v>
      </c>
      <c r="B55">
        <v>3.08</v>
      </c>
      <c r="C55" s="29">
        <f t="shared" si="0"/>
        <v>3.8961038961038863E-2</v>
      </c>
      <c r="D55" s="30">
        <f>IF(OR($A55="",$B55=""),"",A55*'MPTO_working_2-way'!$G54)</f>
        <v>1.4545454545454544</v>
      </c>
      <c r="E55" s="32">
        <f>IF(OR($A55="",$B55=""),"",B55*'MPTO_working_2-way'!$G54)</f>
        <v>3.1999999999999997</v>
      </c>
      <c r="F55" s="30">
        <f>IF(OR($A55="",$B55=""),"",'MPTO_working_2-way'!D54)</f>
        <v>1.4392523364485981</v>
      </c>
      <c r="G55" s="32">
        <f>IF(OR($A55="",$B55=""),"",'MPTO_working_2-way'!E54)</f>
        <v>3.2765957446808507</v>
      </c>
      <c r="H55" s="30">
        <f>IF(OR($A55="",$B55=""),"",'OddsRatio_working_2-way'!M54)</f>
        <v>1.4385290096535148</v>
      </c>
      <c r="I55" s="30">
        <f>IF(OR($A55="",$B55=""),"",'OddsRatio_working_2-way'!N54)</f>
        <v>3.2803508501982761</v>
      </c>
      <c r="J55" s="30">
        <f>IF('Log_working_2-way'!$D54="","",A55^('Log_working_2-way'!$D54))</f>
        <v>1.4314722916376241</v>
      </c>
      <c r="K55" s="32">
        <f>IF('Log_working_2-way'!$D54="","",B55^('Log_working_2-way'!$D54))</f>
        <v>3.3176459285554065</v>
      </c>
      <c r="L55" s="37">
        <f t="shared" si="17"/>
        <v>0.68750000000000011</v>
      </c>
      <c r="M55" s="37">
        <f t="shared" si="18"/>
        <v>0.3125</v>
      </c>
      <c r="N55" s="38">
        <v>152</v>
      </c>
      <c r="O55" s="38">
        <f t="shared" si="19"/>
        <v>43.428571428571416</v>
      </c>
      <c r="P55" s="38">
        <f t="shared" si="20"/>
        <v>102.64935064935065</v>
      </c>
      <c r="Q55" s="38">
        <f t="shared" si="21"/>
        <v>49.350649350649348</v>
      </c>
      <c r="R55" s="38">
        <f t="shared" si="22"/>
        <v>108.57142857142857</v>
      </c>
      <c r="S55" s="39">
        <f t="shared" si="23"/>
        <v>-5.922077922077932</v>
      </c>
      <c r="T55" s="39">
        <f t="shared" si="24"/>
        <v>-5.9220779220779178</v>
      </c>
      <c r="U55" t="s">
        <v>176</v>
      </c>
      <c r="V55" t="s">
        <v>177</v>
      </c>
      <c r="W55" t="s">
        <v>481</v>
      </c>
      <c r="X55" s="48" t="s">
        <v>477</v>
      </c>
      <c r="Y55" s="41"/>
    </row>
    <row r="56" spans="1:25" ht="15" x14ac:dyDescent="0.25">
      <c r="A56">
        <v>1.69</v>
      </c>
      <c r="B56">
        <v>2.2599999999999998</v>
      </c>
      <c r="C56" s="29">
        <f t="shared" si="0"/>
        <v>3.4193852437555794E-2</v>
      </c>
      <c r="D56" s="30">
        <f>IF(OR($A56="",$B56=""),"",A56*'MPTO_working_2-way'!$G55)</f>
        <v>1.7477876106194692</v>
      </c>
      <c r="E56" s="32">
        <f>IF(OR($A56="",$B56=""),"",B56*'MPTO_working_2-way'!$G55)</f>
        <v>2.3372781065088759</v>
      </c>
      <c r="F56" s="30">
        <f>IF(OR($A56="",$B56=""),"",'MPTO_working_2-way'!D55)</f>
        <v>1.740283410033262</v>
      </c>
      <c r="G56" s="32">
        <f>IF(OR($A56="",$B56=""),"",'MPTO_working_2-way'!E55)</f>
        <v>2.3508340001231001</v>
      </c>
      <c r="H56" s="30">
        <f>IF(OR($A56="",$B56=""),"",'OddsRatio_working_2-way'!M55)</f>
        <v>1.7400128699009547</v>
      </c>
      <c r="I56" s="30">
        <f>IF(OR($A56="",$B56=""),"",'OddsRatio_working_2-way'!N55)</f>
        <v>2.351327849384353</v>
      </c>
      <c r="J56" s="30">
        <f>IF('Log_working_2-way'!$D55="","",A56^('Log_working_2-way'!$D55))</f>
        <v>1.7366048392090647</v>
      </c>
      <c r="K56" s="32">
        <f>IF('Log_working_2-way'!$D55="","",B56^('Log_working_2-way'!$D55))</f>
        <v>2.3575800032398484</v>
      </c>
      <c r="L56" s="37">
        <f t="shared" si="17"/>
        <v>0.57215189873417716</v>
      </c>
      <c r="M56" s="37">
        <f t="shared" si="18"/>
        <v>0.42784810126582273</v>
      </c>
      <c r="N56" s="38">
        <v>153</v>
      </c>
      <c r="O56" s="38">
        <f t="shared" si="19"/>
        <v>62.467455621301774</v>
      </c>
      <c r="P56" s="38">
        <f t="shared" si="20"/>
        <v>85.30088495575221</v>
      </c>
      <c r="Q56" s="38">
        <f t="shared" si="21"/>
        <v>67.69911504424779</v>
      </c>
      <c r="R56" s="38">
        <f t="shared" si="22"/>
        <v>90.532544378698233</v>
      </c>
      <c r="S56" s="39">
        <f t="shared" si="23"/>
        <v>-5.2316594229460165</v>
      </c>
      <c r="T56" s="39">
        <f t="shared" si="24"/>
        <v>-5.2316594229460236</v>
      </c>
      <c r="U56" t="s">
        <v>178</v>
      </c>
      <c r="V56" t="s">
        <v>179</v>
      </c>
      <c r="W56" t="s">
        <v>482</v>
      </c>
      <c r="X56" s="48" t="s">
        <v>477</v>
      </c>
      <c r="Y56" s="41"/>
    </row>
    <row r="57" spans="1:25" ht="15" x14ac:dyDescent="0.25">
      <c r="A57">
        <v>1.75</v>
      </c>
      <c r="B57">
        <v>2.16</v>
      </c>
      <c r="C57" s="29">
        <f t="shared" si="0"/>
        <v>3.4391534391534417E-2</v>
      </c>
      <c r="D57" s="30">
        <f>IF(OR($A57="",$B57=""),"",A57*'MPTO_working_2-way'!$G56)</f>
        <v>1.8101851851851851</v>
      </c>
      <c r="E57" s="32">
        <f>IF(OR($A57="",$B57=""),"",B57*'MPTO_working_2-way'!$G56)</f>
        <v>2.2342857142857144</v>
      </c>
      <c r="F57" s="30">
        <f>IF(OR($A57="",$B57=""),"",'MPTO_working_2-way'!D56)</f>
        <v>1.8042959427207637</v>
      </c>
      <c r="G57" s="32">
        <f>IF(OR($A57="",$B57=""),"",'MPTO_working_2-way'!E56)</f>
        <v>2.2433234421364987</v>
      </c>
      <c r="H57" s="30">
        <f>IF(OR($A57="",$B57=""),"",'OddsRatio_working_2-way'!M56)</f>
        <v>1.8040844011283466</v>
      </c>
      <c r="I57" s="30">
        <f>IF(OR($A57="",$B57=""),"",'OddsRatio_working_2-way'!N56)</f>
        <v>2.2436505404118421</v>
      </c>
      <c r="J57" s="30">
        <f>IF('Log_working_2-way'!$D56="","",A57^('Log_working_2-way'!$D56))</f>
        <v>1.8014096722292445</v>
      </c>
      <c r="K57" s="32">
        <f>IF('Log_working_2-way'!$D56="","",B57^('Log_working_2-way'!$D56))</f>
        <v>2.2478012615174499</v>
      </c>
      <c r="L57" s="37">
        <f t="shared" si="17"/>
        <v>0.55242966751918166</v>
      </c>
      <c r="M57" s="37">
        <f t="shared" si="18"/>
        <v>0.4475703324808184</v>
      </c>
      <c r="N57" s="38">
        <v>154</v>
      </c>
      <c r="O57" s="38">
        <f t="shared" si="19"/>
        <v>66</v>
      </c>
      <c r="P57" s="38">
        <f t="shared" si="20"/>
        <v>82.703703703703709</v>
      </c>
      <c r="Q57" s="38">
        <f t="shared" si="21"/>
        <v>71.296296296296291</v>
      </c>
      <c r="R57" s="38">
        <f t="shared" si="22"/>
        <v>88</v>
      </c>
      <c r="S57" s="39">
        <f t="shared" si="23"/>
        <v>-5.2962962962962905</v>
      </c>
      <c r="T57" s="39">
        <f t="shared" si="24"/>
        <v>-5.2962962962962905</v>
      </c>
      <c r="U57" t="s">
        <v>180</v>
      </c>
      <c r="V57" t="s">
        <v>181</v>
      </c>
      <c r="W57" t="s">
        <v>482</v>
      </c>
      <c r="X57" s="48" t="s">
        <v>477</v>
      </c>
      <c r="Y57" s="41"/>
    </row>
    <row r="58" spans="1:25" ht="15" x14ac:dyDescent="0.25">
      <c r="A58">
        <v>1.86</v>
      </c>
      <c r="B58">
        <v>2.0299999999999998</v>
      </c>
      <c r="C58" s="29">
        <f t="shared" si="0"/>
        <v>3.0245246040574214E-2</v>
      </c>
      <c r="D58" s="30">
        <f>IF(OR($A58="",$B58=""),"",A58*'MPTO_working_2-way'!$G57)</f>
        <v>1.9162561576354682</v>
      </c>
      <c r="E58" s="32">
        <f>IF(OR($A58="",$B58=""),"",B58*'MPTO_working_2-way'!$G57)</f>
        <v>2.0913978494623655</v>
      </c>
      <c r="F58" s="30">
        <f>IF(OR($A58="",$B58=""),"",'MPTO_working_2-way'!D57)</f>
        <v>1.9138324294186226</v>
      </c>
      <c r="G58" s="32">
        <f>IF(OR($A58="",$B58=""),"",'MPTO_working_2-way'!E57)</f>
        <v>2.0942925287037548</v>
      </c>
      <c r="H58" s="30">
        <f>IF(OR($A58="",$B58=""),"",'OddsRatio_working_2-way'!M57)</f>
        <v>1.9137567818137824</v>
      </c>
      <c r="I58" s="30">
        <f>IF(OR($A58="",$B58=""),"",'OddsRatio_working_2-way'!N57)</f>
        <v>2.0943831224048783</v>
      </c>
      <c r="J58" s="30">
        <f>IF('Log_working_2-way'!$D57="","",A58^('Log_working_2-way'!$D57))</f>
        <v>1.9126582447390832</v>
      </c>
      <c r="K58" s="32">
        <f>IF('Log_working_2-way'!$D57="","",B58^('Log_working_2-way'!$D57))</f>
        <v>2.0957003958101184</v>
      </c>
      <c r="L58" s="37">
        <f t="shared" si="17"/>
        <v>0.52185089974293053</v>
      </c>
      <c r="M58" s="37">
        <f t="shared" si="18"/>
        <v>0.47814910025706941</v>
      </c>
      <c r="N58" s="38">
        <v>155</v>
      </c>
      <c r="O58" s="38">
        <f t="shared" si="19"/>
        <v>71.666666666666671</v>
      </c>
      <c r="P58" s="38">
        <f t="shared" si="20"/>
        <v>78.645320197044327</v>
      </c>
      <c r="Q58" s="38">
        <f t="shared" si="21"/>
        <v>76.354679802955673</v>
      </c>
      <c r="R58" s="38">
        <f t="shared" si="22"/>
        <v>83.333333333333329</v>
      </c>
      <c r="S58" s="39">
        <f t="shared" si="23"/>
        <v>-4.6880131362890012</v>
      </c>
      <c r="T58" s="39">
        <f t="shared" si="24"/>
        <v>-4.6880131362890012</v>
      </c>
      <c r="U58" t="s">
        <v>182</v>
      </c>
      <c r="V58" t="s">
        <v>183</v>
      </c>
      <c r="W58" t="s">
        <v>482</v>
      </c>
      <c r="X58" s="48" t="s">
        <v>477</v>
      </c>
      <c r="Y58" s="41"/>
    </row>
    <row r="59" spans="1:25" ht="15" x14ac:dyDescent="0.25">
      <c r="A59">
        <v>1.86</v>
      </c>
      <c r="B59">
        <v>2.0299999999999998</v>
      </c>
      <c r="C59" s="29">
        <f t="shared" si="0"/>
        <v>3.0245246040574214E-2</v>
      </c>
      <c r="D59" s="30">
        <f>IF(OR($A59="",$B59=""),"",A59*'MPTO_working_2-way'!$G58)</f>
        <v>1.9162561576354682</v>
      </c>
      <c r="E59" s="32">
        <f>IF(OR($A59="",$B59=""),"",B59*'MPTO_working_2-way'!$G58)</f>
        <v>2.0913978494623655</v>
      </c>
      <c r="F59" s="30">
        <f>IF(OR($A59="",$B59=""),"",'MPTO_working_2-way'!D58)</f>
        <v>1.9138324294186226</v>
      </c>
      <c r="G59" s="32">
        <f>IF(OR($A59="",$B59=""),"",'MPTO_working_2-way'!E58)</f>
        <v>2.0942925287037548</v>
      </c>
      <c r="H59" s="30">
        <f>IF(OR($A59="",$B59=""),"",'OddsRatio_working_2-way'!M58)</f>
        <v>1.9137567818137824</v>
      </c>
      <c r="I59" s="30">
        <f>IF(OR($A59="",$B59=""),"",'OddsRatio_working_2-way'!N58)</f>
        <v>2.0943831224048783</v>
      </c>
      <c r="J59" s="30">
        <f>IF('Log_working_2-way'!$D58="","",A59^('Log_working_2-way'!$D58))</f>
        <v>1.9126582447390832</v>
      </c>
      <c r="K59" s="32">
        <f>IF('Log_working_2-way'!$D58="","",B59^('Log_working_2-way'!$D58))</f>
        <v>2.0957003958101184</v>
      </c>
      <c r="L59" s="37">
        <f t="shared" si="17"/>
        <v>0.52185089974293053</v>
      </c>
      <c r="M59" s="37">
        <f t="shared" si="18"/>
        <v>0.47814910025706941</v>
      </c>
      <c r="N59" s="38">
        <v>156</v>
      </c>
      <c r="O59" s="38">
        <f t="shared" si="19"/>
        <v>72.129032258064527</v>
      </c>
      <c r="P59" s="38">
        <f t="shared" si="20"/>
        <v>79.152709359605893</v>
      </c>
      <c r="Q59" s="38">
        <f t="shared" si="21"/>
        <v>76.847290640394093</v>
      </c>
      <c r="R59" s="38">
        <f t="shared" si="22"/>
        <v>83.870967741935473</v>
      </c>
      <c r="S59" s="39">
        <f t="shared" si="23"/>
        <v>-4.7182583823295658</v>
      </c>
      <c r="T59" s="39">
        <f t="shared" si="24"/>
        <v>-4.7182583823295801</v>
      </c>
      <c r="U59" t="s">
        <v>184</v>
      </c>
      <c r="V59" t="s">
        <v>185</v>
      </c>
      <c r="W59" t="s">
        <v>482</v>
      </c>
      <c r="X59" s="48" t="s">
        <v>477</v>
      </c>
      <c r="Y59" s="41"/>
    </row>
    <row r="60" spans="1:25" ht="15" x14ac:dyDescent="0.25">
      <c r="A60">
        <v>1.82</v>
      </c>
      <c r="B60">
        <v>2.09</v>
      </c>
      <c r="C60" s="29">
        <f t="shared" si="0"/>
        <v>2.7919448972080652E-2</v>
      </c>
      <c r="D60" s="30">
        <f>IF(OR($A60="",$B60=""),"",A60*'MPTO_working_2-way'!$G59)</f>
        <v>1.8708133971291869</v>
      </c>
      <c r="E60" s="32">
        <f>IF(OR($A60="",$B60=""),"",B60*'MPTO_working_2-way'!$G59)</f>
        <v>2.1483516483516483</v>
      </c>
      <c r="F60" s="30">
        <f>IF(OR($A60="",$B60=""),"",'MPTO_working_2-way'!D59)</f>
        <v>1.8674456281604401</v>
      </c>
      <c r="G60" s="32">
        <f>IF(OR($A60="",$B60=""),"",'MPTO_working_2-way'!E59)</f>
        <v>2.152810006225593</v>
      </c>
      <c r="H60" s="30">
        <f>IF(OR($A60="",$B60=""),"",'OddsRatio_working_2-way'!M59)</f>
        <v>1.8673485908108987</v>
      </c>
      <c r="I60" s="30">
        <f>IF(OR($A60="",$B60=""),"",'OddsRatio_working_2-way'!N59)</f>
        <v>2.1529389804681456</v>
      </c>
      <c r="J60" s="30">
        <f>IF('Log_working_2-way'!$D59="","",A60^('Log_working_2-way'!$D59))</f>
        <v>1.8658256434588982</v>
      </c>
      <c r="K60" s="32">
        <f>IF('Log_working_2-way'!$D59="","",B60^('Log_working_2-way'!$D59))</f>
        <v>2.1549669469306498</v>
      </c>
      <c r="L60" s="37">
        <f t="shared" si="17"/>
        <v>0.53452685421994872</v>
      </c>
      <c r="M60" s="37">
        <f t="shared" si="18"/>
        <v>0.46547314578005117</v>
      </c>
      <c r="N60" s="38">
        <v>157</v>
      </c>
      <c r="O60" s="38">
        <f t="shared" si="19"/>
        <v>70.736263736263737</v>
      </c>
      <c r="P60" s="38">
        <f t="shared" si="20"/>
        <v>81.880382775119628</v>
      </c>
      <c r="Q60" s="38">
        <f t="shared" si="21"/>
        <v>75.119617224880386</v>
      </c>
      <c r="R60" s="38">
        <f t="shared" si="22"/>
        <v>86.263736263736249</v>
      </c>
      <c r="S60" s="39">
        <f t="shared" si="23"/>
        <v>-4.383353488616649</v>
      </c>
      <c r="T60" s="39">
        <f t="shared" si="24"/>
        <v>-4.3833534886166206</v>
      </c>
      <c r="U60" t="s">
        <v>186</v>
      </c>
      <c r="V60" t="s">
        <v>187</v>
      </c>
      <c r="W60" t="s">
        <v>492</v>
      </c>
      <c r="X60" s="48" t="s">
        <v>477</v>
      </c>
      <c r="Y60" s="41"/>
    </row>
    <row r="61" spans="1:25" ht="15" x14ac:dyDescent="0.25">
      <c r="A61">
        <v>1.93</v>
      </c>
      <c r="B61">
        <v>1.97</v>
      </c>
      <c r="C61" s="29">
        <f t="shared" si="0"/>
        <v>2.5748928223876311E-2</v>
      </c>
      <c r="D61" s="30">
        <f>IF(OR($A61="",$B61=""),"",A61*'MPTO_working_2-way'!$G60)</f>
        <v>1.9796954314720812</v>
      </c>
      <c r="E61" s="32">
        <f>IF(OR($A61="",$B61=""),"",B61*'MPTO_working_2-way'!$G60)</f>
        <v>2.0207253886010363</v>
      </c>
      <c r="F61" s="30">
        <f>IF(OR($A61="",$B61=""),"",'MPTO_working_2-way'!D60)</f>
        <v>1.9791780536685666</v>
      </c>
      <c r="G61" s="32">
        <f>IF(OR($A61="",$B61=""),"",'MPTO_working_2-way'!E60)</f>
        <v>2.0212647191728026</v>
      </c>
      <c r="H61" s="30">
        <f>IF(OR($A61="",$B61=""),"",'OddsRatio_working_2-way'!M60)</f>
        <v>1.9791643818062103</v>
      </c>
      <c r="I61" s="30">
        <f>IF(OR($A61="",$B61=""),"",'OddsRatio_working_2-way'!N60)</f>
        <v>2.021278978873144</v>
      </c>
      <c r="J61" s="30">
        <f>IF('Log_working_2-way'!$D60="","",A61^('Log_working_2-way'!$D60))</f>
        <v>1.9789304913693861</v>
      </c>
      <c r="K61" s="32">
        <f>IF('Log_working_2-way'!$D60="","",B61^('Log_working_2-way'!$D60))</f>
        <v>2.0215229873993761</v>
      </c>
      <c r="L61" s="37">
        <f t="shared" si="17"/>
        <v>0.50512820512820511</v>
      </c>
      <c r="M61" s="37">
        <f t="shared" si="18"/>
        <v>0.49487179487179483</v>
      </c>
      <c r="N61" s="38">
        <v>158</v>
      </c>
      <c r="O61" s="38">
        <f t="shared" si="19"/>
        <v>76.134715025906743</v>
      </c>
      <c r="P61" s="38">
        <f t="shared" si="20"/>
        <v>77.796954314720807</v>
      </c>
      <c r="Q61" s="38">
        <f t="shared" si="21"/>
        <v>80.203045685279179</v>
      </c>
      <c r="R61" s="38">
        <f t="shared" si="22"/>
        <v>81.865284974093271</v>
      </c>
      <c r="S61" s="39">
        <f t="shared" si="23"/>
        <v>-4.0683306593724353</v>
      </c>
      <c r="T61" s="39">
        <f t="shared" si="24"/>
        <v>-4.0683306593724637</v>
      </c>
      <c r="U61" t="s">
        <v>188</v>
      </c>
      <c r="V61" t="s">
        <v>189</v>
      </c>
      <c r="W61" t="s">
        <v>492</v>
      </c>
      <c r="X61" s="48" t="s">
        <v>477</v>
      </c>
      <c r="Y61" s="41"/>
    </row>
    <row r="62" spans="1:25" ht="15" x14ac:dyDescent="0.25">
      <c r="A62">
        <v>1.81</v>
      </c>
      <c r="B62">
        <v>2.09</v>
      </c>
      <c r="C62" s="29">
        <f t="shared" si="0"/>
        <v>3.0955087366835166E-2</v>
      </c>
      <c r="D62" s="30">
        <f>IF(OR($A62="",$B62=""),"",A62*'MPTO_working_2-way'!$G61)</f>
        <v>1.8660287081339717</v>
      </c>
      <c r="E62" s="32">
        <f>IF(OR($A62="",$B62=""),"",B62*'MPTO_working_2-way'!$G61)</f>
        <v>2.1546961325966851</v>
      </c>
      <c r="F62" s="30">
        <f>IF(OR($A62="",$B62=""),"",'MPTO_working_2-way'!D61)</f>
        <v>1.8621674173619833</v>
      </c>
      <c r="G62" s="32">
        <f>IF(OR($A62="",$B62=""),"",'MPTO_working_2-way'!E61)</f>
        <v>2.159867538325388</v>
      </c>
      <c r="H62" s="30">
        <f>IF(OR($A62="",$B62=""),"",'OddsRatio_working_2-way'!M61)</f>
        <v>1.8620436566990362</v>
      </c>
      <c r="I62" s="30">
        <f>IF(OR($A62="",$B62=""),"",'OddsRatio_working_2-way'!N61)</f>
        <v>2.1600340565456171</v>
      </c>
      <c r="J62" s="30">
        <f>IF('Log_working_2-way'!$D61="","",A62^('Log_working_2-way'!$D61))</f>
        <v>1.8602936584659731</v>
      </c>
      <c r="K62" s="32">
        <f>IF('Log_working_2-way'!$D61="","",B62^('Log_working_2-way'!$D61))</f>
        <v>2.1623937828196005</v>
      </c>
      <c r="L62" s="37">
        <f t="shared" si="17"/>
        <v>0.53589743589743577</v>
      </c>
      <c r="M62" s="37">
        <f t="shared" si="18"/>
        <v>0.46410256410256412</v>
      </c>
      <c r="N62" s="38">
        <v>159</v>
      </c>
      <c r="O62" s="38">
        <f t="shared" si="19"/>
        <v>71.154696132596698</v>
      </c>
      <c r="P62" s="38">
        <f t="shared" si="20"/>
        <v>82.923444976076567</v>
      </c>
      <c r="Q62" s="38">
        <f t="shared" si="21"/>
        <v>76.076555023923447</v>
      </c>
      <c r="R62" s="38">
        <f t="shared" si="22"/>
        <v>87.845303867403317</v>
      </c>
      <c r="S62" s="39">
        <f t="shared" si="23"/>
        <v>-4.9218588913267496</v>
      </c>
      <c r="T62" s="39">
        <f t="shared" si="24"/>
        <v>-4.9218588913267496</v>
      </c>
      <c r="U62" t="s">
        <v>190</v>
      </c>
      <c r="V62" t="s">
        <v>191</v>
      </c>
      <c r="W62" t="s">
        <v>492</v>
      </c>
      <c r="X62" s="48" t="s">
        <v>477</v>
      </c>
      <c r="Y62" s="41"/>
    </row>
    <row r="63" spans="1:25" ht="15" x14ac:dyDescent="0.25">
      <c r="A63">
        <v>1.71</v>
      </c>
      <c r="B63">
        <v>2.25</v>
      </c>
      <c r="C63" s="29">
        <f t="shared" si="0"/>
        <v>2.9239766081871288E-2</v>
      </c>
      <c r="D63" s="30">
        <f>IF(OR($A63="",$B63=""),"",A63*'MPTO_working_2-way'!$G62)</f>
        <v>1.7599999999999998</v>
      </c>
      <c r="E63" s="32">
        <f>IF(OR($A63="",$B63=""),"",B63*'MPTO_working_2-way'!$G62)</f>
        <v>2.3157894736842106</v>
      </c>
      <c r="F63" s="30">
        <f>IF(OR($A63="",$B63=""),"",'MPTO_working_2-way'!D62)</f>
        <v>1.7538461538461536</v>
      </c>
      <c r="G63" s="32">
        <f>IF(OR($A63="",$B63=""),"",'MPTO_working_2-way'!E62)</f>
        <v>2.3265306122448979</v>
      </c>
      <c r="H63" s="30">
        <f>IF(OR($A63="",$B63=""),"",'OddsRatio_working_2-way'!M62)</f>
        <v>1.753657747256671</v>
      </c>
      <c r="I63" s="30">
        <f>IF(OR($A63="",$B63=""),"",'OddsRatio_working_2-way'!N62)</f>
        <v>2.3268622310856886</v>
      </c>
      <c r="J63" s="30">
        <f>IF('Log_working_2-way'!$D62="","",A63^('Log_working_2-way'!$D62))</f>
        <v>1.7508722508087184</v>
      </c>
      <c r="K63" s="32">
        <f>IF('Log_working_2-way'!$D62="","",B63^('Log_working_2-way'!$D62))</f>
        <v>2.331784466562643</v>
      </c>
      <c r="L63" s="37">
        <f t="shared" si="17"/>
        <v>0.56818181818181823</v>
      </c>
      <c r="M63" s="37">
        <f t="shared" si="18"/>
        <v>0.43181818181818182</v>
      </c>
      <c r="N63" s="38">
        <v>160</v>
      </c>
      <c r="O63" s="38">
        <f t="shared" si="19"/>
        <v>66.432748538011708</v>
      </c>
      <c r="P63" s="38">
        <f t="shared" si="20"/>
        <v>88.888888888888886</v>
      </c>
      <c r="Q63" s="38">
        <f t="shared" si="21"/>
        <v>71.111111111111114</v>
      </c>
      <c r="R63" s="38">
        <f t="shared" si="22"/>
        <v>93.567251461988292</v>
      </c>
      <c r="S63" s="39">
        <f t="shared" si="23"/>
        <v>-4.6783625730994061</v>
      </c>
      <c r="T63" s="39">
        <f t="shared" si="24"/>
        <v>-4.6783625730994061</v>
      </c>
      <c r="U63" t="s">
        <v>192</v>
      </c>
      <c r="V63" t="s">
        <v>193</v>
      </c>
      <c r="W63" t="s">
        <v>492</v>
      </c>
      <c r="X63" s="48" t="s">
        <v>477</v>
      </c>
      <c r="Y63" s="41"/>
    </row>
    <row r="64" spans="1:25" ht="15" x14ac:dyDescent="0.25">
      <c r="A64">
        <v>1.98</v>
      </c>
      <c r="B64">
        <v>1.92</v>
      </c>
      <c r="C64" s="29">
        <f t="shared" si="0"/>
        <v>2.5883838383838453E-2</v>
      </c>
      <c r="D64" s="30">
        <f>IF(OR($A64="",$B64=""),"",A64*'MPTO_working_2-way'!$G63)</f>
        <v>2.03125</v>
      </c>
      <c r="E64" s="32">
        <f>IF(OR($A64="",$B64=""),"",B64*'MPTO_working_2-way'!$G63)</f>
        <v>1.9696969696969697</v>
      </c>
      <c r="F64" s="30">
        <f>IF(OR($A64="",$B64=""),"",'MPTO_working_2-way'!D63)</f>
        <v>2.0320718409236691</v>
      </c>
      <c r="G64" s="32">
        <f>IF(OR($A64="",$B64=""),"",'MPTO_working_2-way'!E63)</f>
        <v>1.968924798011187</v>
      </c>
      <c r="H64" s="30">
        <f>IF(OR($A64="",$B64=""),"",'OddsRatio_working_2-way'!M63)</f>
        <v>2.0320936930842795</v>
      </c>
      <c r="I64" s="30">
        <f>IF(OR($A64="",$B64=""),"",'OddsRatio_working_2-way'!N63)</f>
        <v>1.9689042833036094</v>
      </c>
      <c r="J64" s="30">
        <f>IF('Log_working_2-way'!$D63="","",A64^('Log_working_2-way'!$D63))</f>
        <v>2.0324656453077439</v>
      </c>
      <c r="K64" s="32">
        <f>IF('Log_working_2-way'!$D63="","",B64^('Log_working_2-way'!$D63))</f>
        <v>1.9685552294594053</v>
      </c>
      <c r="L64" s="37">
        <f t="shared" si="17"/>
        <v>0.49230769230769234</v>
      </c>
      <c r="M64" s="37">
        <f t="shared" si="18"/>
        <v>0.50769230769230766</v>
      </c>
      <c r="N64" s="38">
        <v>161</v>
      </c>
      <c r="O64" s="38">
        <f t="shared" si="19"/>
        <v>79.686868686868678</v>
      </c>
      <c r="P64" s="38">
        <f t="shared" si="20"/>
        <v>77.145833333333343</v>
      </c>
      <c r="Q64" s="38">
        <f t="shared" si="21"/>
        <v>83.854166666666671</v>
      </c>
      <c r="R64" s="38">
        <f t="shared" si="22"/>
        <v>81.313131313131322</v>
      </c>
      <c r="S64" s="39">
        <f t="shared" si="23"/>
        <v>-4.1672979797979934</v>
      </c>
      <c r="T64" s="39">
        <f t="shared" si="24"/>
        <v>-4.1672979797979792</v>
      </c>
      <c r="U64" t="s">
        <v>194</v>
      </c>
      <c r="V64" t="s">
        <v>195</v>
      </c>
      <c r="W64" t="s">
        <v>492</v>
      </c>
      <c r="X64" s="48" t="s">
        <v>477</v>
      </c>
      <c r="Y64" s="41"/>
    </row>
    <row r="65" spans="1:25" ht="15" x14ac:dyDescent="0.25">
      <c r="A65">
        <v>2.11</v>
      </c>
      <c r="B65">
        <v>1.8</v>
      </c>
      <c r="C65" s="29">
        <f t="shared" si="0"/>
        <v>2.9489204844655115E-2</v>
      </c>
      <c r="D65" s="30">
        <f>IF(OR($A65="",$B65=""),"",A65*'MPTO_working_2-way'!$G64)</f>
        <v>2.1722222222222221</v>
      </c>
      <c r="E65" s="32">
        <f>IF(OR($A65="",$B65=""),"",B65*'MPTO_working_2-way'!$G64)</f>
        <v>1.8530805687203793</v>
      </c>
      <c r="F65" s="30">
        <f>IF(OR($A65="",$B65=""),"",'MPTO_working_2-way'!D64)</f>
        <v>2.1777522935779814</v>
      </c>
      <c r="G65" s="32">
        <f>IF(OR($A65="",$B65=""),"",'MPTO_working_2-way'!E64)</f>
        <v>1.8490749756572542</v>
      </c>
      <c r="H65" s="30">
        <f>IF(OR($A65="",$B65=""),"",'OddsRatio_working_2-way'!M64)</f>
        <v>2.1779218989389744</v>
      </c>
      <c r="I65" s="30">
        <f>IF(OR($A65="",$B65=""),"",'OddsRatio_working_2-way'!N64)</f>
        <v>1.8489527199560174</v>
      </c>
      <c r="J65" s="30">
        <f>IF('Log_working_2-way'!$D64="","",A65^('Log_working_2-way'!$D64))</f>
        <v>2.1804431814833727</v>
      </c>
      <c r="K65" s="32">
        <f>IF('Log_working_2-way'!$D64="","",B65^('Log_working_2-way'!$D64))</f>
        <v>1.847139460573918</v>
      </c>
      <c r="L65" s="37">
        <f t="shared" si="17"/>
        <v>0.46035805626598469</v>
      </c>
      <c r="M65" s="37">
        <f t="shared" si="18"/>
        <v>0.53964194373401531</v>
      </c>
      <c r="N65" s="38">
        <v>162</v>
      </c>
      <c r="O65" s="38">
        <f t="shared" si="19"/>
        <v>85.222748815165872</v>
      </c>
      <c r="P65" s="38">
        <f t="shared" si="20"/>
        <v>72.000000000000014</v>
      </c>
      <c r="Q65" s="38">
        <f t="shared" si="21"/>
        <v>90</v>
      </c>
      <c r="R65" s="38">
        <f t="shared" si="22"/>
        <v>76.777251184834128</v>
      </c>
      <c r="S65" s="39">
        <f t="shared" si="23"/>
        <v>-4.7772511848341281</v>
      </c>
      <c r="T65" s="39">
        <f t="shared" si="24"/>
        <v>-4.7772511848341139</v>
      </c>
      <c r="U65" t="s">
        <v>196</v>
      </c>
      <c r="V65" t="s">
        <v>197</v>
      </c>
      <c r="W65" t="s">
        <v>492</v>
      </c>
      <c r="X65" s="48" t="s">
        <v>477</v>
      </c>
      <c r="Y65" s="41"/>
    </row>
    <row r="66" spans="1:25" ht="15" x14ac:dyDescent="0.25">
      <c r="A66">
        <v>1.97</v>
      </c>
      <c r="B66">
        <v>1.92</v>
      </c>
      <c r="C66" s="29">
        <f t="shared" si="0"/>
        <v>2.844754653130277E-2</v>
      </c>
      <c r="D66" s="30">
        <f>IF(OR($A66="",$B66=""),"",A66*'MPTO_working_2-way'!$G65)</f>
        <v>2.0260416666666665</v>
      </c>
      <c r="E66" s="32">
        <f>IF(OR($A66="",$B66=""),"",B66*'MPTO_working_2-way'!$G65)</f>
        <v>1.9746192893401013</v>
      </c>
      <c r="F66" s="30">
        <f>IF(OR($A66="",$B66=""),"",'MPTO_working_2-way'!D65)</f>
        <v>2.0267924123888115</v>
      </c>
      <c r="G66" s="32">
        <f>IF(OR($A66="",$B66=""),"",'MPTO_working_2-way'!E65)</f>
        <v>1.9739066903246005</v>
      </c>
      <c r="H66" s="30">
        <f>IF(OR($A66="",$B66=""),"",'OddsRatio_working_2-way'!M65)</f>
        <v>2.0268144068364817</v>
      </c>
      <c r="I66" s="30">
        <f>IF(OR($A66="",$B66=""),"",'OddsRatio_working_2-way'!N65)</f>
        <v>1.9738858291644976</v>
      </c>
      <c r="J66" s="30">
        <f>IF('Log_working_2-way'!$D65="","",A66^('Log_working_2-way'!$D65))</f>
        <v>2.0271548987306875</v>
      </c>
      <c r="K66" s="32">
        <f>IF('Log_working_2-way'!$D65="","",B66^('Log_working_2-way'!$D65))</f>
        <v>1.9735629954505829</v>
      </c>
      <c r="L66" s="37">
        <f t="shared" si="17"/>
        <v>0.49357326478149105</v>
      </c>
      <c r="M66" s="37">
        <f t="shared" si="18"/>
        <v>0.50642673521850901</v>
      </c>
      <c r="N66" s="38">
        <v>163</v>
      </c>
      <c r="O66" s="38">
        <f t="shared" si="19"/>
        <v>80.258883248730967</v>
      </c>
      <c r="P66" s="38">
        <f t="shared" si="20"/>
        <v>78.104166666666657</v>
      </c>
      <c r="Q66" s="38">
        <f t="shared" si="21"/>
        <v>84.895833333333343</v>
      </c>
      <c r="R66" s="38">
        <f t="shared" si="22"/>
        <v>82.741116751269033</v>
      </c>
      <c r="S66" s="39">
        <f t="shared" si="23"/>
        <v>-4.6369500846023755</v>
      </c>
      <c r="T66" s="39">
        <f t="shared" si="24"/>
        <v>-4.6369500846023755</v>
      </c>
      <c r="U66" t="s">
        <v>76</v>
      </c>
      <c r="V66" t="s">
        <v>34</v>
      </c>
      <c r="W66" t="s">
        <v>111</v>
      </c>
      <c r="X66" s="48" t="s">
        <v>477</v>
      </c>
      <c r="Y66" s="41"/>
    </row>
    <row r="67" spans="1:25" ht="15" x14ac:dyDescent="0.25">
      <c r="A67">
        <v>2.57</v>
      </c>
      <c r="B67">
        <v>1.55</v>
      </c>
      <c r="C67" s="29">
        <f t="shared" ref="C67:C130" si="25">IF(OR($A67="",$B67=""),"",(1/A67)+(1/B67)-1)</f>
        <v>3.4266348688339443E-2</v>
      </c>
      <c r="D67" s="30">
        <f>IF(OR($A67="",$B67=""),"",A67*'MPTO_working_2-way'!$G66)</f>
        <v>2.6580645161290324</v>
      </c>
      <c r="E67" s="32">
        <f>IF(OR($A67="",$B67=""),"",B67*'MPTO_working_2-way'!$G66)</f>
        <v>1.6031128404669261</v>
      </c>
      <c r="F67" s="30">
        <f>IF(OR($A67="",$B67=""),"",'MPTO_working_2-way'!D66)</f>
        <v>2.6883752319892018</v>
      </c>
      <c r="G67" s="32">
        <f>IF(OR($A67="",$B67=""),"",'MPTO_working_2-way'!E66)</f>
        <v>1.5922854002198461</v>
      </c>
      <c r="H67" s="30">
        <f>IF(OR($A67="",$B67=""),"",'OddsRatio_working_2-way'!M66)</f>
        <v>2.6895400127092146</v>
      </c>
      <c r="I67" s="30">
        <f>IF(OR($A67="",$B67=""),"",'OddsRatio_working_2-way'!N66)</f>
        <v>1.5918770745159672</v>
      </c>
      <c r="J67" s="30">
        <f>IF('Log_working_2-way'!$D66="","",A67^('Log_working_2-way'!$D66))</f>
        <v>2.7037432906322652</v>
      </c>
      <c r="K67" s="32">
        <f>IF('Log_working_2-way'!$D66="","",B67^('Log_working_2-way'!$D66))</f>
        <v>1.5869428836481319</v>
      </c>
      <c r="L67" s="37">
        <f t="shared" si="17"/>
        <v>0.37621359223300971</v>
      </c>
      <c r="M67" s="37">
        <f t="shared" si="18"/>
        <v>0.62378640776699024</v>
      </c>
      <c r="N67" s="38">
        <v>164</v>
      </c>
      <c r="O67" s="38">
        <f t="shared" si="19"/>
        <v>100.18677042801555</v>
      </c>
      <c r="P67" s="38">
        <f t="shared" si="20"/>
        <v>58.193548387096783</v>
      </c>
      <c r="Q67" s="38">
        <f t="shared" si="21"/>
        <v>105.80645161290322</v>
      </c>
      <c r="R67" s="38">
        <f t="shared" si="22"/>
        <v>63.813229571984436</v>
      </c>
      <c r="S67" s="39">
        <f t="shared" si="23"/>
        <v>-5.6196811848876678</v>
      </c>
      <c r="T67" s="39">
        <f t="shared" si="24"/>
        <v>-5.6196811848876536</v>
      </c>
      <c r="U67" t="s">
        <v>37</v>
      </c>
      <c r="V67" t="s">
        <v>43</v>
      </c>
      <c r="W67" t="s">
        <v>111</v>
      </c>
      <c r="X67" s="48" t="s">
        <v>477</v>
      </c>
      <c r="Y67" s="41"/>
    </row>
    <row r="68" spans="1:25" ht="15" x14ac:dyDescent="0.25">
      <c r="A68">
        <v>2.41</v>
      </c>
      <c r="B68">
        <v>1.62</v>
      </c>
      <c r="C68" s="29">
        <f t="shared" si="25"/>
        <v>3.2221709953383471E-2</v>
      </c>
      <c r="D68" s="30">
        <f>IF(OR($A68="",$B68=""),"",A68*'MPTO_working_2-way'!$G67)</f>
        <v>2.4876543209876543</v>
      </c>
      <c r="E68" s="32">
        <f>IF(OR($A68="",$B68=""),"",B68*'MPTO_working_2-way'!$G67)</f>
        <v>1.6721991701244814</v>
      </c>
      <c r="F68" s="30">
        <f>IF(OR($A68="",$B68=""),"",'MPTO_working_2-way'!D67)</f>
        <v>2.5073534133966988</v>
      </c>
      <c r="G68" s="32">
        <f>IF(OR($A68="",$B68=""),"",'MPTO_working_2-way'!E67)</f>
        <v>1.6634144263133228</v>
      </c>
      <c r="H68" s="30">
        <f>IF(OR($A68="",$B68=""),"",'OddsRatio_working_2-way'!M67)</f>
        <v>2.5080429530975232</v>
      </c>
      <c r="I68" s="30">
        <f>IF(OR($A68="",$B68=""),"",'OddsRatio_working_2-way'!N67)</f>
        <v>1.6631110857591944</v>
      </c>
      <c r="J68" s="30">
        <f>IF('Log_working_2-way'!$D67="","",A68^('Log_working_2-way'!$D67))</f>
        <v>2.5171707535955181</v>
      </c>
      <c r="K68" s="32">
        <f>IF('Log_working_2-way'!$D67="","",B68^('Log_working_2-way'!$D67))</f>
        <v>1.6591215903879362</v>
      </c>
      <c r="L68" s="37">
        <f t="shared" si="17"/>
        <v>0.40198511166253104</v>
      </c>
      <c r="M68" s="37">
        <f t="shared" si="18"/>
        <v>0.59801488833746896</v>
      </c>
      <c r="N68" s="38">
        <v>165</v>
      </c>
      <c r="O68" s="38">
        <f t="shared" si="19"/>
        <v>96.53526970954357</v>
      </c>
      <c r="P68" s="38">
        <f t="shared" si="20"/>
        <v>63.148148148148152</v>
      </c>
      <c r="Q68" s="38">
        <f t="shared" si="21"/>
        <v>101.85185185185185</v>
      </c>
      <c r="R68" s="38">
        <f t="shared" si="22"/>
        <v>68.46473029045643</v>
      </c>
      <c r="S68" s="39">
        <f t="shared" si="23"/>
        <v>-5.3165821423082775</v>
      </c>
      <c r="T68" s="39">
        <f t="shared" si="24"/>
        <v>-5.3165821423082775</v>
      </c>
      <c r="U68" t="s">
        <v>47</v>
      </c>
      <c r="V68" t="s">
        <v>93</v>
      </c>
      <c r="W68" t="s">
        <v>111</v>
      </c>
      <c r="X68" s="48" t="s">
        <v>477</v>
      </c>
      <c r="Y68" s="41"/>
    </row>
    <row r="69" spans="1:25" ht="15" x14ac:dyDescent="0.25">
      <c r="A69">
        <v>2</v>
      </c>
      <c r="B69">
        <v>1.88</v>
      </c>
      <c r="C69" s="29">
        <f t="shared" si="25"/>
        <v>3.1914893617021267E-2</v>
      </c>
      <c r="D69" s="30">
        <f>IF(OR($A69="",$B69=""),"",A69*'MPTO_working_2-way'!$G68)</f>
        <v>2.0638297872340425</v>
      </c>
      <c r="E69" s="32">
        <f>IF(OR($A69="",$B69=""),"",B69*'MPTO_working_2-way'!$G68)</f>
        <v>1.94</v>
      </c>
      <c r="F69" s="30">
        <f>IF(OR($A69="",$B69=""),"",'MPTO_working_2-way'!D68)</f>
        <v>2.0659340659340657</v>
      </c>
      <c r="G69" s="32">
        <f>IF(OR($A69="",$B69=""),"",'MPTO_working_2-way'!E68)</f>
        <v>1.9381443298969072</v>
      </c>
      <c r="H69" s="30">
        <f>IF(OR($A69="",$B69=""),"",'OddsRatio_working_2-way'!M68)</f>
        <v>2.0660035817780522</v>
      </c>
      <c r="I69" s="30">
        <f>IF(OR($A69="",$B69=""),"",'OddsRatio_working_2-way'!N68)</f>
        <v>1.9380831519646857</v>
      </c>
      <c r="J69" s="30">
        <f>IF('Log_working_2-way'!$D68="","",A69^('Log_working_2-way'!$D68))</f>
        <v>2.0669618454035223</v>
      </c>
      <c r="K69" s="32">
        <f>IF('Log_working_2-way'!$D68="","",B69^('Log_working_2-way'!$D68))</f>
        <v>1.9372406373367297</v>
      </c>
      <c r="L69" s="37">
        <f t="shared" si="17"/>
        <v>0.4845360824742268</v>
      </c>
      <c r="M69" s="37">
        <f t="shared" si="18"/>
        <v>0.51546391752577325</v>
      </c>
      <c r="N69" s="38">
        <v>166</v>
      </c>
      <c r="O69" s="38">
        <f t="shared" si="19"/>
        <v>83</v>
      </c>
      <c r="P69" s="38">
        <f t="shared" si="20"/>
        <v>77.702127659574458</v>
      </c>
      <c r="Q69" s="38">
        <f t="shared" si="21"/>
        <v>88.297872340425528</v>
      </c>
      <c r="R69" s="38">
        <f t="shared" si="22"/>
        <v>83</v>
      </c>
      <c r="S69" s="39">
        <f t="shared" si="23"/>
        <v>-5.2978723404255277</v>
      </c>
      <c r="T69" s="39">
        <f t="shared" si="24"/>
        <v>-5.2978723404255419</v>
      </c>
      <c r="U69" t="s">
        <v>113</v>
      </c>
      <c r="V69" t="s">
        <v>41</v>
      </c>
      <c r="W69" t="s">
        <v>111</v>
      </c>
      <c r="X69" s="48" t="s">
        <v>477</v>
      </c>
      <c r="Y69" s="41"/>
    </row>
    <row r="70" spans="1:25" ht="15" x14ac:dyDescent="0.25">
      <c r="A70">
        <v>2.1</v>
      </c>
      <c r="B70">
        <v>1.79</v>
      </c>
      <c r="C70" s="29">
        <f t="shared" si="25"/>
        <v>3.4849694067571102E-2</v>
      </c>
      <c r="D70" s="30">
        <f>IF(OR($A70="",$B70=""),"",A70*'MPTO_working_2-way'!$G69)</f>
        <v>2.1731843575418992</v>
      </c>
      <c r="E70" s="32">
        <f>IF(OR($A70="",$B70=""),"",B70*'MPTO_working_2-way'!$G69)</f>
        <v>1.8523809523809522</v>
      </c>
      <c r="F70" s="30">
        <f>IF(OR($A70="",$B70=""),"",'MPTO_working_2-way'!D69)</f>
        <v>2.1797622499275153</v>
      </c>
      <c r="G70" s="32">
        <f>IF(OR($A70="",$B70=""),"",'MPTO_working_2-way'!E69)</f>
        <v>1.8476284099287292</v>
      </c>
      <c r="H70" s="30">
        <f>IF(OR($A70="",$B70=""),"",'OddsRatio_working_2-way'!M69)</f>
        <v>2.1800021454603971</v>
      </c>
      <c r="I70" s="30">
        <f>IF(OR($A70="",$B70=""),"",'OddsRatio_working_2-way'!N69)</f>
        <v>1.8474560862851939</v>
      </c>
      <c r="J70" s="30">
        <f>IF('Log_working_2-way'!$D69="","",A70^('Log_working_2-way'!$D69))</f>
        <v>2.1830172065936067</v>
      </c>
      <c r="K70" s="32">
        <f>IF('Log_working_2-way'!$D69="","",B70^('Log_working_2-way'!$D69))</f>
        <v>1.8452962428833544</v>
      </c>
      <c r="L70" s="37">
        <f t="shared" si="17"/>
        <v>0.46015424164524427</v>
      </c>
      <c r="M70" s="37">
        <f t="shared" si="18"/>
        <v>0.53984575835475579</v>
      </c>
      <c r="N70" s="38">
        <v>167</v>
      </c>
      <c r="O70" s="38">
        <f t="shared" si="19"/>
        <v>87.476190476190467</v>
      </c>
      <c r="P70" s="38">
        <f t="shared" si="20"/>
        <v>73.703910614525142</v>
      </c>
      <c r="Q70" s="38">
        <f t="shared" si="21"/>
        <v>93.296089385474858</v>
      </c>
      <c r="R70" s="38">
        <f t="shared" si="22"/>
        <v>79.523809523809518</v>
      </c>
      <c r="S70" s="39">
        <f t="shared" si="23"/>
        <v>-5.8198989092843902</v>
      </c>
      <c r="T70" s="39">
        <f t="shared" si="24"/>
        <v>-5.819898909284376</v>
      </c>
      <c r="U70" t="s">
        <v>55</v>
      </c>
      <c r="V70" t="s">
        <v>42</v>
      </c>
      <c r="W70" t="s">
        <v>111</v>
      </c>
      <c r="X70" s="48" t="s">
        <v>477</v>
      </c>
      <c r="Y70" s="41"/>
    </row>
    <row r="71" spans="1:25" ht="15" x14ac:dyDescent="0.25">
      <c r="A71">
        <v>1.95</v>
      </c>
      <c r="B71">
        <v>1.93</v>
      </c>
      <c r="C71" s="29">
        <f t="shared" si="25"/>
        <v>3.0955227846419575E-2</v>
      </c>
      <c r="D71" s="30">
        <f>IF(OR($A71="",$B71=""),"",A71*'MPTO_working_2-way'!$G70)</f>
        <v>2.0103626943005182</v>
      </c>
      <c r="E71" s="32">
        <f>IF(OR($A71="",$B71=""),"",B71*'MPTO_working_2-way'!$G70)</f>
        <v>1.9897435897435898</v>
      </c>
      <c r="F71" s="30">
        <f>IF(OR($A71="",$B71=""),"",'MPTO_working_2-way'!D70)</f>
        <v>2.0106851876586083</v>
      </c>
      <c r="G71" s="32">
        <f>IF(OR($A71="",$B71=""),"",'MPTO_working_2-way'!E70)</f>
        <v>1.9894277785119598</v>
      </c>
      <c r="H71" s="30">
        <f>IF(OR($A71="",$B71=""),"",'OddsRatio_working_2-way'!M70)</f>
        <v>2.0106954914038573</v>
      </c>
      <c r="I71" s="30">
        <f>IF(OR($A71="",$B71=""),"",'OddsRatio_working_2-way'!N70)</f>
        <v>1.9894176915848294</v>
      </c>
      <c r="J71" s="30">
        <f>IF('Log_working_2-way'!$D70="","",A71^('Log_working_2-way'!$D70))</f>
        <v>2.0108420160403986</v>
      </c>
      <c r="K71" s="32">
        <f>IF('Log_working_2-way'!$D70="","",B71^('Log_working_2-way'!$D70))</f>
        <v>1.9892742724695103</v>
      </c>
      <c r="L71" s="37">
        <f t="shared" si="17"/>
        <v>0.49742268041237114</v>
      </c>
      <c r="M71" s="37">
        <f t="shared" si="18"/>
        <v>0.50257731958762886</v>
      </c>
      <c r="N71" s="38">
        <v>168</v>
      </c>
      <c r="O71" s="38">
        <f t="shared" si="19"/>
        <v>81.84615384615384</v>
      </c>
      <c r="P71" s="38">
        <f t="shared" si="20"/>
        <v>80.953367875647686</v>
      </c>
      <c r="Q71" s="38">
        <f t="shared" si="21"/>
        <v>87.046632124352342</v>
      </c>
      <c r="R71" s="38">
        <f t="shared" si="22"/>
        <v>86.15384615384616</v>
      </c>
      <c r="S71" s="39">
        <f t="shared" si="23"/>
        <v>-5.2004782781985028</v>
      </c>
      <c r="T71" s="39">
        <f t="shared" si="24"/>
        <v>-5.2004782781984744</v>
      </c>
      <c r="U71" t="s">
        <v>40</v>
      </c>
      <c r="V71" t="s">
        <v>38</v>
      </c>
      <c r="W71" t="s">
        <v>111</v>
      </c>
      <c r="X71" s="48" t="s">
        <v>477</v>
      </c>
      <c r="Y71" s="41"/>
    </row>
    <row r="72" spans="1:25" ht="15" x14ac:dyDescent="0.25">
      <c r="A72">
        <v>2.48</v>
      </c>
      <c r="B72">
        <v>1.59</v>
      </c>
      <c r="C72" s="29">
        <f t="shared" si="25"/>
        <v>3.2156624061675743E-2</v>
      </c>
      <c r="D72" s="30">
        <f>IF(OR($A72="",$B72=""),"",A72*'MPTO_working_2-way'!$G71)</f>
        <v>2.5597484276729556</v>
      </c>
      <c r="E72" s="32">
        <f>IF(OR($A72="",$B72=""),"",B72*'MPTO_working_2-way'!$G71)</f>
        <v>1.6411290322580645</v>
      </c>
      <c r="F72" s="30">
        <f>IF(OR($A72="",$B72=""),"",'MPTO_working_2-way'!D71)</f>
        <v>2.5829948906065767</v>
      </c>
      <c r="G72" s="32">
        <f>IF(OR($A72="",$B72=""),"",'MPTO_working_2-way'!E71)</f>
        <v>1.6317139783166432</v>
      </c>
      <c r="H72" s="30">
        <f>IF(OR($A72="",$B72=""),"",'OddsRatio_working_2-way'!M71)</f>
        <v>2.583816459148971</v>
      </c>
      <c r="I72" s="30">
        <f>IF(OR($A72="",$B72=""),"",'OddsRatio_working_2-way'!N71)</f>
        <v>1.6313862911472248</v>
      </c>
      <c r="J72" s="30">
        <f>IF('Log_working_2-way'!$D71="","",A72^('Log_working_2-way'!$D71))</f>
        <v>2.5946246664914949</v>
      </c>
      <c r="K72" s="32">
        <f>IF('Log_working_2-way'!$D71="","",B72^('Log_working_2-way'!$D71))</f>
        <v>1.6271068176815173</v>
      </c>
      <c r="L72" s="37">
        <f t="shared" si="17"/>
        <v>0.39066339066339073</v>
      </c>
      <c r="M72" s="37">
        <f t="shared" si="18"/>
        <v>0.60933660933660938</v>
      </c>
      <c r="N72" s="38">
        <v>169</v>
      </c>
      <c r="O72" s="38">
        <f t="shared" si="19"/>
        <v>100.85483870967742</v>
      </c>
      <c r="P72" s="38">
        <f t="shared" si="20"/>
        <v>62.710691823899388</v>
      </c>
      <c r="Q72" s="38">
        <f t="shared" si="21"/>
        <v>106.28930817610062</v>
      </c>
      <c r="R72" s="38">
        <f t="shared" si="22"/>
        <v>68.145161290322591</v>
      </c>
      <c r="S72" s="39">
        <f t="shared" si="23"/>
        <v>-5.4344694664231952</v>
      </c>
      <c r="T72" s="39">
        <f t="shared" si="24"/>
        <v>-5.4344694664232023</v>
      </c>
      <c r="U72" t="s">
        <v>46</v>
      </c>
      <c r="V72" t="s">
        <v>48</v>
      </c>
      <c r="W72" t="s">
        <v>111</v>
      </c>
      <c r="X72" s="48" t="s">
        <v>477</v>
      </c>
      <c r="Y72" s="41"/>
    </row>
    <row r="73" spans="1:25" ht="15" x14ac:dyDescent="0.25">
      <c r="A73">
        <v>2.42</v>
      </c>
      <c r="B73">
        <v>1.61</v>
      </c>
      <c r="C73" s="29">
        <f t="shared" si="25"/>
        <v>3.4341152918228035E-2</v>
      </c>
      <c r="D73" s="30">
        <f>IF(OR($A73="",$B73=""),"",A73*'MPTO_working_2-way'!$G72)</f>
        <v>2.5031055900621118</v>
      </c>
      <c r="E73" s="32">
        <f>IF(OR($A73="",$B73=""),"",B73*'MPTO_working_2-way'!$G72)</f>
        <v>1.6652892561983472</v>
      </c>
      <c r="F73" s="30">
        <f>IF(OR($A73="",$B73=""),"",'MPTO_working_2-way'!D72)</f>
        <v>2.5249173741170372</v>
      </c>
      <c r="G73" s="32">
        <f>IF(OR($A73="",$B73=""),"",'MPTO_working_2-way'!E72)</f>
        <v>1.655773235306617</v>
      </c>
      <c r="H73" s="30">
        <f>IF(OR($A73="",$B73=""),"",'OddsRatio_working_2-way'!M72)</f>
        <v>2.5257355119610394</v>
      </c>
      <c r="I73" s="30">
        <f>IF(OR($A73="",$B73=""),"",'OddsRatio_working_2-way'!N72)</f>
        <v>1.6554215931663621</v>
      </c>
      <c r="J73" s="30">
        <f>IF('Log_working_2-way'!$D72="","",A73^('Log_working_2-way'!$D72))</f>
        <v>2.5358767096666233</v>
      </c>
      <c r="K73" s="32">
        <f>IF('Log_working_2-way'!$D72="","",B73^('Log_working_2-way'!$D72))</f>
        <v>1.6510939281167687</v>
      </c>
      <c r="L73" s="37">
        <f t="shared" si="17"/>
        <v>0.39950372208436724</v>
      </c>
      <c r="M73" s="37">
        <f t="shared" si="18"/>
        <v>0.60049627791563276</v>
      </c>
      <c r="N73" s="38">
        <v>170</v>
      </c>
      <c r="O73" s="38">
        <f t="shared" si="19"/>
        <v>99.752066115702476</v>
      </c>
      <c r="P73" s="38">
        <f t="shared" si="20"/>
        <v>64.409937888198741</v>
      </c>
      <c r="Q73" s="38">
        <f t="shared" si="21"/>
        <v>105.59006211180123</v>
      </c>
      <c r="R73" s="38">
        <f t="shared" si="22"/>
        <v>70.247933884297524</v>
      </c>
      <c r="S73" s="39">
        <f t="shared" si="23"/>
        <v>-5.8379959960987549</v>
      </c>
      <c r="T73" s="39">
        <f t="shared" si="24"/>
        <v>-5.8379959960987833</v>
      </c>
      <c r="U73" t="s">
        <v>50</v>
      </c>
      <c r="V73" t="s">
        <v>44</v>
      </c>
      <c r="W73" t="s">
        <v>111</v>
      </c>
      <c r="X73" s="48" t="s">
        <v>477</v>
      </c>
      <c r="Y73" s="41"/>
    </row>
    <row r="74" spans="1:25" ht="15" x14ac:dyDescent="0.25">
      <c r="A74">
        <v>2.04</v>
      </c>
      <c r="B74">
        <v>1.86</v>
      </c>
      <c r="C74" s="29">
        <f t="shared" si="25"/>
        <v>2.7830487033523088E-2</v>
      </c>
      <c r="D74" s="30">
        <f>IF(OR($A74="",$B74=""),"",A74*'MPTO_working_2-way'!$G73)</f>
        <v>2.096774193548387</v>
      </c>
      <c r="E74" s="32">
        <f>IF(OR($A74="",$B74=""),"",B74*'MPTO_working_2-way'!$G73)</f>
        <v>1.911764705882353</v>
      </c>
      <c r="F74" s="30">
        <f>IF(OR($A74="",$B74=""),"",'MPTO_working_2-way'!D73)</f>
        <v>2.0996015936254984</v>
      </c>
      <c r="G74" s="32">
        <f>IF(OR($A74="",$B74=""),"",'MPTO_working_2-way'!E73)</f>
        <v>1.9094202898550725</v>
      </c>
      <c r="H74" s="30">
        <f>IF(OR($A74="",$B74=""),"",'OddsRatio_working_2-way'!M73)</f>
        <v>2.0996828295383159</v>
      </c>
      <c r="I74" s="30">
        <f>IF(OR($A74="",$B74=""),"",'OddsRatio_working_2-way'!N73)</f>
        <v>1.9093531090412992</v>
      </c>
      <c r="J74" s="30">
        <f>IF('Log_working_2-way'!$D73="","",A74^('Log_working_2-way'!$D73))</f>
        <v>2.1009668261031296</v>
      </c>
      <c r="K74" s="32">
        <f>IF('Log_working_2-way'!$D73="","",B74^('Log_working_2-way'!$D73))</f>
        <v>1.9082925809304243</v>
      </c>
      <c r="L74" s="37">
        <f t="shared" si="17"/>
        <v>0.47692307692307695</v>
      </c>
      <c r="M74" s="37">
        <f t="shared" si="18"/>
        <v>0.52307692307692311</v>
      </c>
      <c r="N74" s="38">
        <v>171</v>
      </c>
      <c r="O74" s="38">
        <f t="shared" si="19"/>
        <v>87.176470588235304</v>
      </c>
      <c r="P74" s="38">
        <f t="shared" si="20"/>
        <v>79.064516129032256</v>
      </c>
      <c r="Q74" s="38">
        <f t="shared" si="21"/>
        <v>91.93548387096773</v>
      </c>
      <c r="R74" s="38">
        <f t="shared" si="22"/>
        <v>83.823529411764696</v>
      </c>
      <c r="S74" s="39">
        <f t="shared" si="23"/>
        <v>-4.7590132827324254</v>
      </c>
      <c r="T74" s="39">
        <f t="shared" si="24"/>
        <v>-4.7590132827324396</v>
      </c>
      <c r="U74" t="s">
        <v>36</v>
      </c>
      <c r="V74" t="s">
        <v>39</v>
      </c>
      <c r="W74" t="s">
        <v>111</v>
      </c>
      <c r="X74" s="48" t="s">
        <v>477</v>
      </c>
      <c r="Y74" s="41"/>
    </row>
    <row r="75" spans="1:25" ht="15" x14ac:dyDescent="0.25">
      <c r="A75">
        <v>2.13</v>
      </c>
      <c r="B75">
        <v>1.78</v>
      </c>
      <c r="C75" s="29">
        <f t="shared" si="25"/>
        <v>3.128132088410629E-2</v>
      </c>
      <c r="D75" s="30">
        <f>IF(OR($A75="",$B75=""),"",A75*'MPTO_working_2-way'!$G74)</f>
        <v>2.1966292134831464</v>
      </c>
      <c r="E75" s="32">
        <f>IF(OR($A75="",$B75=""),"",B75*'MPTO_working_2-way'!$G74)</f>
        <v>1.8356807511737092</v>
      </c>
      <c r="F75" s="30">
        <f>IF(OR($A75="",$B75=""),"",'MPTO_working_2-way'!D74)</f>
        <v>2.2034055907479515</v>
      </c>
      <c r="G75" s="32">
        <f>IF(OR($A75="",$B75=""),"",'MPTO_working_2-way'!E74)</f>
        <v>1.8309750325976726</v>
      </c>
      <c r="H75" s="30">
        <f>IF(OR($A75="",$B75=""),"",'OddsRatio_working_2-way'!M74)</f>
        <v>2.2036269973367788</v>
      </c>
      <c r="I75" s="30">
        <f>IF(OR($A75="",$B75=""),"",'OddsRatio_working_2-way'!N74)</f>
        <v>1.8308221751528204</v>
      </c>
      <c r="J75" s="30">
        <f>IF('Log_working_2-way'!$D74="","",A75^('Log_working_2-way'!$D74))</f>
        <v>2.2067247005110642</v>
      </c>
      <c r="K75" s="32">
        <f>IF('Log_working_2-way'!$D74="","",B75^('Log_working_2-way'!$D74))</f>
        <v>1.8286894264917752</v>
      </c>
      <c r="L75" s="37">
        <f t="shared" si="17"/>
        <v>0.45524296675191805</v>
      </c>
      <c r="M75" s="37">
        <f t="shared" si="18"/>
        <v>0.54475703324808178</v>
      </c>
      <c r="N75" s="38">
        <v>172</v>
      </c>
      <c r="O75" s="38">
        <f t="shared" si="19"/>
        <v>91.248826291079794</v>
      </c>
      <c r="P75" s="38">
        <f t="shared" si="20"/>
        <v>75.370786516853954</v>
      </c>
      <c r="Q75" s="38">
        <f t="shared" si="21"/>
        <v>96.629213483146074</v>
      </c>
      <c r="R75" s="38">
        <f t="shared" si="22"/>
        <v>80.751173708920192</v>
      </c>
      <c r="S75" s="39">
        <f t="shared" si="23"/>
        <v>-5.38038719206628</v>
      </c>
      <c r="T75" s="39">
        <f t="shared" si="24"/>
        <v>-5.3803871920662374</v>
      </c>
      <c r="U75" t="s">
        <v>106</v>
      </c>
      <c r="V75" t="s">
        <v>49</v>
      </c>
      <c r="W75" t="s">
        <v>111</v>
      </c>
      <c r="X75" s="48" t="s">
        <v>477</v>
      </c>
      <c r="Y75" s="41"/>
    </row>
    <row r="76" spans="1:25" ht="15" x14ac:dyDescent="0.25">
      <c r="A76">
        <v>1.96</v>
      </c>
      <c r="B76">
        <v>1.93</v>
      </c>
      <c r="C76" s="29">
        <f t="shared" si="25"/>
        <v>2.8338796658559762E-2</v>
      </c>
      <c r="D76" s="30">
        <f>IF(OR($A76="",$B76=""),"",A76*'MPTO_working_2-way'!$G75)</f>
        <v>2.0155440414507773</v>
      </c>
      <c r="E76" s="32">
        <f>IF(OR($A76="",$B76=""),"",B76*'MPTO_working_2-way'!$G75)</f>
        <v>1.9846938775510203</v>
      </c>
      <c r="F76" s="30">
        <f>IF(OR($A76="",$B76=""),"",'MPTO_working_2-way'!D75)</f>
        <v>2.0159880622468553</v>
      </c>
      <c r="G76" s="32">
        <f>IF(OR($A76="",$B76=""),"",'MPTO_working_2-way'!E75)</f>
        <v>1.9842635333613092</v>
      </c>
      <c r="H76" s="30">
        <f>IF(OR($A76="",$B76=""),"",'OddsRatio_working_2-way'!M75)</f>
        <v>2.0160010160015238</v>
      </c>
      <c r="I76" s="30">
        <f>IF(OR($A76="",$B76=""),"",'OddsRatio_working_2-way'!N75)</f>
        <v>1.9842509842514759</v>
      </c>
      <c r="J76" s="30">
        <f>IF('Log_working_2-way'!$D75="","",A76^('Log_working_2-way'!$D75))</f>
        <v>2.0162023284286739</v>
      </c>
      <c r="K76" s="32">
        <f>IF('Log_working_2-way'!$D75="","",B76^('Log_working_2-way'!$D75))</f>
        <v>1.9840560014719333</v>
      </c>
      <c r="L76" s="37">
        <f t="shared" si="17"/>
        <v>0.49614395886889456</v>
      </c>
      <c r="M76" s="37">
        <f t="shared" si="18"/>
        <v>0.50385604113110538</v>
      </c>
      <c r="N76" s="38">
        <v>173</v>
      </c>
      <c r="O76" s="38">
        <f t="shared" si="19"/>
        <v>84.73469387755101</v>
      </c>
      <c r="P76" s="38">
        <f t="shared" si="20"/>
        <v>83.362694300518143</v>
      </c>
      <c r="Q76" s="38">
        <f t="shared" si="21"/>
        <v>89.637305699481871</v>
      </c>
      <c r="R76" s="38">
        <f t="shared" si="22"/>
        <v>88.265306122448976</v>
      </c>
      <c r="S76" s="39">
        <f t="shared" si="23"/>
        <v>-4.9026118219308614</v>
      </c>
      <c r="T76" s="39">
        <f t="shared" si="24"/>
        <v>-4.902611821930833</v>
      </c>
      <c r="U76" t="s">
        <v>52</v>
      </c>
      <c r="V76" t="s">
        <v>54</v>
      </c>
      <c r="W76" t="s">
        <v>111</v>
      </c>
      <c r="X76" s="48" t="s">
        <v>477</v>
      </c>
      <c r="Y76" s="41"/>
    </row>
    <row r="77" spans="1:25" ht="15" x14ac:dyDescent="0.25">
      <c r="A77">
        <v>1.88</v>
      </c>
      <c r="B77">
        <v>1.95</v>
      </c>
      <c r="C77" s="29">
        <f t="shared" si="25"/>
        <v>4.4735406437534042E-2</v>
      </c>
      <c r="D77" s="30">
        <f>IF(OR($A77="",$B77=""),"",A77*'MPTO_working_2-way'!$G76)</f>
        <v>1.9641025641025638</v>
      </c>
      <c r="E77" s="32">
        <f>IF(OR($A77="",$B77=""),"",B77*'MPTO_working_2-way'!$G76)</f>
        <v>2.0372340425531914</v>
      </c>
      <c r="F77" s="30">
        <f>IF(OR($A77="",$B77=""),"",'MPTO_working_2-way'!D76)</f>
        <v>1.9625267665952888</v>
      </c>
      <c r="G77" s="32">
        <f>IF(OR($A77="",$B77=""),"",'MPTO_working_2-way'!E76)</f>
        <v>2.0389321468298109</v>
      </c>
      <c r="H77" s="30">
        <f>IF(OR($A77="",$B77=""),"",'OddsRatio_working_2-way'!M76)</f>
        <v>1.9624530063715757</v>
      </c>
      <c r="I77" s="30">
        <f>IF(OR($A77="",$B77=""),"",'OddsRatio_working_2-way'!N76)</f>
        <v>2.0390117682420414</v>
      </c>
      <c r="J77" s="30">
        <f>IF('Log_working_2-way'!$D76="","",A77^('Log_working_2-way'!$D76))</f>
        <v>1.9617295659739398</v>
      </c>
      <c r="K77" s="32">
        <f>IF('Log_working_2-way'!$D76="","",B77^('Log_working_2-way'!$D76))</f>
        <v>2.0397933425150612</v>
      </c>
      <c r="L77" s="37">
        <f t="shared" si="17"/>
        <v>0.50913838120104449</v>
      </c>
      <c r="M77" s="37">
        <f t="shared" si="18"/>
        <v>0.49086161879895562</v>
      </c>
      <c r="N77" s="38">
        <v>174</v>
      </c>
      <c r="O77" s="38">
        <f t="shared" si="19"/>
        <v>81.446808510638306</v>
      </c>
      <c r="P77" s="38">
        <f t="shared" si="20"/>
        <v>84.769230769230788</v>
      </c>
      <c r="Q77" s="38">
        <f t="shared" si="21"/>
        <v>89.230769230769241</v>
      </c>
      <c r="R77" s="38">
        <f t="shared" si="22"/>
        <v>92.553191489361694</v>
      </c>
      <c r="S77" s="39">
        <f t="shared" si="23"/>
        <v>-7.7839607201309349</v>
      </c>
      <c r="T77" s="39">
        <f t="shared" si="24"/>
        <v>-7.7839607201309065</v>
      </c>
      <c r="U77" t="s">
        <v>104</v>
      </c>
      <c r="V77" t="s">
        <v>99</v>
      </c>
      <c r="W77" t="s">
        <v>112</v>
      </c>
      <c r="X77" s="48" t="s">
        <v>477</v>
      </c>
      <c r="Y77" s="41"/>
    </row>
    <row r="78" spans="1:25" ht="15" x14ac:dyDescent="0.25">
      <c r="A78">
        <v>1.95</v>
      </c>
      <c r="B78">
        <v>1.88</v>
      </c>
      <c r="C78" s="29">
        <f t="shared" si="25"/>
        <v>4.4735406437534042E-2</v>
      </c>
      <c r="D78" s="30">
        <f>IF(OR($A78="",$B78=""),"",A78*'MPTO_working_2-way'!$G77)</f>
        <v>2.0372340425531914</v>
      </c>
      <c r="E78" s="32">
        <f>IF(OR($A78="",$B78=""),"",B78*'MPTO_working_2-way'!$G77)</f>
        <v>1.9641025641025638</v>
      </c>
      <c r="F78" s="30">
        <f>IF(OR($A78="",$B78=""),"",'MPTO_working_2-way'!D77)</f>
        <v>2.0389321468298109</v>
      </c>
      <c r="G78" s="32">
        <f>IF(OR($A78="",$B78=""),"",'MPTO_working_2-way'!E77)</f>
        <v>1.9625267665952888</v>
      </c>
      <c r="H78" s="30">
        <f>IF(OR($A78="",$B78=""),"",'OddsRatio_working_2-way'!M77)</f>
        <v>2.0390117682420414</v>
      </c>
      <c r="I78" s="30">
        <f>IF(OR($A78="",$B78=""),"",'OddsRatio_working_2-way'!N77)</f>
        <v>1.9624530063715757</v>
      </c>
      <c r="J78" s="30">
        <f>IF('Log_working_2-way'!$D77="","",A78^('Log_working_2-way'!$D77))</f>
        <v>2.0397933425150612</v>
      </c>
      <c r="K78" s="32">
        <f>IF('Log_working_2-way'!$D77="","",B78^('Log_working_2-way'!$D77))</f>
        <v>1.9617295659739398</v>
      </c>
      <c r="L78" s="37">
        <f t="shared" si="17"/>
        <v>0.49086161879895562</v>
      </c>
      <c r="M78" s="37">
        <f t="shared" si="18"/>
        <v>0.50913838120104449</v>
      </c>
      <c r="N78" s="38">
        <v>175</v>
      </c>
      <c r="O78" s="38">
        <f t="shared" si="19"/>
        <v>85.256410256410263</v>
      </c>
      <c r="P78" s="38">
        <f t="shared" si="20"/>
        <v>81.914893617021278</v>
      </c>
      <c r="Q78" s="38">
        <f t="shared" si="21"/>
        <v>93.085106382978722</v>
      </c>
      <c r="R78" s="38">
        <f t="shared" si="22"/>
        <v>89.743589743589752</v>
      </c>
      <c r="S78" s="39">
        <f t="shared" si="23"/>
        <v>-7.8286961265684596</v>
      </c>
      <c r="T78" s="39">
        <f t="shared" si="24"/>
        <v>-7.8286961265684738</v>
      </c>
      <c r="U78" t="s">
        <v>97</v>
      </c>
      <c r="V78" t="s">
        <v>114</v>
      </c>
      <c r="W78" t="s">
        <v>112</v>
      </c>
      <c r="X78" s="48" t="s">
        <v>477</v>
      </c>
      <c r="Y78" s="41"/>
    </row>
    <row r="79" spans="1:25" ht="15" x14ac:dyDescent="0.25">
      <c r="A79">
        <v>2.15</v>
      </c>
      <c r="B79">
        <v>1.71</v>
      </c>
      <c r="C79" s="29">
        <f t="shared" si="25"/>
        <v>4.9911600707194248E-2</v>
      </c>
      <c r="D79" s="30">
        <f>IF(OR($A79="",$B79=""),"",A79*'MPTO_working_2-way'!$G78)</f>
        <v>2.2573099415204676</v>
      </c>
      <c r="E79" s="32">
        <f>IF(OR($A79="",$B79=""),"",B79*'MPTO_working_2-way'!$G78)</f>
        <v>1.7953488372093021</v>
      </c>
      <c r="F79" s="30">
        <f>IF(OR($A79="",$B79=""),"",'MPTO_working_2-way'!D78)</f>
        <v>2.2718986559555074</v>
      </c>
      <c r="G79" s="32">
        <f>IF(OR($A79="",$B79=""),"",'MPTO_working_2-way'!E78)</f>
        <v>1.7862261630025504</v>
      </c>
      <c r="H79" s="30">
        <f>IF(OR($A79="",$B79=""),"",'OddsRatio_working_2-way'!M78)</f>
        <v>2.2726815429867573</v>
      </c>
      <c r="I79" s="30">
        <f>IF(OR($A79="",$B79=""),"",'OddsRatio_working_2-way'!N78)</f>
        <v>1.7857425178439978</v>
      </c>
      <c r="J79" s="30">
        <f>IF('Log_working_2-way'!$D78="","",A79^('Log_working_2-way'!$D78))</f>
        <v>2.2795010757196681</v>
      </c>
      <c r="K79" s="32">
        <f>IF('Log_working_2-way'!$D78="","",B79^('Log_working_2-way'!$D78))</f>
        <v>1.7815546379563396</v>
      </c>
      <c r="L79" s="37">
        <f t="shared" si="17"/>
        <v>0.44300518134715028</v>
      </c>
      <c r="M79" s="37">
        <f t="shared" si="18"/>
        <v>0.55699481865284983</v>
      </c>
      <c r="N79" s="38">
        <v>176</v>
      </c>
      <c r="O79" s="38">
        <f t="shared" si="19"/>
        <v>94.139534883720913</v>
      </c>
      <c r="P79" s="38">
        <f t="shared" si="20"/>
        <v>73.076023391812853</v>
      </c>
      <c r="Q79" s="38">
        <f t="shared" si="21"/>
        <v>102.92397660818713</v>
      </c>
      <c r="R79" s="38">
        <f t="shared" si="22"/>
        <v>81.860465116279073</v>
      </c>
      <c r="S79" s="39">
        <f t="shared" si="23"/>
        <v>-8.7844417244662196</v>
      </c>
      <c r="T79" s="39">
        <f t="shared" si="24"/>
        <v>-8.7844417244662196</v>
      </c>
      <c r="U79" t="s">
        <v>107</v>
      </c>
      <c r="V79" t="s">
        <v>105</v>
      </c>
      <c r="W79" t="s">
        <v>112</v>
      </c>
      <c r="X79" s="48" t="s">
        <v>477</v>
      </c>
      <c r="Y79" s="41"/>
    </row>
    <row r="80" spans="1:25" ht="15" x14ac:dyDescent="0.25">
      <c r="A80">
        <v>2.11</v>
      </c>
      <c r="B80">
        <v>1.75</v>
      </c>
      <c r="C80" s="29">
        <f t="shared" si="25"/>
        <v>4.5362220717670931E-2</v>
      </c>
      <c r="D80" s="30">
        <f>IF(OR($A80="",$B80=""),"",A80*'MPTO_working_2-way'!$G79)</f>
        <v>2.2057142857142855</v>
      </c>
      <c r="E80" s="32">
        <f>IF(OR($A80="",$B80=""),"",B80*'MPTO_working_2-way'!$G79)</f>
        <v>1.8293838862559242</v>
      </c>
      <c r="F80" s="30">
        <f>IF(OR($A80="",$B80=""),"",'MPTO_working_2-way'!D79)</f>
        <v>2.2160540135033755</v>
      </c>
      <c r="G80" s="32">
        <f>IF(OR($A80="",$B80=""),"",'MPTO_working_2-way'!E79)</f>
        <v>1.8223318938926589</v>
      </c>
      <c r="H80" s="30">
        <f>IF(OR($A80="",$B80=""),"",'OddsRatio_working_2-way'!M79)</f>
        <v>2.216552506059644</v>
      </c>
      <c r="I80" s="30">
        <f>IF(OR($A80="",$B80=""),"",'OddsRatio_working_2-way'!N79)</f>
        <v>1.8219949365267862</v>
      </c>
      <c r="J80" s="30">
        <f>IF('Log_working_2-way'!$D79="","",A80^('Log_working_2-way'!$D79))</f>
        <v>2.2213495885331906</v>
      </c>
      <c r="K80" s="32">
        <f>IF('Log_working_2-way'!$D79="","",B80^('Log_working_2-way'!$D79))</f>
        <v>1.8187663952959283</v>
      </c>
      <c r="L80" s="37">
        <f t="shared" si="17"/>
        <v>0.45336787564766845</v>
      </c>
      <c r="M80" s="37">
        <f t="shared" si="18"/>
        <v>0.54663212435233155</v>
      </c>
      <c r="N80" s="38">
        <v>177</v>
      </c>
      <c r="O80" s="38">
        <f t="shared" si="19"/>
        <v>93.113744075829374</v>
      </c>
      <c r="P80" s="38">
        <f t="shared" si="20"/>
        <v>75.857142857142847</v>
      </c>
      <c r="Q80" s="38">
        <f t="shared" si="21"/>
        <v>101.14285714285714</v>
      </c>
      <c r="R80" s="38">
        <f t="shared" si="22"/>
        <v>83.886255924170612</v>
      </c>
      <c r="S80" s="39">
        <f t="shared" si="23"/>
        <v>-8.0291130670277653</v>
      </c>
      <c r="T80" s="39">
        <f t="shared" si="24"/>
        <v>-8.0291130670277653</v>
      </c>
      <c r="U80" t="s">
        <v>109</v>
      </c>
      <c r="V80" t="s">
        <v>94</v>
      </c>
      <c r="W80" t="s">
        <v>112</v>
      </c>
      <c r="X80" s="48" t="s">
        <v>477</v>
      </c>
      <c r="Y80" s="41"/>
    </row>
    <row r="81" spans="1:25" ht="15" x14ac:dyDescent="0.25">
      <c r="A81">
        <v>2.02</v>
      </c>
      <c r="B81">
        <v>1.83</v>
      </c>
      <c r="C81" s="29">
        <f t="shared" si="25"/>
        <v>4.1497592382188975E-2</v>
      </c>
      <c r="D81" s="30">
        <f>IF(OR($A81="",$B81=""),"",A81*'MPTO_working_2-way'!$G80)</f>
        <v>2.1038251366120218</v>
      </c>
      <c r="E81" s="32">
        <f>IF(OR($A81="",$B81=""),"",B81*'MPTO_working_2-way'!$G80)</f>
        <v>1.9059405940594059</v>
      </c>
      <c r="F81" s="30">
        <f>IF(OR($A81="",$B81=""),"",'MPTO_working_2-way'!D80)</f>
        <v>2.1083670792220381</v>
      </c>
      <c r="G81" s="32">
        <f>IF(OR($A81="",$B81=""),"",'MPTO_working_2-way'!E80)</f>
        <v>1.9022281685792208</v>
      </c>
      <c r="H81" s="30">
        <f>IF(OR($A81="",$B81=""),"",'OddsRatio_working_2-way'!M80)</f>
        <v>2.1085646858215363</v>
      </c>
      <c r="I81" s="30">
        <f>IF(OR($A81="",$B81=""),"",'OddsRatio_working_2-way'!N80)</f>
        <v>1.9020673423841918</v>
      </c>
      <c r="J81" s="30">
        <f>IF('Log_working_2-way'!$D80="","",A81^('Log_working_2-way'!$D80))</f>
        <v>2.1106543395875321</v>
      </c>
      <c r="K81" s="32">
        <f>IF('Log_working_2-way'!$D80="","",B81^('Log_working_2-way'!$D80))</f>
        <v>1.9003701370951678</v>
      </c>
      <c r="L81" s="37">
        <f t="shared" si="17"/>
        <v>0.47532467532467537</v>
      </c>
      <c r="M81" s="37">
        <f t="shared" si="18"/>
        <v>0.52467532467532474</v>
      </c>
      <c r="N81" s="38">
        <v>178</v>
      </c>
      <c r="O81" s="38">
        <f t="shared" si="19"/>
        <v>89.881188118811878</v>
      </c>
      <c r="P81" s="38">
        <f t="shared" si="20"/>
        <v>80.732240437158467</v>
      </c>
      <c r="Q81" s="38">
        <f t="shared" si="21"/>
        <v>97.267759562841519</v>
      </c>
      <c r="R81" s="38">
        <f t="shared" si="22"/>
        <v>88.118811881188122</v>
      </c>
      <c r="S81" s="39">
        <f t="shared" si="23"/>
        <v>-7.3865714440296415</v>
      </c>
      <c r="T81" s="39">
        <f t="shared" si="24"/>
        <v>-7.3865714440296557</v>
      </c>
      <c r="U81" t="s">
        <v>117</v>
      </c>
      <c r="V81" t="s">
        <v>108</v>
      </c>
      <c r="W81" t="s">
        <v>112</v>
      </c>
      <c r="X81" s="48" t="s">
        <v>477</v>
      </c>
      <c r="Y81" s="41"/>
    </row>
    <row r="82" spans="1:25" ht="15" x14ac:dyDescent="0.25">
      <c r="A82">
        <v>1.93</v>
      </c>
      <c r="B82">
        <v>1.89</v>
      </c>
      <c r="C82" s="29">
        <f t="shared" si="25"/>
        <v>4.7235244126436093E-2</v>
      </c>
      <c r="D82" s="30">
        <f>IF(OR($A82="",$B82=""),"",A82*'MPTO_working_2-way'!$G81)</f>
        <v>2.0211640211640214</v>
      </c>
      <c r="E82" s="32">
        <f>IF(OR($A82="",$B82=""),"",B82*'MPTO_working_2-way'!$G81)</f>
        <v>1.9792746113989641</v>
      </c>
      <c r="F82" s="30">
        <f>IF(OR($A82="",$B82=""),"",'MPTO_working_2-way'!D81)</f>
        <v>2.0221747928042801</v>
      </c>
      <c r="G82" s="32">
        <f>IF(OR($A82="",$B82=""),"",'MPTO_working_2-way'!E81)</f>
        <v>1.9783062613553166</v>
      </c>
      <c r="H82" s="30">
        <f>IF(OR($A82="",$B82=""),"",'OddsRatio_working_2-way'!M81)</f>
        <v>2.0222249362174249</v>
      </c>
      <c r="I82" s="30">
        <f>IF(OR($A82="",$B82=""),"",'OddsRatio_working_2-way'!N81)</f>
        <v>1.9782582722940953</v>
      </c>
      <c r="J82" s="30">
        <f>IF('Log_working_2-way'!$D81="","",A82^('Log_working_2-way'!$D81))</f>
        <v>2.0226909100425914</v>
      </c>
      <c r="K82" s="32">
        <f>IF('Log_working_2-way'!$D81="","",B82^('Log_working_2-way'!$D81))</f>
        <v>1.9778125435355127</v>
      </c>
      <c r="L82" s="37">
        <f t="shared" si="17"/>
        <v>0.4947643979057591</v>
      </c>
      <c r="M82" s="37">
        <f t="shared" si="18"/>
        <v>0.50523560209424079</v>
      </c>
      <c r="N82" s="38">
        <v>179</v>
      </c>
      <c r="O82" s="38">
        <f t="shared" si="19"/>
        <v>86.253886010362692</v>
      </c>
      <c r="P82" s="38">
        <f t="shared" si="20"/>
        <v>84.291005291005305</v>
      </c>
      <c r="Q82" s="38">
        <f t="shared" si="21"/>
        <v>94.708994708994723</v>
      </c>
      <c r="R82" s="38">
        <f t="shared" si="22"/>
        <v>92.746113989637323</v>
      </c>
      <c r="S82" s="39">
        <f t="shared" si="23"/>
        <v>-8.4551086986320314</v>
      </c>
      <c r="T82" s="39">
        <f t="shared" si="24"/>
        <v>-8.4551086986320172</v>
      </c>
      <c r="U82" t="s">
        <v>101</v>
      </c>
      <c r="V82" t="s">
        <v>98</v>
      </c>
      <c r="W82" t="s">
        <v>112</v>
      </c>
      <c r="X82" s="48" t="s">
        <v>477</v>
      </c>
      <c r="Y82" s="41"/>
    </row>
    <row r="83" spans="1:25" ht="15" x14ac:dyDescent="0.25">
      <c r="A83">
        <v>2</v>
      </c>
      <c r="B83">
        <v>1.84</v>
      </c>
      <c r="C83" s="29">
        <f t="shared" si="25"/>
        <v>4.3478260869565188E-2</v>
      </c>
      <c r="D83" s="30">
        <f>IF(OR($A83="",$B83=""),"",A83*'MPTO_working_2-way'!$G82)</f>
        <v>2.0869565217391304</v>
      </c>
      <c r="E83" s="32">
        <f>IF(OR($A83="",$B83=""),"",B83*'MPTO_working_2-way'!$G82)</f>
        <v>1.92</v>
      </c>
      <c r="F83" s="30">
        <f>IF(OR($A83="",$B83=""),"",'MPTO_working_2-way'!D82)</f>
        <v>2.0909090909090908</v>
      </c>
      <c r="G83" s="32">
        <f>IF(OR($A83="",$B83=""),"",'MPTO_working_2-way'!E82)</f>
        <v>1.9166666666666665</v>
      </c>
      <c r="H83" s="30">
        <f>IF(OR($A83="",$B83=""),"",'OddsRatio_working_2-way'!M82)</f>
        <v>2.091089451179962</v>
      </c>
      <c r="I83" s="30">
        <f>IF(OR($A83="",$B83=""),"",'OddsRatio_working_2-way'!N82)</f>
        <v>1.9165151389911681</v>
      </c>
      <c r="J83" s="30">
        <f>IF('Log_working_2-way'!$D82="","",A83^('Log_working_2-way'!$D82))</f>
        <v>2.0929101135076231</v>
      </c>
      <c r="K83" s="32">
        <f>IF('Log_working_2-way'!$D82="","",B83^('Log_working_2-way'!$D82))</f>
        <v>1.9149883303671131</v>
      </c>
      <c r="L83" s="37">
        <f t="shared" si="17"/>
        <v>0.47916666666666669</v>
      </c>
      <c r="M83" s="37">
        <f t="shared" si="18"/>
        <v>0.52083333333333337</v>
      </c>
      <c r="N83" s="38">
        <v>180</v>
      </c>
      <c r="O83" s="38">
        <f t="shared" si="19"/>
        <v>90</v>
      </c>
      <c r="P83" s="38">
        <f t="shared" si="20"/>
        <v>82.173913043478251</v>
      </c>
      <c r="Q83" s="38">
        <f t="shared" si="21"/>
        <v>97.826086956521735</v>
      </c>
      <c r="R83" s="38">
        <f t="shared" si="22"/>
        <v>90</v>
      </c>
      <c r="S83" s="39">
        <f t="shared" si="23"/>
        <v>-7.8260869565217348</v>
      </c>
      <c r="T83" s="39">
        <f t="shared" si="24"/>
        <v>-7.826086956521749</v>
      </c>
      <c r="U83" t="s">
        <v>102</v>
      </c>
      <c r="V83" t="s">
        <v>35</v>
      </c>
      <c r="W83" t="s">
        <v>112</v>
      </c>
      <c r="X83" s="48" t="s">
        <v>477</v>
      </c>
      <c r="Y83" s="41"/>
    </row>
    <row r="84" spans="1:25" ht="15" x14ac:dyDescent="0.25">
      <c r="A84">
        <v>1.93</v>
      </c>
      <c r="B84">
        <v>1.9</v>
      </c>
      <c r="C84" s="29">
        <f t="shared" si="25"/>
        <v>4.445050449959087E-2</v>
      </c>
      <c r="D84" s="30">
        <f>IF(OR($A84="",$B84=""),"",A84*'MPTO_working_2-way'!$G83)</f>
        <v>2.0157894736842104</v>
      </c>
      <c r="E84" s="32">
        <f>IF(OR($A84="",$B84=""),"",B84*'MPTO_working_2-way'!$G83)</f>
        <v>1.9844559585492225</v>
      </c>
      <c r="F84" s="30">
        <f>IF(OR($A84="",$B84=""),"",'MPTO_working_2-way'!D83)</f>
        <v>2.0164971130052241</v>
      </c>
      <c r="G84" s="32">
        <f>IF(OR($A84="",$B84=""),"",'MPTO_working_2-way'!E83)</f>
        <v>1.9837706248309437</v>
      </c>
      <c r="H84" s="30">
        <f>IF(OR($A84="",$B84=""),"",'OddsRatio_working_2-way'!M83)</f>
        <v>2.0165300454651267</v>
      </c>
      <c r="I84" s="30">
        <f>IF(OR($A84="",$B84=""),"",'OddsRatio_working_2-way'!N83)</f>
        <v>1.9837387536759294</v>
      </c>
      <c r="J84" s="30">
        <f>IF('Log_working_2-way'!$D83="","",A84^('Log_working_2-way'!$D83))</f>
        <v>2.0168554059748378</v>
      </c>
      <c r="K84" s="32">
        <f>IF('Log_working_2-way'!$D83="","",B84^('Log_working_2-way'!$D83))</f>
        <v>1.9834239894126766</v>
      </c>
      <c r="L84" s="37">
        <f t="shared" si="17"/>
        <v>0.49608355091383816</v>
      </c>
      <c r="M84" s="37">
        <f t="shared" si="18"/>
        <v>0.50391644908616195</v>
      </c>
      <c r="N84" s="38">
        <v>181</v>
      </c>
      <c r="O84" s="38">
        <f t="shared" si="19"/>
        <v>87.217616580310889</v>
      </c>
      <c r="P84" s="38">
        <f t="shared" si="20"/>
        <v>85.736842105263136</v>
      </c>
      <c r="Q84" s="38">
        <f t="shared" si="21"/>
        <v>95.263157894736835</v>
      </c>
      <c r="R84" s="38">
        <f t="shared" si="22"/>
        <v>93.782383419689126</v>
      </c>
      <c r="S84" s="39">
        <f t="shared" si="23"/>
        <v>-8.0455413144259467</v>
      </c>
      <c r="T84" s="39">
        <f t="shared" si="24"/>
        <v>-8.0455413144259893</v>
      </c>
      <c r="U84" t="s">
        <v>96</v>
      </c>
      <c r="V84" t="s">
        <v>51</v>
      </c>
      <c r="W84" t="s">
        <v>112</v>
      </c>
      <c r="X84" s="48" t="s">
        <v>477</v>
      </c>
      <c r="Y84" s="41"/>
    </row>
    <row r="85" spans="1:25" ht="15" x14ac:dyDescent="0.25">
      <c r="A85">
        <v>1.91</v>
      </c>
      <c r="B85">
        <v>1.93</v>
      </c>
      <c r="C85" s="29">
        <f t="shared" si="25"/>
        <v>4.1694924449990456E-2</v>
      </c>
      <c r="D85" s="30">
        <f>IF(OR($A85="",$B85=""),"",A85*'MPTO_working_2-way'!$G84)</f>
        <v>1.9896373056994816</v>
      </c>
      <c r="E85" s="32">
        <f>IF(OR($A85="",$B85=""),"",B85*'MPTO_working_2-way'!$G84)</f>
        <v>2.0104712041884816</v>
      </c>
      <c r="F85" s="30">
        <f>IF(OR($A85="",$B85=""),"",'MPTO_working_2-way'!D84)</f>
        <v>1.9892075654965866</v>
      </c>
      <c r="G85" s="32">
        <f>IF(OR($A85="",$B85=""),"",'MPTO_working_2-way'!E84)</f>
        <v>2.0109101819272834</v>
      </c>
      <c r="H85" s="30">
        <f>IF(OR($A85="",$B85=""),"",'OddsRatio_working_2-way'!M84)</f>
        <v>1.9891888715790902</v>
      </c>
      <c r="I85" s="30">
        <f>IF(OR($A85="",$B85=""),"",'OddsRatio_working_2-way'!N84)</f>
        <v>2.0109292863390706</v>
      </c>
      <c r="J85" s="30">
        <f>IF('Log_working_2-way'!$D84="","",A85^('Log_working_2-way'!$D84))</f>
        <v>1.9889919289180891</v>
      </c>
      <c r="K85" s="32">
        <f>IF('Log_working_2-way'!$D84="","",B85^('Log_working_2-way'!$D84))</f>
        <v>2.0111305974900358</v>
      </c>
      <c r="L85" s="37">
        <f t="shared" si="17"/>
        <v>0.50260416666666674</v>
      </c>
      <c r="M85" s="37">
        <f t="shared" si="18"/>
        <v>0.49739583333333337</v>
      </c>
      <c r="N85" s="38">
        <v>182</v>
      </c>
      <c r="O85" s="38">
        <f t="shared" si="19"/>
        <v>86.712041884816756</v>
      </c>
      <c r="P85" s="38">
        <f t="shared" si="20"/>
        <v>87.69948186528498</v>
      </c>
      <c r="Q85" s="38">
        <f t="shared" si="21"/>
        <v>94.300518134715034</v>
      </c>
      <c r="R85" s="38">
        <f t="shared" si="22"/>
        <v>95.287958115183244</v>
      </c>
      <c r="S85" s="39">
        <f t="shared" si="23"/>
        <v>-7.5884762498982781</v>
      </c>
      <c r="T85" s="39">
        <f t="shared" si="24"/>
        <v>-7.5884762498982639</v>
      </c>
      <c r="U85" t="s">
        <v>100</v>
      </c>
      <c r="V85" t="s">
        <v>103</v>
      </c>
      <c r="W85" t="s">
        <v>112</v>
      </c>
      <c r="X85" s="48" t="s">
        <v>477</v>
      </c>
      <c r="Y85" s="41"/>
    </row>
    <row r="86" spans="1:25" ht="15" x14ac:dyDescent="0.25">
      <c r="A86">
        <v>2.0299999999999998</v>
      </c>
      <c r="B86">
        <v>1.81</v>
      </c>
      <c r="C86" s="29">
        <f t="shared" si="25"/>
        <v>4.5097025283727721E-2</v>
      </c>
      <c r="D86" s="30">
        <f>IF(OR($A86="",$B86=""),"",A86*'MPTO_working_2-way'!$G85)</f>
        <v>2.1215469613259672</v>
      </c>
      <c r="E86" s="32">
        <f>IF(OR($A86="",$B86=""),"",B86*'MPTO_working_2-way'!$G85)</f>
        <v>1.8916256157635472</v>
      </c>
      <c r="F86" s="30">
        <f>IF(OR($A86="",$B86=""),"",'MPTO_working_2-way'!D85)</f>
        <v>2.1273774715571898</v>
      </c>
      <c r="G86" s="32">
        <f>IF(OR($A86="",$B86=""),"",'MPTO_working_2-way'!E85)</f>
        <v>1.8870143543127138</v>
      </c>
      <c r="H86" s="30">
        <f>IF(OR($A86="",$B86=""),"",'OddsRatio_working_2-way'!M85)</f>
        <v>2.1276546183435801</v>
      </c>
      <c r="I86" s="30">
        <f>IF(OR($A86="",$B86=""),"",'OddsRatio_working_2-way'!N85)</f>
        <v>1.8867963503478642</v>
      </c>
      <c r="J86" s="30">
        <f>IF('Log_working_2-way'!$D85="","",A86^('Log_working_2-way'!$D85))</f>
        <v>2.1303483867491475</v>
      </c>
      <c r="K86" s="32">
        <f>IF('Log_working_2-way'!$D85="","",B86^('Log_working_2-way'!$D85))</f>
        <v>1.8846829983767455</v>
      </c>
      <c r="L86" s="37">
        <f t="shared" si="17"/>
        <v>0.47135416666666657</v>
      </c>
      <c r="M86" s="37">
        <f t="shared" si="18"/>
        <v>0.52864583333333326</v>
      </c>
      <c r="N86" s="38">
        <v>183</v>
      </c>
      <c r="O86" s="38">
        <f t="shared" si="19"/>
        <v>92.852216748768456</v>
      </c>
      <c r="P86" s="38">
        <f t="shared" si="20"/>
        <v>81.895027624309407</v>
      </c>
      <c r="Q86" s="38">
        <f t="shared" si="21"/>
        <v>101.10497237569061</v>
      </c>
      <c r="R86" s="38">
        <f t="shared" si="22"/>
        <v>90.147783251231544</v>
      </c>
      <c r="S86" s="39">
        <f t="shared" si="23"/>
        <v>-8.252755626922152</v>
      </c>
      <c r="T86" s="39">
        <f t="shared" si="24"/>
        <v>-8.2527556269221378</v>
      </c>
      <c r="U86" t="s">
        <v>115</v>
      </c>
      <c r="V86" t="s">
        <v>95</v>
      </c>
      <c r="W86" t="s">
        <v>112</v>
      </c>
      <c r="X86" s="48" t="s">
        <v>477</v>
      </c>
      <c r="Y86" s="41"/>
    </row>
    <row r="87" spans="1:25" ht="15" x14ac:dyDescent="0.25">
      <c r="A87">
        <v>1.99</v>
      </c>
      <c r="B87">
        <v>1.85</v>
      </c>
      <c r="C87" s="29">
        <f t="shared" si="25"/>
        <v>4.3053103354610656E-2</v>
      </c>
      <c r="D87" s="30">
        <f>IF(OR($A87="",$B87=""),"",A87*'MPTO_working_2-way'!$G86)</f>
        <v>2.0756756756756753</v>
      </c>
      <c r="E87" s="32">
        <f>IF(OR($A87="",$B87=""),"",B87*'MPTO_working_2-way'!$G86)</f>
        <v>1.9296482412060298</v>
      </c>
      <c r="F87" s="30">
        <f>IF(OR($A87="",$B87=""),"",'MPTO_working_2-way'!D86)</f>
        <v>2.0790625441197226</v>
      </c>
      <c r="G87" s="32">
        <f>IF(OR($A87="",$B87=""),"",'MPTO_working_2-way'!E86)</f>
        <v>1.9267303414889438</v>
      </c>
      <c r="H87" s="30">
        <f>IF(OR($A87="",$B87=""),"",'OddsRatio_working_2-way'!M86)</f>
        <v>2.0792154012767514</v>
      </c>
      <c r="I87" s="30">
        <f>IF(OR($A87="",$B87=""),"",'OddsRatio_working_2-way'!N86)</f>
        <v>1.9265990819042815</v>
      </c>
      <c r="J87" s="30">
        <f>IF('Log_working_2-way'!$D86="","",A87^('Log_working_2-way'!$D86))</f>
        <v>2.0807741676242877</v>
      </c>
      <c r="K87" s="32">
        <f>IF('Log_working_2-way'!$D86="","",B87^('Log_working_2-way'!$D86))</f>
        <v>1.9252626773989769</v>
      </c>
      <c r="L87" s="37">
        <f t="shared" si="17"/>
        <v>0.48177083333333343</v>
      </c>
      <c r="M87" s="37">
        <f t="shared" si="18"/>
        <v>0.51822916666666674</v>
      </c>
      <c r="N87" s="38">
        <v>184</v>
      </c>
      <c r="O87" s="38">
        <f t="shared" si="19"/>
        <v>91.537688442211063</v>
      </c>
      <c r="P87" s="38">
        <f t="shared" si="20"/>
        <v>84.540540540540547</v>
      </c>
      <c r="Q87" s="38">
        <f t="shared" si="21"/>
        <v>99.459459459459438</v>
      </c>
      <c r="R87" s="38">
        <f t="shared" si="22"/>
        <v>92.462311557788937</v>
      </c>
      <c r="S87" s="39">
        <f t="shared" si="23"/>
        <v>-7.9217710172483748</v>
      </c>
      <c r="T87" s="39">
        <f t="shared" si="24"/>
        <v>-7.9217710172483891</v>
      </c>
      <c r="U87" t="s">
        <v>53</v>
      </c>
      <c r="V87" t="s">
        <v>116</v>
      </c>
      <c r="W87" t="s">
        <v>112</v>
      </c>
      <c r="X87" s="48" t="s">
        <v>477</v>
      </c>
      <c r="Y87" s="41"/>
    </row>
    <row r="88" spans="1:25" ht="15" x14ac:dyDescent="0.25">
      <c r="A88">
        <v>1.9</v>
      </c>
      <c r="B88">
        <v>1.93</v>
      </c>
      <c r="C88" s="29">
        <f t="shared" si="25"/>
        <v>4.445050449959087E-2</v>
      </c>
      <c r="D88" s="30">
        <f>IF(OR($A88="",$B88=""),"",A88*'MPTO_working_2-way'!$G87)</f>
        <v>1.9844559585492225</v>
      </c>
      <c r="E88" s="32">
        <f>IF(OR($A88="",$B88=""),"",B88*'MPTO_working_2-way'!$G87)</f>
        <v>2.0157894736842104</v>
      </c>
      <c r="F88" s="30">
        <f>IF(OR($A88="",$B88=""),"",'MPTO_working_2-way'!D87)</f>
        <v>1.9837706248309437</v>
      </c>
      <c r="G88" s="32">
        <f>IF(OR($A88="",$B88=""),"",'MPTO_working_2-way'!E87)</f>
        <v>2.0164971130052241</v>
      </c>
      <c r="H88" s="30">
        <f>IF(OR($A88="",$B88=""),"",'OddsRatio_working_2-way'!M87)</f>
        <v>1.9837387536759294</v>
      </c>
      <c r="I88" s="30">
        <f>IF(OR($A88="",$B88=""),"",'OddsRatio_working_2-way'!N87)</f>
        <v>2.0165300454651267</v>
      </c>
      <c r="J88" s="30">
        <f>IF('Log_working_2-way'!$D87="","",A88^('Log_working_2-way'!$D87))</f>
        <v>1.9834239894126766</v>
      </c>
      <c r="K88" s="32">
        <f>IF('Log_working_2-way'!$D87="","",B88^('Log_working_2-way'!$D87))</f>
        <v>2.0168554059748378</v>
      </c>
      <c r="L88" s="37">
        <f t="shared" si="17"/>
        <v>0.50391644908616195</v>
      </c>
      <c r="M88" s="37">
        <f t="shared" si="18"/>
        <v>0.49608355091383816</v>
      </c>
      <c r="N88" s="38">
        <v>185</v>
      </c>
      <c r="O88" s="38">
        <f t="shared" si="19"/>
        <v>87.631578947368411</v>
      </c>
      <c r="P88" s="38">
        <f t="shared" si="20"/>
        <v>89.145077720207269</v>
      </c>
      <c r="Q88" s="38">
        <f t="shared" si="21"/>
        <v>95.85492227979276</v>
      </c>
      <c r="R88" s="38">
        <f t="shared" si="22"/>
        <v>97.368421052631575</v>
      </c>
      <c r="S88" s="39">
        <f t="shared" si="23"/>
        <v>-8.2233433324243492</v>
      </c>
      <c r="T88" s="39">
        <f t="shared" si="24"/>
        <v>-8.2233433324243066</v>
      </c>
      <c r="U88" t="s">
        <v>92</v>
      </c>
      <c r="V88" t="s">
        <v>110</v>
      </c>
      <c r="W88" t="s">
        <v>112</v>
      </c>
      <c r="X88" s="48" t="s">
        <v>477</v>
      </c>
      <c r="Y88" s="41"/>
    </row>
    <row r="89" spans="1:25" ht="15" x14ac:dyDescent="0.25">
      <c r="A89">
        <v>1.87</v>
      </c>
      <c r="B89">
        <v>1.97</v>
      </c>
      <c r="C89" s="29">
        <f t="shared" si="25"/>
        <v>4.2373571486739481E-2</v>
      </c>
      <c r="D89" s="30">
        <f>IF(OR($A89="",$B89=""),"",A89*'MPTO_working_2-way'!$G88)</f>
        <v>1.9492385786802029</v>
      </c>
      <c r="E89" s="32">
        <f>IF(OR($A89="",$B89=""),"",B89*'MPTO_working_2-way'!$G88)</f>
        <v>2.0534759358288768</v>
      </c>
      <c r="F89" s="30">
        <f>IF(OR($A89="",$B89=""),"",'MPTO_working_2-way'!D88)</f>
        <v>1.9471444805623825</v>
      </c>
      <c r="G89" s="32">
        <f>IF(OR($A89="",$B89=""),"",'MPTO_working_2-way'!E88)</f>
        <v>2.0558051284913081</v>
      </c>
      <c r="H89" s="30">
        <f>IF(OR($A89="",$B89=""),"",'OddsRatio_working_2-way'!M88)</f>
        <v>1.9470518552301377</v>
      </c>
      <c r="I89" s="30">
        <f>IF(OR($A89="",$B89=""),"",'OddsRatio_working_2-way'!N88)</f>
        <v>2.0559083903140616</v>
      </c>
      <c r="J89" s="30">
        <f>IF('Log_working_2-way'!$D88="","",A89^('Log_working_2-way'!$D88))</f>
        <v>1.9460927711281228</v>
      </c>
      <c r="K89" s="32">
        <f>IF('Log_working_2-way'!$D88="","",B89^('Log_working_2-way'!$D88))</f>
        <v>2.0569787979748906</v>
      </c>
      <c r="L89" s="37">
        <f t="shared" si="17"/>
        <v>0.51302083333333337</v>
      </c>
      <c r="M89" s="37">
        <f t="shared" si="18"/>
        <v>0.48697916666666674</v>
      </c>
      <c r="N89" s="38">
        <v>186</v>
      </c>
      <c r="O89" s="38">
        <f t="shared" si="19"/>
        <v>86.534759358288753</v>
      </c>
      <c r="P89" s="38">
        <f t="shared" si="20"/>
        <v>91.583756345177662</v>
      </c>
      <c r="Q89" s="38">
        <f t="shared" si="21"/>
        <v>94.416243654822324</v>
      </c>
      <c r="R89" s="38">
        <f t="shared" si="22"/>
        <v>99.465240641711219</v>
      </c>
      <c r="S89" s="39">
        <f t="shared" si="23"/>
        <v>-7.8814842965335714</v>
      </c>
      <c r="T89" s="39">
        <f t="shared" si="24"/>
        <v>-7.8814842965335572</v>
      </c>
      <c r="U89" t="s">
        <v>198</v>
      </c>
      <c r="V89" t="s">
        <v>199</v>
      </c>
      <c r="W89" t="s">
        <v>493</v>
      </c>
      <c r="X89" s="48" t="s">
        <v>477</v>
      </c>
      <c r="Y89" s="41"/>
    </row>
    <row r="90" spans="1:25" ht="15" x14ac:dyDescent="0.25">
      <c r="A90">
        <v>2.27</v>
      </c>
      <c r="B90">
        <v>1.65</v>
      </c>
      <c r="C90" s="29">
        <f t="shared" si="25"/>
        <v>4.658924042183954E-2</v>
      </c>
      <c r="D90" s="30">
        <f>IF(OR($A90="",$B90=""),"",A90*'MPTO_working_2-way'!$G89)</f>
        <v>2.375757575757576</v>
      </c>
      <c r="E90" s="32">
        <f>IF(OR($A90="",$B90=""),"",B90*'MPTO_working_2-way'!$G89)</f>
        <v>1.7268722466960351</v>
      </c>
      <c r="F90" s="30">
        <f>IF(OR($A90="",$B90=""),"",'MPTO_working_2-way'!D89)</f>
        <v>2.3967365221564547</v>
      </c>
      <c r="G90" s="32">
        <f>IF(OR($A90="",$B90=""),"",'MPTO_working_2-way'!E89)</f>
        <v>1.7159546443706333</v>
      </c>
      <c r="H90" s="30">
        <f>IF(OR($A90="",$B90=""),"",'OddsRatio_working_2-way'!M89)</f>
        <v>2.3978004699692139</v>
      </c>
      <c r="I90" s="30">
        <f>IF(OR($A90="",$B90=""),"",'OddsRatio_working_2-way'!N89)</f>
        <v>1.715409689354322</v>
      </c>
      <c r="J90" s="30">
        <f>IF('Log_working_2-way'!$D89="","",A90^('Log_working_2-way'!$D89))</f>
        <v>2.4076349836585891</v>
      </c>
      <c r="K90" s="32">
        <f>IF('Log_working_2-way'!$D89="","",B90^('Log_working_2-way'!$D89))</f>
        <v>1.71041144302911</v>
      </c>
      <c r="L90" s="37">
        <f t="shared" si="17"/>
        <v>0.42091836734693872</v>
      </c>
      <c r="M90" s="37">
        <f t="shared" si="18"/>
        <v>0.57908163265306123</v>
      </c>
      <c r="N90" s="38">
        <v>187</v>
      </c>
      <c r="O90" s="38">
        <f t="shared" si="19"/>
        <v>104.62114537444934</v>
      </c>
      <c r="P90" s="38">
        <f t="shared" si="20"/>
        <v>73.666666666666671</v>
      </c>
      <c r="Q90" s="38">
        <f t="shared" si="21"/>
        <v>113.33333333333334</v>
      </c>
      <c r="R90" s="38">
        <f t="shared" si="22"/>
        <v>82.378854625550659</v>
      </c>
      <c r="S90" s="39">
        <f t="shared" si="23"/>
        <v>-8.7121879588840017</v>
      </c>
      <c r="T90" s="39">
        <f t="shared" si="24"/>
        <v>-8.7121879588839874</v>
      </c>
      <c r="U90" t="s">
        <v>200</v>
      </c>
      <c r="V90" t="s">
        <v>201</v>
      </c>
      <c r="W90" t="s">
        <v>493</v>
      </c>
      <c r="X90" s="48" t="s">
        <v>477</v>
      </c>
      <c r="Y90" s="41"/>
    </row>
    <row r="91" spans="1:25" ht="15" x14ac:dyDescent="0.25">
      <c r="A91">
        <v>1.98</v>
      </c>
      <c r="B91">
        <v>1.86</v>
      </c>
      <c r="C91" s="29">
        <f t="shared" si="25"/>
        <v>4.2684913652655698E-2</v>
      </c>
      <c r="D91" s="30">
        <f>IF(OR($A91="",$B91=""),"",A91*'MPTO_working_2-way'!$G90)</f>
        <v>2.0645161290322585</v>
      </c>
      <c r="E91" s="32">
        <f>IF(OR($A91="",$B91=""),"",B91*'MPTO_working_2-way'!$G90)</f>
        <v>1.9393939393939397</v>
      </c>
      <c r="F91" s="30">
        <f>IF(OR($A91="",$B91=""),"",'MPTO_working_2-way'!D90)</f>
        <v>2.0673627484001349</v>
      </c>
      <c r="G91" s="32">
        <f>IF(OR($A91="",$B91=""),"",'MPTO_working_2-way'!E90)</f>
        <v>1.9368886083938153</v>
      </c>
      <c r="H91" s="30">
        <f>IF(OR($A91="",$B91=""),"",'OddsRatio_working_2-way'!M90)</f>
        <v>2.0674899923282331</v>
      </c>
      <c r="I91" s="30">
        <f>IF(OR($A91="",$B91=""),"",'OddsRatio_working_2-way'!N90)</f>
        <v>1.9367769320431434</v>
      </c>
      <c r="J91" s="30">
        <f>IF('Log_working_2-way'!$D90="","",A91^('Log_working_2-way'!$D90))</f>
        <v>2.0687991049302137</v>
      </c>
      <c r="K91" s="32">
        <f>IF('Log_working_2-way'!$D90="","",B91^('Log_working_2-way'!$D90))</f>
        <v>1.9356295260604794</v>
      </c>
      <c r="L91" s="37">
        <f t="shared" si="17"/>
        <v>0.48437499999999989</v>
      </c>
      <c r="M91" s="37">
        <f t="shared" si="18"/>
        <v>0.51562499999999989</v>
      </c>
      <c r="N91" s="38">
        <v>188</v>
      </c>
      <c r="O91" s="38">
        <f t="shared" si="19"/>
        <v>93.050505050505066</v>
      </c>
      <c r="P91" s="38">
        <f t="shared" si="20"/>
        <v>86.924731182795696</v>
      </c>
      <c r="Q91" s="38">
        <f t="shared" si="21"/>
        <v>101.07526881720429</v>
      </c>
      <c r="R91" s="38">
        <f t="shared" si="22"/>
        <v>94.949494949494962</v>
      </c>
      <c r="S91" s="39">
        <f t="shared" si="23"/>
        <v>-8.0247637666992233</v>
      </c>
      <c r="T91" s="39">
        <f t="shared" si="24"/>
        <v>-8.0247637666992659</v>
      </c>
      <c r="U91" t="s">
        <v>202</v>
      </c>
      <c r="V91" t="s">
        <v>203</v>
      </c>
      <c r="W91" t="s">
        <v>493</v>
      </c>
      <c r="X91" s="48" t="s">
        <v>477</v>
      </c>
      <c r="Y91" s="41"/>
    </row>
    <row r="92" spans="1:25" ht="15" x14ac:dyDescent="0.25">
      <c r="A92">
        <v>2.25</v>
      </c>
      <c r="B92">
        <v>1.66</v>
      </c>
      <c r="C92" s="29">
        <f t="shared" si="25"/>
        <v>4.685408299866145E-2</v>
      </c>
      <c r="D92" s="30">
        <f>IF(OR($A92="",$B92=""),"",A92*'MPTO_working_2-way'!$G91)</f>
        <v>2.3554216867469884</v>
      </c>
      <c r="E92" s="32">
        <f>IF(OR($A92="",$B92=""),"",B92*'MPTO_working_2-way'!$G91)</f>
        <v>1.7377777777777779</v>
      </c>
      <c r="F92" s="30">
        <f>IF(OR($A92="",$B92=""),"",'MPTO_working_2-way'!D91)</f>
        <v>2.375198728139905</v>
      </c>
      <c r="G92" s="32">
        <f>IF(OR($A92="",$B92=""),"",'MPTO_working_2-way'!E91)</f>
        <v>1.7271676300578036</v>
      </c>
      <c r="H92" s="30">
        <f>IF(OR($A92="",$B92=""),"",'OddsRatio_working_2-way'!M91)</f>
        <v>2.3762047064079508</v>
      </c>
      <c r="I92" s="30">
        <f>IF(OR($A92="",$B92=""),"",'OddsRatio_working_2-way'!N91)</f>
        <v>1.7266360849833982</v>
      </c>
      <c r="J92" s="30">
        <f>IF('Log_working_2-way'!$D91="","",A92^('Log_working_2-way'!$D91))</f>
        <v>2.3854680656592984</v>
      </c>
      <c r="K92" s="32">
        <f>IF('Log_working_2-way'!$D91="","",B92^('Log_working_2-way'!$D91))</f>
        <v>1.7217777333058093</v>
      </c>
      <c r="L92" s="37">
        <f t="shared" si="17"/>
        <v>0.4245524296675191</v>
      </c>
      <c r="M92" s="37">
        <f t="shared" si="18"/>
        <v>0.57544757033248084</v>
      </c>
      <c r="N92" s="38">
        <v>189</v>
      </c>
      <c r="O92" s="38">
        <f t="shared" si="19"/>
        <v>105</v>
      </c>
      <c r="P92" s="38">
        <f t="shared" si="20"/>
        <v>75.144578313253021</v>
      </c>
      <c r="Q92" s="38">
        <f t="shared" si="21"/>
        <v>113.85542168674699</v>
      </c>
      <c r="R92" s="38">
        <f t="shared" si="22"/>
        <v>84</v>
      </c>
      <c r="S92" s="39">
        <f t="shared" si="23"/>
        <v>-8.8554216867469933</v>
      </c>
      <c r="T92" s="39">
        <f t="shared" si="24"/>
        <v>-8.855421686746979</v>
      </c>
      <c r="U92" t="s">
        <v>204</v>
      </c>
      <c r="V92" t="s">
        <v>205</v>
      </c>
      <c r="W92" t="s">
        <v>493</v>
      </c>
      <c r="X92" s="48" t="s">
        <v>477</v>
      </c>
      <c r="Y92" s="41"/>
    </row>
    <row r="93" spans="1:25" ht="15" x14ac:dyDescent="0.25">
      <c r="A93">
        <v>2.1800000000000002</v>
      </c>
      <c r="B93">
        <v>1.7</v>
      </c>
      <c r="C93" s="29">
        <f t="shared" si="25"/>
        <v>4.6950890447922333E-2</v>
      </c>
      <c r="D93" s="30">
        <f>IF(OR($A93="",$B93=""),"",A93*'MPTO_working_2-way'!$G92)</f>
        <v>2.2823529411764709</v>
      </c>
      <c r="E93" s="32">
        <f>IF(OR($A93="",$B93=""),"",B93*'MPTO_working_2-way'!$G92)</f>
        <v>1.7798165137614679</v>
      </c>
      <c r="F93" s="30">
        <f>IF(OR($A93="",$B93=""),"",'MPTO_working_2-way'!D92)</f>
        <v>2.2975821450712961</v>
      </c>
      <c r="G93" s="32">
        <f>IF(OR($A93="",$B93=""),"",'MPTO_working_2-way'!E92)</f>
        <v>1.7706641184902054</v>
      </c>
      <c r="H93" s="30">
        <f>IF(OR($A93="",$B93=""),"",'OddsRatio_working_2-way'!M92)</f>
        <v>2.2983506020002022</v>
      </c>
      <c r="I93" s="30">
        <f>IF(OR($A93="",$B93=""),"",'OddsRatio_working_2-way'!N92)</f>
        <v>1.7702079842374079</v>
      </c>
      <c r="J93" s="30">
        <f>IF('Log_working_2-way'!$D92="","",A93^('Log_working_2-way'!$D92))</f>
        <v>2.3054560434070099</v>
      </c>
      <c r="K93" s="32">
        <f>IF('Log_working_2-way'!$D92="","",B93^('Log_working_2-way'!$D92))</f>
        <v>1.7660158341214014</v>
      </c>
      <c r="L93" s="37">
        <f t="shared" si="17"/>
        <v>0.43814432989690716</v>
      </c>
      <c r="M93" s="37">
        <f t="shared" si="18"/>
        <v>0.56185567010309279</v>
      </c>
      <c r="N93" s="38">
        <v>190</v>
      </c>
      <c r="O93" s="38">
        <f t="shared" si="19"/>
        <v>102.84403669724772</v>
      </c>
      <c r="P93" s="38">
        <f t="shared" si="20"/>
        <v>78.235294117647058</v>
      </c>
      <c r="Q93" s="38">
        <f t="shared" si="21"/>
        <v>111.76470588235294</v>
      </c>
      <c r="R93" s="38">
        <f t="shared" si="22"/>
        <v>87.155963302752284</v>
      </c>
      <c r="S93" s="39">
        <f t="shared" si="23"/>
        <v>-8.9206691851052256</v>
      </c>
      <c r="T93" s="39">
        <f t="shared" si="24"/>
        <v>-8.9206691851052256</v>
      </c>
      <c r="U93" t="s">
        <v>206</v>
      </c>
      <c r="V93" t="s">
        <v>207</v>
      </c>
      <c r="W93" t="s">
        <v>493</v>
      </c>
      <c r="X93" s="48" t="s">
        <v>477</v>
      </c>
      <c r="Y93" s="41"/>
    </row>
    <row r="94" spans="1:25" ht="15" x14ac:dyDescent="0.25">
      <c r="A94">
        <v>2.12</v>
      </c>
      <c r="B94">
        <v>1.74</v>
      </c>
      <c r="C94" s="29">
        <f t="shared" si="25"/>
        <v>4.6410756885707949E-2</v>
      </c>
      <c r="D94" s="30">
        <f>IF(OR($A94="",$B94=""),"",A94*'MPTO_working_2-way'!$G93)</f>
        <v>2.2183908045977008</v>
      </c>
      <c r="E94" s="32">
        <f>IF(OR($A94="",$B94=""),"",B94*'MPTO_working_2-way'!$G93)</f>
        <v>1.8207547169811318</v>
      </c>
      <c r="F94" s="30">
        <f>IF(OR($A94="",$B94=""),"",'MPTO_working_2-way'!D93)</f>
        <v>2.2296905222437133</v>
      </c>
      <c r="G94" s="32">
        <f>IF(OR($A94="",$B94=""),"",'MPTO_working_2-way'!E93)</f>
        <v>1.8132127408572549</v>
      </c>
      <c r="H94" s="30">
        <f>IF(OR($A94="",$B94=""),"",'OddsRatio_working_2-way'!M93)</f>
        <v>2.2302493704584911</v>
      </c>
      <c r="I94" s="30">
        <f>IF(OR($A94="",$B94=""),"",'OddsRatio_working_2-way'!N93)</f>
        <v>1.8128433340529317</v>
      </c>
      <c r="J94" s="30">
        <f>IF('Log_working_2-way'!$D93="","",A94^('Log_working_2-way'!$D93))</f>
        <v>2.235500887736106</v>
      </c>
      <c r="K94" s="32">
        <f>IF('Log_working_2-way'!$D93="","",B94^('Log_working_2-way'!$D93))</f>
        <v>1.8093883298066613</v>
      </c>
      <c r="L94" s="37">
        <f t="shared" si="17"/>
        <v>0.45077720207253896</v>
      </c>
      <c r="M94" s="37">
        <f t="shared" si="18"/>
        <v>0.5492227979274612</v>
      </c>
      <c r="N94" s="38">
        <v>191</v>
      </c>
      <c r="O94" s="38">
        <f t="shared" si="19"/>
        <v>100.90566037735849</v>
      </c>
      <c r="P94" s="38">
        <f t="shared" si="20"/>
        <v>81.22988505747125</v>
      </c>
      <c r="Q94" s="38">
        <f t="shared" si="21"/>
        <v>109.77011494252874</v>
      </c>
      <c r="R94" s="38">
        <f t="shared" si="22"/>
        <v>90.094339622641499</v>
      </c>
      <c r="S94" s="39">
        <f t="shared" si="23"/>
        <v>-8.8644545651702487</v>
      </c>
      <c r="T94" s="39">
        <f t="shared" si="24"/>
        <v>-8.8644545651702487</v>
      </c>
      <c r="U94" t="s">
        <v>208</v>
      </c>
      <c r="V94" t="s">
        <v>209</v>
      </c>
      <c r="W94" t="s">
        <v>493</v>
      </c>
      <c r="X94" s="48" t="s">
        <v>477</v>
      </c>
      <c r="Y94" s="41"/>
    </row>
    <row r="95" spans="1:25" ht="15" x14ac:dyDescent="0.25">
      <c r="A95">
        <v>2.23</v>
      </c>
      <c r="B95">
        <v>1.67</v>
      </c>
      <c r="C95" s="29">
        <f t="shared" si="25"/>
        <v>4.7232888483123459E-2</v>
      </c>
      <c r="D95" s="30">
        <f>IF(OR($A95="",$B95=""),"",A95*'MPTO_working_2-way'!$G94)</f>
        <v>2.3353293413173652</v>
      </c>
      <c r="E95" s="32">
        <f>IF(OR($A95="",$B95=""),"",B95*'MPTO_working_2-way'!$G94)</f>
        <v>1.7488789237668161</v>
      </c>
      <c r="F95" s="30">
        <f>IF(OR($A95="",$B95=""),"",'MPTO_working_2-way'!D94)</f>
        <v>2.3539711134287793</v>
      </c>
      <c r="G95" s="32">
        <f>IF(OR($A95="",$B95=""),"",'MPTO_working_2-way'!E94)</f>
        <v>1.7385681940197473</v>
      </c>
      <c r="H95" s="30">
        <f>IF(OR($A95="",$B95=""),"",'OddsRatio_working_2-way'!M94)</f>
        <v>2.3549246826013568</v>
      </c>
      <c r="I95" s="30">
        <f>IF(OR($A95="",$B95=""),"",'OddsRatio_working_2-way'!N94)</f>
        <v>1.7380484043438287</v>
      </c>
      <c r="J95" s="30">
        <f>IF('Log_working_2-way'!$D94="","",A95^('Log_working_2-way'!$D94))</f>
        <v>2.3636503228006438</v>
      </c>
      <c r="K95" s="32">
        <f>IF('Log_working_2-way'!$D94="","",B95^('Log_working_2-way'!$D94))</f>
        <v>1.7333258264811959</v>
      </c>
      <c r="L95" s="37">
        <f t="shared" ref="L95:L158" si="26">(1/D95)</f>
        <v>0.42820512820512818</v>
      </c>
      <c r="M95" s="37">
        <f t="shared" ref="M95:M158" si="27">(1/E95)</f>
        <v>0.57179487179487176</v>
      </c>
      <c r="N95" s="38">
        <v>192</v>
      </c>
      <c r="O95" s="38">
        <f t="shared" ref="O95:O158" si="28">(1/A95)*((N95*A95)-N95)</f>
        <v>105.90134529147981</v>
      </c>
      <c r="P95" s="38">
        <f t="shared" ref="P95:P158" si="29">(1/B95)*((N95*B95)-N95)</f>
        <v>77.029940119760482</v>
      </c>
      <c r="Q95" s="38">
        <f t="shared" ref="Q95:Q158" si="30">(1/B95)*N95</f>
        <v>114.97005988023953</v>
      </c>
      <c r="R95" s="38">
        <f t="shared" ref="R95:R158" si="31">(1/A95)*N95</f>
        <v>86.098654708520186</v>
      </c>
      <c r="S95" s="39">
        <f t="shared" ref="S95:S158" si="32">O95-Q95</f>
        <v>-9.0687145887597183</v>
      </c>
      <c r="T95" s="39">
        <f t="shared" ref="T95:T158" si="33">P95-R95</f>
        <v>-9.068714588759704</v>
      </c>
      <c r="U95" t="s">
        <v>210</v>
      </c>
      <c r="V95" t="s">
        <v>211</v>
      </c>
      <c r="W95" t="s">
        <v>493</v>
      </c>
      <c r="X95" s="48" t="s">
        <v>477</v>
      </c>
      <c r="Y95" s="41"/>
    </row>
    <row r="96" spans="1:25" ht="15" x14ac:dyDescent="0.25">
      <c r="A96">
        <v>2.2400000000000002</v>
      </c>
      <c r="B96">
        <v>1.66</v>
      </c>
      <c r="C96" s="29">
        <f t="shared" si="25"/>
        <v>4.8838209982788428E-2</v>
      </c>
      <c r="D96" s="30">
        <f>IF(OR($A96="",$B96=""),"",A96*'MPTO_working_2-way'!$G95)</f>
        <v>2.3493975903614461</v>
      </c>
      <c r="E96" s="32">
        <f>IF(OR($A96="",$B96=""),"",B96*'MPTO_working_2-way'!$G95)</f>
        <v>1.7410714285714286</v>
      </c>
      <c r="F96" s="30">
        <f>IF(OR($A96="",$B96=""),"",'MPTO_working_2-way'!D95)</f>
        <v>2.3696150904919713</v>
      </c>
      <c r="G96" s="32">
        <f>IF(OR($A96="",$B96=""),"",'MPTO_working_2-way'!E95)</f>
        <v>1.7301321421924438</v>
      </c>
      <c r="H96" s="30">
        <f>IF(OR($A96="",$B96=""),"",'OddsRatio_working_2-way'!M95)</f>
        <v>2.3706888336846839</v>
      </c>
      <c r="I96" s="30">
        <f>IF(OR($A96="",$B96=""),"",'OddsRatio_working_2-way'!N95)</f>
        <v>1.7295601856708804</v>
      </c>
      <c r="J96" s="30">
        <f>IF('Log_working_2-way'!$D95="","",A96^('Log_working_2-way'!$D95))</f>
        <v>2.380177238993153</v>
      </c>
      <c r="K96" s="32">
        <f>IF('Log_working_2-way'!$D95="","",B96^('Log_working_2-way'!$D95))</f>
        <v>1.7245446249558118</v>
      </c>
      <c r="L96" s="37">
        <f t="shared" si="26"/>
        <v>0.42564102564102557</v>
      </c>
      <c r="M96" s="37">
        <f t="shared" si="27"/>
        <v>0.57435897435897432</v>
      </c>
      <c r="N96" s="38">
        <v>193</v>
      </c>
      <c r="O96" s="38">
        <f t="shared" si="28"/>
        <v>106.83928571428572</v>
      </c>
      <c r="P96" s="38">
        <f t="shared" si="29"/>
        <v>76.734939759036152</v>
      </c>
      <c r="Q96" s="38">
        <f t="shared" si="30"/>
        <v>116.26506024096386</v>
      </c>
      <c r="R96" s="38">
        <f t="shared" si="31"/>
        <v>86.160714285714278</v>
      </c>
      <c r="S96" s="39">
        <f t="shared" si="32"/>
        <v>-9.4257745266781399</v>
      </c>
      <c r="T96" s="39">
        <f t="shared" si="33"/>
        <v>-9.4257745266781257</v>
      </c>
      <c r="U96" t="s">
        <v>212</v>
      </c>
      <c r="V96" t="s">
        <v>213</v>
      </c>
      <c r="W96" t="s">
        <v>493</v>
      </c>
      <c r="X96" s="48" t="s">
        <v>477</v>
      </c>
      <c r="Y96" s="41"/>
    </row>
    <row r="97" spans="1:25" ht="15" x14ac:dyDescent="0.25">
      <c r="A97">
        <v>1.88</v>
      </c>
      <c r="B97">
        <v>1.95</v>
      </c>
      <c r="C97" s="29">
        <f t="shared" si="25"/>
        <v>4.4735406437534042E-2</v>
      </c>
      <c r="D97" s="30">
        <f>IF(OR($A97="",$B97=""),"",A97*'MPTO_working_2-way'!$G96)</f>
        <v>1.9641025641025638</v>
      </c>
      <c r="E97" s="32">
        <f>IF(OR($A97="",$B97=""),"",B97*'MPTO_working_2-way'!$G96)</f>
        <v>2.0372340425531914</v>
      </c>
      <c r="F97" s="30">
        <f>IF(OR($A97="",$B97=""),"",'MPTO_working_2-way'!D96)</f>
        <v>1.9625267665952888</v>
      </c>
      <c r="G97" s="32">
        <f>IF(OR($A97="",$B97=""),"",'MPTO_working_2-way'!E96)</f>
        <v>2.0389321468298109</v>
      </c>
      <c r="H97" s="30">
        <f>IF(OR($A97="",$B97=""),"",'OddsRatio_working_2-way'!M96)</f>
        <v>1.9624530063715757</v>
      </c>
      <c r="I97" s="30">
        <f>IF(OR($A97="",$B97=""),"",'OddsRatio_working_2-way'!N96)</f>
        <v>2.0390117682420414</v>
      </c>
      <c r="J97" s="30">
        <f>IF('Log_working_2-way'!$D96="","",A97^('Log_working_2-way'!$D96))</f>
        <v>1.9617295659739398</v>
      </c>
      <c r="K97" s="32">
        <f>IF('Log_working_2-way'!$D96="","",B97^('Log_working_2-way'!$D96))</f>
        <v>2.0397933425150612</v>
      </c>
      <c r="L97" s="37">
        <f t="shared" si="26"/>
        <v>0.50913838120104449</v>
      </c>
      <c r="M97" s="37">
        <f t="shared" si="27"/>
        <v>0.49086161879895562</v>
      </c>
      <c r="N97" s="38">
        <v>194</v>
      </c>
      <c r="O97" s="38">
        <f t="shared" si="28"/>
        <v>90.808510638297861</v>
      </c>
      <c r="P97" s="38">
        <f t="shared" si="29"/>
        <v>94.512820512820525</v>
      </c>
      <c r="Q97" s="38">
        <f t="shared" si="30"/>
        <v>99.487179487179503</v>
      </c>
      <c r="R97" s="38">
        <f t="shared" si="31"/>
        <v>103.19148936170212</v>
      </c>
      <c r="S97" s="39">
        <f t="shared" si="32"/>
        <v>-8.6786688488816424</v>
      </c>
      <c r="T97" s="39">
        <f t="shared" si="33"/>
        <v>-8.6786688488815997</v>
      </c>
      <c r="U97" t="s">
        <v>214</v>
      </c>
      <c r="V97" t="s">
        <v>215</v>
      </c>
      <c r="W97" t="s">
        <v>493</v>
      </c>
      <c r="X97" s="48" t="s">
        <v>477</v>
      </c>
      <c r="Y97" s="41"/>
    </row>
    <row r="98" spans="1:25" ht="15" x14ac:dyDescent="0.25">
      <c r="A98">
        <v>2.33</v>
      </c>
      <c r="B98">
        <v>1.62</v>
      </c>
      <c r="C98" s="29">
        <f t="shared" si="25"/>
        <v>4.6468499973506994E-2</v>
      </c>
      <c r="D98" s="30">
        <f>IF(OR($A98="",$B98=""),"",A98*'MPTO_working_2-way'!$G97)</f>
        <v>2.4382716049382713</v>
      </c>
      <c r="E98" s="32">
        <f>IF(OR($A98="",$B98=""),"",B98*'MPTO_working_2-way'!$G97)</f>
        <v>1.6952789699570814</v>
      </c>
      <c r="F98" s="30">
        <f>IF(OR($A98="",$B98=""),"",'MPTO_working_2-way'!D97)</f>
        <v>2.4633557397376489</v>
      </c>
      <c r="G98" s="32">
        <f>IF(OR($A98="",$B98=""),"",'MPTO_working_2-way'!E97)</f>
        <v>1.6833608348570663</v>
      </c>
      <c r="H98" s="30">
        <f>IF(OR($A98="",$B98=""),"",'OddsRatio_working_2-way'!M97)</f>
        <v>2.4646369141608373</v>
      </c>
      <c r="I98" s="30">
        <f>IF(OR($A98="",$B98=""),"",'OddsRatio_working_2-way'!N97)</f>
        <v>1.6827630727667064</v>
      </c>
      <c r="J98" s="30">
        <f>IF('Log_working_2-way'!$D97="","",A98^('Log_working_2-way'!$D97))</f>
        <v>2.476436410914471</v>
      </c>
      <c r="K98" s="32">
        <f>IF('Log_working_2-way'!$D97="","",B98^('Log_working_2-way'!$D97))</f>
        <v>1.6773065149346209</v>
      </c>
      <c r="L98" s="37">
        <f t="shared" si="26"/>
        <v>0.41012658227848103</v>
      </c>
      <c r="M98" s="37">
        <f t="shared" si="27"/>
        <v>0.58987341772151902</v>
      </c>
      <c r="N98" s="38">
        <v>195</v>
      </c>
      <c r="O98" s="38">
        <f t="shared" si="28"/>
        <v>111.3090128755365</v>
      </c>
      <c r="P98" s="38">
        <f t="shared" si="29"/>
        <v>74.629629629629648</v>
      </c>
      <c r="Q98" s="38">
        <f t="shared" si="30"/>
        <v>120.37037037037037</v>
      </c>
      <c r="R98" s="38">
        <f t="shared" si="31"/>
        <v>83.690987124463518</v>
      </c>
      <c r="S98" s="39">
        <f t="shared" si="32"/>
        <v>-9.0613574948338709</v>
      </c>
      <c r="T98" s="39">
        <f t="shared" si="33"/>
        <v>-9.0613574948338709</v>
      </c>
      <c r="U98" t="s">
        <v>216</v>
      </c>
      <c r="V98" t="s">
        <v>217</v>
      </c>
      <c r="W98" t="s">
        <v>493</v>
      </c>
      <c r="X98" s="48" t="s">
        <v>477</v>
      </c>
      <c r="Y98" s="41"/>
    </row>
    <row r="99" spans="1:25" ht="15" x14ac:dyDescent="0.25">
      <c r="A99">
        <v>2.42</v>
      </c>
      <c r="B99">
        <v>1.58</v>
      </c>
      <c r="C99" s="29">
        <f t="shared" si="25"/>
        <v>4.6134532900931058E-2</v>
      </c>
      <c r="D99" s="30">
        <f>IF(OR($A99="",$B99=""),"",A99*'MPTO_working_2-way'!$G98)</f>
        <v>2.5316455696202529</v>
      </c>
      <c r="E99" s="32">
        <f>IF(OR($A99="",$B99=""),"",B99*'MPTO_working_2-way'!$G98)</f>
        <v>1.6528925619834711</v>
      </c>
      <c r="F99" s="30">
        <f>IF(OR($A99="",$B99=""),"",'MPTO_working_2-way'!D98)</f>
        <v>2.563078160611342</v>
      </c>
      <c r="G99" s="32">
        <f>IF(OR($A99="",$B99=""),"",'MPTO_working_2-way'!E98)</f>
        <v>1.6397632730079768</v>
      </c>
      <c r="H99" s="30">
        <f>IF(OR($A99="",$B99=""),"",'OddsRatio_working_2-way'!M98)</f>
        <v>2.5646967316604727</v>
      </c>
      <c r="I99" s="30">
        <f>IF(OR($A99="",$B99=""),"",'OddsRatio_working_2-way'!N98)</f>
        <v>1.6391014819458274</v>
      </c>
      <c r="J99" s="30">
        <f>IF('Log_working_2-way'!$D98="","",A99^('Log_working_2-way'!$D98))</f>
        <v>2.5795581835986892</v>
      </c>
      <c r="K99" s="32">
        <f>IF('Log_working_2-way'!$D98="","",B99^('Log_working_2-way'!$D98))</f>
        <v>1.633088423321398</v>
      </c>
      <c r="L99" s="37">
        <f t="shared" si="26"/>
        <v>0.39500000000000002</v>
      </c>
      <c r="M99" s="37">
        <f t="shared" si="27"/>
        <v>0.60499999999999998</v>
      </c>
      <c r="N99" s="38">
        <v>196</v>
      </c>
      <c r="O99" s="38">
        <f t="shared" si="28"/>
        <v>115.00826446280992</v>
      </c>
      <c r="P99" s="38">
        <f t="shared" si="29"/>
        <v>71.949367088607588</v>
      </c>
      <c r="Q99" s="38">
        <f t="shared" si="30"/>
        <v>124.0506329113924</v>
      </c>
      <c r="R99" s="38">
        <f t="shared" si="31"/>
        <v>80.991735537190081</v>
      </c>
      <c r="S99" s="39">
        <f t="shared" si="32"/>
        <v>-9.0423684485824793</v>
      </c>
      <c r="T99" s="39">
        <f t="shared" si="33"/>
        <v>-9.0423684485824936</v>
      </c>
      <c r="U99" t="s">
        <v>218</v>
      </c>
      <c r="V99" t="s">
        <v>219</v>
      </c>
      <c r="W99" t="s">
        <v>493</v>
      </c>
      <c r="X99" s="48" t="s">
        <v>477</v>
      </c>
      <c r="Y99" s="41"/>
    </row>
    <row r="100" spans="1:25" ht="15" x14ac:dyDescent="0.25">
      <c r="A100">
        <v>2.2000000000000002</v>
      </c>
      <c r="B100">
        <v>1.68</v>
      </c>
      <c r="C100" s="29">
        <f t="shared" si="25"/>
        <v>4.9783549783549708E-2</v>
      </c>
      <c r="D100" s="30">
        <f>IF(OR($A100="",$B100=""),"",A100*'MPTO_working_2-way'!$G99)</f>
        <v>2.3095238095238098</v>
      </c>
      <c r="E100" s="32">
        <f>IF(OR($A100="",$B100=""),"",B100*'MPTO_working_2-way'!$G99)</f>
        <v>1.7636363636363634</v>
      </c>
      <c r="F100" s="30">
        <f>IF(OR($A100="",$B100=""),"",'MPTO_working_2-way'!D99)</f>
        <v>2.327455919395466</v>
      </c>
      <c r="G100" s="32">
        <f>IF(OR($A100="",$B100=""),"",'MPTO_working_2-way'!E99)</f>
        <v>1.7533206831119543</v>
      </c>
      <c r="H100" s="30">
        <f>IF(OR($A100="",$B100=""),"",'OddsRatio_working_2-way'!M99)</f>
        <v>2.3284223283101424</v>
      </c>
      <c r="I100" s="30">
        <f>IF(OR($A100="",$B100=""),"",'OddsRatio_working_2-way'!N99)</f>
        <v>1.7527726527090808</v>
      </c>
      <c r="J100" s="30">
        <f>IF('Log_working_2-way'!$D99="","",A100^('Log_working_2-way'!$D99))</f>
        <v>2.3368281041445402</v>
      </c>
      <c r="K100" s="32">
        <f>IF('Log_working_2-way'!$D99="","",B100^('Log_working_2-way'!$D99))</f>
        <v>1.7480393304857011</v>
      </c>
      <c r="L100" s="37">
        <f t="shared" si="26"/>
        <v>0.43298969072164945</v>
      </c>
      <c r="M100" s="37">
        <f t="shared" si="27"/>
        <v>0.56701030927835061</v>
      </c>
      <c r="N100" s="38">
        <v>197</v>
      </c>
      <c r="O100" s="38">
        <f t="shared" si="28"/>
        <v>107.45454545454547</v>
      </c>
      <c r="P100" s="38">
        <f t="shared" si="29"/>
        <v>79.738095238095227</v>
      </c>
      <c r="Q100" s="38">
        <f t="shared" si="30"/>
        <v>117.26190476190476</v>
      </c>
      <c r="R100" s="38">
        <f t="shared" si="31"/>
        <v>89.545454545454547</v>
      </c>
      <c r="S100" s="39">
        <f t="shared" si="32"/>
        <v>-9.8073593073592917</v>
      </c>
      <c r="T100" s="39">
        <f t="shared" si="33"/>
        <v>-9.8073593073593202</v>
      </c>
      <c r="U100" t="s">
        <v>220</v>
      </c>
      <c r="V100" t="s">
        <v>221</v>
      </c>
      <c r="W100" t="s">
        <v>493</v>
      </c>
      <c r="X100" s="48" t="s">
        <v>477</v>
      </c>
      <c r="Y100" s="41"/>
    </row>
    <row r="101" spans="1:25" s="35" customFormat="1" ht="15" x14ac:dyDescent="0.25">
      <c r="A101">
        <v>1.89</v>
      </c>
      <c r="B101">
        <v>1.91</v>
      </c>
      <c r="C101" s="29">
        <f t="shared" si="25"/>
        <v>5.2660738524612949E-2</v>
      </c>
      <c r="D101" s="30">
        <f>IF(OR($A101="",$B101=""),"",A101*'MPTO_working_2-way'!$G100)</f>
        <v>1.9895287958115184</v>
      </c>
      <c r="E101" s="32">
        <f>IF(OR($A101="",$B101=""),"",B101*'MPTO_working_2-way'!$G100)</f>
        <v>2.0105820105820107</v>
      </c>
      <c r="F101" s="30">
        <f>IF(OR($A101="",$B101=""),"",'MPTO_working_2-way'!D100)</f>
        <v>1.9889804126835451</v>
      </c>
      <c r="G101" s="32">
        <f>IF(OR($A101="",$B101=""),"",'MPTO_working_2-way'!E100)</f>
        <v>2.0111423716538068</v>
      </c>
      <c r="H101" s="30">
        <f>IF(OR($A101="",$B101=""),"",'OddsRatio_working_2-way'!M100)</f>
        <v>1.9889499370655614</v>
      </c>
      <c r="I101" s="30">
        <f>IF(OR($A101="",$B101=""),"",'OddsRatio_working_2-way'!N100)</f>
        <v>2.0111735311569228</v>
      </c>
      <c r="J101" s="30">
        <f>IF('Log_working_2-way'!$D100="","",A101^('Log_working_2-way'!$D100))</f>
        <v>1.9886962390721554</v>
      </c>
      <c r="K101" s="32">
        <f>IF('Log_working_2-way'!$D100="","",B101^('Log_working_2-way'!$D100))</f>
        <v>2.0114329967888307</v>
      </c>
      <c r="L101" s="37">
        <f t="shared" si="26"/>
        <v>0.50263157894736843</v>
      </c>
      <c r="M101" s="37">
        <f t="shared" si="27"/>
        <v>0.49736842105263157</v>
      </c>
      <c r="N101" s="38">
        <v>198</v>
      </c>
      <c r="O101" s="38">
        <f t="shared" si="28"/>
        <v>93.238095238095241</v>
      </c>
      <c r="P101" s="38">
        <f t="shared" si="29"/>
        <v>94.33507853403141</v>
      </c>
      <c r="Q101" s="38">
        <f t="shared" si="30"/>
        <v>103.66492146596859</v>
      </c>
      <c r="R101" s="38">
        <f t="shared" si="31"/>
        <v>104.76190476190477</v>
      </c>
      <c r="S101" s="39">
        <f t="shared" si="32"/>
        <v>-10.426826227873349</v>
      </c>
      <c r="T101" s="39">
        <f t="shared" si="33"/>
        <v>-10.426826227873363</v>
      </c>
      <c r="U101" t="s">
        <v>222</v>
      </c>
      <c r="V101" t="s">
        <v>223</v>
      </c>
      <c r="W101" t="s">
        <v>121</v>
      </c>
      <c r="X101" s="48" t="s">
        <v>477</v>
      </c>
      <c r="Y101" s="41"/>
    </row>
    <row r="102" spans="1:25" ht="15" x14ac:dyDescent="0.25">
      <c r="A102">
        <v>1.72</v>
      </c>
      <c r="B102">
        <v>2.1</v>
      </c>
      <c r="C102" s="29">
        <f t="shared" si="25"/>
        <v>5.75858250276855E-2</v>
      </c>
      <c r="D102" s="30">
        <f>IF(OR($A102="",$B102=""),"",A102*'MPTO_working_2-way'!$G101)</f>
        <v>1.819047619047619</v>
      </c>
      <c r="E102" s="32">
        <f>IF(OR($A102="",$B102=""),"",B102*'MPTO_working_2-way'!$G101)</f>
        <v>2.2209302325581395</v>
      </c>
      <c r="F102" s="30">
        <f>IF(OR($A102="",$B102=""),"",'MPTO_working_2-way'!D101)</f>
        <v>1.8096192384769538</v>
      </c>
      <c r="G102" s="32">
        <f>IF(OR($A102="",$B102=""),"",'MPTO_working_2-way'!E101)</f>
        <v>2.2351485148514851</v>
      </c>
      <c r="H102" s="30">
        <f>IF(OR($A102="",$B102=""),"",'OddsRatio_working_2-way'!M101)</f>
        <v>1.8090398349558905</v>
      </c>
      <c r="I102" s="30">
        <f>IF(OR($A102="",$B102=""),"",'OddsRatio_working_2-way'!N101)</f>
        <v>2.2360330811826108</v>
      </c>
      <c r="J102" s="30">
        <f>IF('Log_working_2-way'!$D101="","",A102^('Log_working_2-way'!$D101))</f>
        <v>1.8046858672870141</v>
      </c>
      <c r="K102" s="32">
        <f>IF('Log_working_2-way'!$D101="","",B102^('Log_working_2-way'!$D101))</f>
        <v>2.2427209680817906</v>
      </c>
      <c r="L102" s="37">
        <f t="shared" si="26"/>
        <v>0.54973821989528793</v>
      </c>
      <c r="M102" s="37">
        <f t="shared" si="27"/>
        <v>0.45026178010471207</v>
      </c>
      <c r="N102" s="38">
        <v>199</v>
      </c>
      <c r="O102" s="38">
        <f t="shared" si="28"/>
        <v>83.302325581395337</v>
      </c>
      <c r="P102" s="38">
        <f t="shared" si="29"/>
        <v>104.23809523809526</v>
      </c>
      <c r="Q102" s="38">
        <f t="shared" si="30"/>
        <v>94.761904761904759</v>
      </c>
      <c r="R102" s="38">
        <f t="shared" si="31"/>
        <v>115.69767441860466</v>
      </c>
      <c r="S102" s="39">
        <f t="shared" si="32"/>
        <v>-11.459579180509422</v>
      </c>
      <c r="T102" s="39">
        <f t="shared" si="33"/>
        <v>-11.459579180509408</v>
      </c>
      <c r="U102" t="s">
        <v>224</v>
      </c>
      <c r="V102" t="s">
        <v>225</v>
      </c>
      <c r="W102" t="s">
        <v>121</v>
      </c>
      <c r="X102" s="48" t="s">
        <v>477</v>
      </c>
      <c r="Y102" s="41"/>
    </row>
    <row r="103" spans="1:25" ht="15" x14ac:dyDescent="0.25">
      <c r="A103">
        <v>1.74</v>
      </c>
      <c r="B103">
        <v>2.08</v>
      </c>
      <c r="C103" s="29">
        <f t="shared" si="25"/>
        <v>5.5481874447391721E-2</v>
      </c>
      <c r="D103" s="30">
        <f>IF(OR($A103="",$B103=""),"",A103*'MPTO_working_2-way'!$G102)</f>
        <v>1.8365384615384617</v>
      </c>
      <c r="E103" s="32">
        <f>IF(OR($A103="",$B103=""),"",B103*'MPTO_working_2-way'!$G102)</f>
        <v>2.195402298850575</v>
      </c>
      <c r="F103" s="30">
        <f>IF(OR($A103="",$B103=""),"",'MPTO_working_2-way'!D102)</f>
        <v>1.8282481309355427</v>
      </c>
      <c r="G103" s="32">
        <f>IF(OR($A103="",$B103=""),"",'MPTO_working_2-way'!E102)</f>
        <v>2.2073676506464994</v>
      </c>
      <c r="H103" s="30">
        <f>IF(OR($A103="",$B103=""),"",'OddsRatio_working_2-way'!M102)</f>
        <v>1.8277591347639637</v>
      </c>
      <c r="I103" s="30">
        <f>IF(OR($A103="",$B103=""),"",'OddsRatio_working_2-way'!N102)</f>
        <v>2.2080808993852443</v>
      </c>
      <c r="J103" s="30">
        <f>IF('Log_working_2-way'!$D102="","",A103^('Log_working_2-way'!$D102))</f>
        <v>1.823934898859128</v>
      </c>
      <c r="K103" s="32">
        <f>IF('Log_working_2-way'!$D102="","",B103^('Log_working_2-way'!$D102))</f>
        <v>2.2136881219405091</v>
      </c>
      <c r="L103" s="37">
        <f t="shared" si="26"/>
        <v>0.54450261780104703</v>
      </c>
      <c r="M103" s="37">
        <f t="shared" si="27"/>
        <v>0.4554973821989528</v>
      </c>
      <c r="N103" s="38">
        <v>200</v>
      </c>
      <c r="O103" s="38">
        <f t="shared" si="28"/>
        <v>85.057471264367805</v>
      </c>
      <c r="P103" s="38">
        <f t="shared" si="29"/>
        <v>103.84615384615384</v>
      </c>
      <c r="Q103" s="38">
        <f t="shared" si="30"/>
        <v>96.153846153846146</v>
      </c>
      <c r="R103" s="38">
        <f t="shared" si="31"/>
        <v>114.94252873563218</v>
      </c>
      <c r="S103" s="39">
        <f t="shared" si="32"/>
        <v>-11.096374889478341</v>
      </c>
      <c r="T103" s="39">
        <f t="shared" si="33"/>
        <v>-11.096374889478341</v>
      </c>
      <c r="U103" t="s">
        <v>226</v>
      </c>
      <c r="V103" t="s">
        <v>125</v>
      </c>
      <c r="W103" t="s">
        <v>121</v>
      </c>
      <c r="X103" s="48" t="s">
        <v>477</v>
      </c>
      <c r="Y103" s="41"/>
    </row>
    <row r="104" spans="1:25" ht="15" x14ac:dyDescent="0.25">
      <c r="A104">
        <v>1.74</v>
      </c>
      <c r="B104">
        <v>2.08</v>
      </c>
      <c r="C104" s="29">
        <f t="shared" si="25"/>
        <v>5.5481874447391721E-2</v>
      </c>
      <c r="D104" s="30">
        <f>IF(OR($A104="",$B104=""),"",A104*'MPTO_working_2-way'!$G103)</f>
        <v>1.8365384615384617</v>
      </c>
      <c r="E104" s="32">
        <f>IF(OR($A104="",$B104=""),"",B104*'MPTO_working_2-way'!$G103)</f>
        <v>2.195402298850575</v>
      </c>
      <c r="F104" s="30">
        <f>IF(OR($A104="",$B104=""),"",'MPTO_working_2-way'!D103)</f>
        <v>1.8282481309355427</v>
      </c>
      <c r="G104" s="32">
        <f>IF(OR($A104="",$B104=""),"",'MPTO_working_2-way'!E103)</f>
        <v>2.2073676506464994</v>
      </c>
      <c r="H104" s="30">
        <f>IF(OR($A104="",$B104=""),"",'OddsRatio_working_2-way'!M103)</f>
        <v>1.8277591347639637</v>
      </c>
      <c r="I104" s="30">
        <f>IF(OR($A104="",$B104=""),"",'OddsRatio_working_2-way'!N103)</f>
        <v>2.2080808993852443</v>
      </c>
      <c r="J104" s="30">
        <f>IF('Log_working_2-way'!$D103="","",A104^('Log_working_2-way'!$D103))</f>
        <v>1.823934898859128</v>
      </c>
      <c r="K104" s="32">
        <f>IF('Log_working_2-way'!$D103="","",B104^('Log_working_2-way'!$D103))</f>
        <v>2.2136881219405091</v>
      </c>
      <c r="L104" s="37">
        <f t="shared" si="26"/>
        <v>0.54450261780104703</v>
      </c>
      <c r="M104" s="37">
        <f t="shared" si="27"/>
        <v>0.4554973821989528</v>
      </c>
      <c r="N104" s="38">
        <v>201</v>
      </c>
      <c r="O104" s="38">
        <f t="shared" si="28"/>
        <v>85.482758620689651</v>
      </c>
      <c r="P104" s="38">
        <f t="shared" si="29"/>
        <v>104.36538461538463</v>
      </c>
      <c r="Q104" s="38">
        <f t="shared" si="30"/>
        <v>96.634615384615373</v>
      </c>
      <c r="R104" s="38">
        <f t="shared" si="31"/>
        <v>115.51724137931033</v>
      </c>
      <c r="S104" s="39">
        <f t="shared" si="32"/>
        <v>-11.151856763925721</v>
      </c>
      <c r="T104" s="39">
        <f t="shared" si="33"/>
        <v>-11.151856763925707</v>
      </c>
      <c r="U104" t="s">
        <v>123</v>
      </c>
      <c r="V104" t="s">
        <v>227</v>
      </c>
      <c r="W104" t="s">
        <v>121</v>
      </c>
      <c r="X104" s="48" t="s">
        <v>477</v>
      </c>
      <c r="Y104" s="41"/>
    </row>
    <row r="105" spans="1:25" ht="15" x14ac:dyDescent="0.25">
      <c r="A105">
        <v>1.69</v>
      </c>
      <c r="B105">
        <v>2.15</v>
      </c>
      <c r="C105" s="29">
        <f t="shared" si="25"/>
        <v>5.6832255401128462E-2</v>
      </c>
      <c r="D105" s="30">
        <f>IF(OR($A105="",$B105=""),"",A105*'MPTO_working_2-way'!$G104)</f>
        <v>1.786046511627907</v>
      </c>
      <c r="E105" s="32">
        <f>IF(OR($A105="",$B105=""),"",B105*'MPTO_working_2-way'!$G104)</f>
        <v>2.2721893491124261</v>
      </c>
      <c r="F105" s="30">
        <f>IF(OR($A105="",$B105=""),"",'MPTO_working_2-way'!D104)</f>
        <v>1.7752534505924025</v>
      </c>
      <c r="G105" s="32">
        <f>IF(OR($A105="",$B105=""),"",'MPTO_working_2-way'!E104)</f>
        <v>2.2899007405073264</v>
      </c>
      <c r="H105" s="30">
        <f>IF(OR($A105="",$B105=""),"",'OddsRatio_working_2-way'!M104)</f>
        <v>1.7745966692414838</v>
      </c>
      <c r="I105" s="30">
        <f>IF(OR($A105="",$B105=""),"",'OddsRatio_working_2-way'!N104)</f>
        <v>2.2909944487358058</v>
      </c>
      <c r="J105" s="30">
        <f>IF('Log_working_2-way'!$D104="","",A105^('Log_working_2-way'!$D104))</f>
        <v>1.7696188198841825</v>
      </c>
      <c r="K105" s="32">
        <f>IF('Log_working_2-way'!$D104="","",B105^('Log_working_2-way'!$D104))</f>
        <v>2.2993445250561972</v>
      </c>
      <c r="L105" s="37">
        <f t="shared" si="26"/>
        <v>0.55989583333333337</v>
      </c>
      <c r="M105" s="37">
        <f t="shared" si="27"/>
        <v>0.44010416666666663</v>
      </c>
      <c r="N105" s="38">
        <v>202</v>
      </c>
      <c r="O105" s="38">
        <f t="shared" si="28"/>
        <v>82.473372781065095</v>
      </c>
      <c r="P105" s="38">
        <f t="shared" si="29"/>
        <v>108.04651162790695</v>
      </c>
      <c r="Q105" s="38">
        <f t="shared" si="30"/>
        <v>93.95348837209302</v>
      </c>
      <c r="R105" s="38">
        <f t="shared" si="31"/>
        <v>119.52662721893492</v>
      </c>
      <c r="S105" s="39">
        <f t="shared" si="32"/>
        <v>-11.480115591027925</v>
      </c>
      <c r="T105" s="39">
        <f t="shared" si="33"/>
        <v>-11.480115591027968</v>
      </c>
      <c r="U105" t="s">
        <v>228</v>
      </c>
      <c r="V105" t="s">
        <v>127</v>
      </c>
      <c r="W105" t="s">
        <v>121</v>
      </c>
      <c r="X105" s="48" t="s">
        <v>477</v>
      </c>
      <c r="Y105" s="41"/>
    </row>
    <row r="106" spans="1:25" ht="15" x14ac:dyDescent="0.25">
      <c r="A106">
        <v>1.81</v>
      </c>
      <c r="B106">
        <v>2.0099999999999998</v>
      </c>
      <c r="C106" s="29">
        <f t="shared" si="25"/>
        <v>4.999862565624924E-2</v>
      </c>
      <c r="D106" s="30">
        <f>IF(OR($A106="",$B106=""),"",A106*'MPTO_working_2-way'!$G105)</f>
        <v>1.9004975124378112</v>
      </c>
      <c r="E106" s="32">
        <f>IF(OR($A106="",$B106=""),"",B106*'MPTO_working_2-way'!$G105)</f>
        <v>2.1104972375690609</v>
      </c>
      <c r="F106" s="30">
        <f>IF(OR($A106="",$B106=""),"",'MPTO_working_2-way'!D105)</f>
        <v>1.8957817670201405</v>
      </c>
      <c r="G106" s="32">
        <f>IF(OR($A106="",$B106=""),"",'MPTO_working_2-way'!E105)</f>
        <v>2.1163433291643639</v>
      </c>
      <c r="H106" s="30">
        <f>IF(OR($A106="",$B106=""),"",'OddsRatio_working_2-way'!M105)</f>
        <v>1.89553347118899</v>
      </c>
      <c r="I106" s="30">
        <f>IF(OR($A106="",$B106=""),"",'OddsRatio_working_2-way'!N105)</f>
        <v>2.1166528467912094</v>
      </c>
      <c r="J106" s="30">
        <f>IF('Log_working_2-way'!$D105="","",A106^('Log_working_2-way'!$D105))</f>
        <v>1.893363416452811</v>
      </c>
      <c r="K106" s="32">
        <f>IF('Log_working_2-way'!$D105="","",B106^('Log_working_2-way'!$D105))</f>
        <v>2.1193652902976643</v>
      </c>
      <c r="L106" s="37">
        <f t="shared" si="26"/>
        <v>0.52617801047120416</v>
      </c>
      <c r="M106" s="37">
        <f t="shared" si="27"/>
        <v>0.47382198952879578</v>
      </c>
      <c r="N106" s="38">
        <v>203</v>
      </c>
      <c r="O106" s="38">
        <f t="shared" si="28"/>
        <v>90.845303867403331</v>
      </c>
      <c r="P106" s="38">
        <f t="shared" si="29"/>
        <v>102.00497512437811</v>
      </c>
      <c r="Q106" s="38">
        <f t="shared" si="30"/>
        <v>100.99502487562191</v>
      </c>
      <c r="R106" s="38">
        <f t="shared" si="31"/>
        <v>112.1546961325967</v>
      </c>
      <c r="S106" s="39">
        <f t="shared" si="32"/>
        <v>-10.149721008218577</v>
      </c>
      <c r="T106" s="39">
        <f t="shared" si="33"/>
        <v>-10.149721008218592</v>
      </c>
      <c r="U106" t="s">
        <v>229</v>
      </c>
      <c r="V106" t="s">
        <v>126</v>
      </c>
      <c r="W106" t="s">
        <v>121</v>
      </c>
      <c r="X106" s="48" t="s">
        <v>477</v>
      </c>
      <c r="Y106" s="41"/>
    </row>
    <row r="107" spans="1:25" ht="15" x14ac:dyDescent="0.25">
      <c r="A107">
        <v>1.88</v>
      </c>
      <c r="B107">
        <v>1.92</v>
      </c>
      <c r="C107" s="29">
        <f t="shared" si="25"/>
        <v>5.2748226950354749E-2</v>
      </c>
      <c r="D107" s="30">
        <f>IF(OR($A107="",$B107=""),"",A107*'MPTO_working_2-way'!$G106)</f>
        <v>1.9791666666666667</v>
      </c>
      <c r="E107" s="32">
        <f>IF(OR($A107="",$B107=""),"",B107*'MPTO_working_2-way'!$G106)</f>
        <v>2.021276595744681</v>
      </c>
      <c r="F107" s="30">
        <f>IF(OR($A107="",$B107=""),"",'MPTO_working_2-way'!D106)</f>
        <v>1.9780797895659799</v>
      </c>
      <c r="G107" s="32">
        <f>IF(OR($A107="",$B107=""),"",'MPTO_working_2-way'!E106)</f>
        <v>2.0224114746750339</v>
      </c>
      <c r="H107" s="30">
        <f>IF(OR($A107="",$B107=""),"",'OddsRatio_working_2-way'!M106)</f>
        <v>1.9780192938436518</v>
      </c>
      <c r="I107" s="30">
        <f>IF(OR($A107="",$B107=""),"",'OddsRatio_working_2-way'!N106)</f>
        <v>2.0224747162910903</v>
      </c>
      <c r="J107" s="30">
        <f>IF('Log_working_2-way'!$D106="","",A107^('Log_working_2-way'!$D106))</f>
        <v>1.9775166437629874</v>
      </c>
      <c r="K107" s="32">
        <f>IF('Log_working_2-way'!$D106="","",B107^('Log_working_2-way'!$D106))</f>
        <v>2.0230004843181359</v>
      </c>
      <c r="L107" s="37">
        <f t="shared" si="26"/>
        <v>0.50526315789473686</v>
      </c>
      <c r="M107" s="37">
        <f t="shared" si="27"/>
        <v>0.49473684210526314</v>
      </c>
      <c r="N107" s="38">
        <v>204</v>
      </c>
      <c r="O107" s="38">
        <f t="shared" si="28"/>
        <v>95.489361702127653</v>
      </c>
      <c r="P107" s="38">
        <f t="shared" si="29"/>
        <v>97.750000000000014</v>
      </c>
      <c r="Q107" s="38">
        <f t="shared" si="30"/>
        <v>106.25000000000001</v>
      </c>
      <c r="R107" s="38">
        <f t="shared" si="31"/>
        <v>108.51063829787233</v>
      </c>
      <c r="S107" s="39">
        <f t="shared" si="32"/>
        <v>-10.760638297872362</v>
      </c>
      <c r="T107" s="39">
        <f t="shared" si="33"/>
        <v>-10.760638297872319</v>
      </c>
      <c r="U107" t="s">
        <v>230</v>
      </c>
      <c r="V107" t="s">
        <v>231</v>
      </c>
      <c r="W107" t="s">
        <v>121</v>
      </c>
      <c r="X107" s="48" t="s">
        <v>477</v>
      </c>
      <c r="Y107" s="41"/>
    </row>
    <row r="108" spans="1:25" ht="15" x14ac:dyDescent="0.25">
      <c r="A108">
        <v>1.69</v>
      </c>
      <c r="B108">
        <v>2.14</v>
      </c>
      <c r="C108" s="29">
        <f t="shared" si="25"/>
        <v>5.9005695957529136E-2</v>
      </c>
      <c r="D108" s="30">
        <f>IF(OR($A108="",$B108=""),"",A108*'MPTO_working_2-way'!$G107)</f>
        <v>1.7897196261682242</v>
      </c>
      <c r="E108" s="32">
        <f>IF(OR($A108="",$B108=""),"",B108*'MPTO_working_2-way'!$G107)</f>
        <v>2.2662721893491127</v>
      </c>
      <c r="F108" s="30">
        <f>IF(OR($A108="",$B108=""),"",'MPTO_working_2-way'!D107)</f>
        <v>1.7786848964737125</v>
      </c>
      <c r="G108" s="32">
        <f>IF(OR($A108="",$B108=""),"",'MPTO_working_2-way'!E107)</f>
        <v>2.2842165098212592</v>
      </c>
      <c r="H108" s="30">
        <f>IF(OR($A108="",$B108=""),"",'OddsRatio_working_2-way'!M107)</f>
        <v>1.7779866052154993</v>
      </c>
      <c r="I108" s="30">
        <f>IF(OR($A108="",$B108=""),"",'OddsRatio_working_2-way'!N107)</f>
        <v>2.2853691738343027</v>
      </c>
      <c r="J108" s="30">
        <f>IF('Log_working_2-way'!$D107="","",A108^('Log_working_2-way'!$D107))</f>
        <v>1.7728891924944246</v>
      </c>
      <c r="K108" s="32">
        <f>IF('Log_working_2-way'!$D107="","",B108^('Log_working_2-way'!$D107))</f>
        <v>2.2938465302746187</v>
      </c>
      <c r="L108" s="37">
        <f t="shared" si="26"/>
        <v>0.55874673629242821</v>
      </c>
      <c r="M108" s="37">
        <f t="shared" si="27"/>
        <v>0.44125326370757173</v>
      </c>
      <c r="N108" s="38">
        <v>205</v>
      </c>
      <c r="O108" s="38">
        <f t="shared" si="28"/>
        <v>83.698224852071007</v>
      </c>
      <c r="P108" s="38">
        <f t="shared" si="29"/>
        <v>109.20560747663554</v>
      </c>
      <c r="Q108" s="38">
        <f t="shared" si="30"/>
        <v>95.794392523364479</v>
      </c>
      <c r="R108" s="38">
        <f t="shared" si="31"/>
        <v>121.30177514792899</v>
      </c>
      <c r="S108" s="39">
        <f t="shared" si="32"/>
        <v>-12.096167671293472</v>
      </c>
      <c r="T108" s="39">
        <f t="shared" si="33"/>
        <v>-12.096167671293458</v>
      </c>
      <c r="U108" t="s">
        <v>232</v>
      </c>
      <c r="V108" t="s">
        <v>233</v>
      </c>
      <c r="W108" t="s">
        <v>121</v>
      </c>
      <c r="X108" s="48" t="s">
        <v>477</v>
      </c>
      <c r="Y108" s="41"/>
    </row>
    <row r="109" spans="1:25" ht="15" x14ac:dyDescent="0.25">
      <c r="A109">
        <v>1.84</v>
      </c>
      <c r="B109">
        <v>1.97</v>
      </c>
      <c r="C109" s="29">
        <f t="shared" si="25"/>
        <v>5.1092474067534699E-2</v>
      </c>
      <c r="D109" s="30">
        <f>IF(OR($A109="",$B109=""),"",A109*'MPTO_working_2-way'!$G108)</f>
        <v>1.9340101522842639</v>
      </c>
      <c r="E109" s="32">
        <f>IF(OR($A109="",$B109=""),"",B109*'MPTO_working_2-way'!$G108)</f>
        <v>2.0706521739130435</v>
      </c>
      <c r="F109" s="30">
        <f>IF(OR($A109="",$B109=""),"",'MPTO_working_2-way'!D108)</f>
        <v>1.9307552998828166</v>
      </c>
      <c r="G109" s="32">
        <f>IF(OR($A109="",$B109=""),"",'MPTO_working_2-way'!E108)</f>
        <v>2.0743962458509784</v>
      </c>
      <c r="H109" s="30">
        <f>IF(OR($A109="",$B109=""),"",'OddsRatio_working_2-way'!M108)</f>
        <v>1.9305801316615878</v>
      </c>
      <c r="I109" s="30">
        <f>IF(OR($A109="",$B109=""),"",'OddsRatio_working_2-way'!N108)</f>
        <v>2.0745984853711197</v>
      </c>
      <c r="J109" s="30">
        <f>IF('Log_working_2-way'!$D108="","",A109^('Log_working_2-way'!$D108))</f>
        <v>1.9290794375280103</v>
      </c>
      <c r="K109" s="32">
        <f>IF('Log_working_2-way'!$D108="","",B109^('Log_working_2-way'!$D108))</f>
        <v>2.0763342289218598</v>
      </c>
      <c r="L109" s="37">
        <f t="shared" si="26"/>
        <v>0.51706036745406825</v>
      </c>
      <c r="M109" s="37">
        <f t="shared" si="27"/>
        <v>0.48293963254593175</v>
      </c>
      <c r="N109" s="38">
        <v>206</v>
      </c>
      <c r="O109" s="38">
        <f t="shared" si="28"/>
        <v>94.043478260869577</v>
      </c>
      <c r="P109" s="38">
        <f t="shared" si="29"/>
        <v>101.43147208121826</v>
      </c>
      <c r="Q109" s="38">
        <f t="shared" si="30"/>
        <v>104.56852791878173</v>
      </c>
      <c r="R109" s="38">
        <f t="shared" si="31"/>
        <v>111.95652173913042</v>
      </c>
      <c r="S109" s="39">
        <f t="shared" si="32"/>
        <v>-10.525049657912149</v>
      </c>
      <c r="T109" s="39">
        <f t="shared" si="33"/>
        <v>-10.525049657912163</v>
      </c>
      <c r="U109" t="s">
        <v>234</v>
      </c>
      <c r="V109" t="s">
        <v>235</v>
      </c>
      <c r="W109" t="s">
        <v>121</v>
      </c>
      <c r="X109" s="48" t="s">
        <v>477</v>
      </c>
      <c r="Y109" s="41"/>
    </row>
    <row r="110" spans="1:25" ht="15" x14ac:dyDescent="0.25">
      <c r="A110">
        <v>1.72</v>
      </c>
      <c r="B110">
        <v>2.1</v>
      </c>
      <c r="C110" s="29">
        <f t="shared" si="25"/>
        <v>5.75858250276855E-2</v>
      </c>
      <c r="D110" s="30">
        <f>IF(OR($A110="",$B110=""),"",A110*'MPTO_working_2-way'!$G109)</f>
        <v>1.819047619047619</v>
      </c>
      <c r="E110" s="32">
        <f>IF(OR($A110="",$B110=""),"",B110*'MPTO_working_2-way'!$G109)</f>
        <v>2.2209302325581395</v>
      </c>
      <c r="F110" s="30">
        <f>IF(OR($A110="",$B110=""),"",'MPTO_working_2-way'!D109)</f>
        <v>1.8096192384769538</v>
      </c>
      <c r="G110" s="32">
        <f>IF(OR($A110="",$B110=""),"",'MPTO_working_2-way'!E109)</f>
        <v>2.2351485148514851</v>
      </c>
      <c r="H110" s="30">
        <f>IF(OR($A110="",$B110=""),"",'OddsRatio_working_2-way'!M109)</f>
        <v>1.8090398349558905</v>
      </c>
      <c r="I110" s="30">
        <f>IF(OR($A110="",$B110=""),"",'OddsRatio_working_2-way'!N109)</f>
        <v>2.2360330811826108</v>
      </c>
      <c r="J110" s="30">
        <f>IF('Log_working_2-way'!$D109="","",A110^('Log_working_2-way'!$D109))</f>
        <v>1.8046858672870141</v>
      </c>
      <c r="K110" s="32">
        <f>IF('Log_working_2-way'!$D109="","",B110^('Log_working_2-way'!$D109))</f>
        <v>2.2427209680817906</v>
      </c>
      <c r="L110" s="37">
        <f t="shared" si="26"/>
        <v>0.54973821989528793</v>
      </c>
      <c r="M110" s="37">
        <f t="shared" si="27"/>
        <v>0.45026178010471207</v>
      </c>
      <c r="N110" s="38">
        <v>207</v>
      </c>
      <c r="O110" s="38">
        <f t="shared" si="28"/>
        <v>86.651162790697697</v>
      </c>
      <c r="P110" s="38">
        <f t="shared" si="29"/>
        <v>108.42857142857144</v>
      </c>
      <c r="Q110" s="38">
        <f t="shared" si="30"/>
        <v>98.571428571428569</v>
      </c>
      <c r="R110" s="38">
        <f t="shared" si="31"/>
        <v>120.34883720930233</v>
      </c>
      <c r="S110" s="39">
        <f t="shared" si="32"/>
        <v>-11.920265780730873</v>
      </c>
      <c r="T110" s="39">
        <f t="shared" si="33"/>
        <v>-11.920265780730887</v>
      </c>
      <c r="U110" t="s">
        <v>236</v>
      </c>
      <c r="V110" t="s">
        <v>237</v>
      </c>
      <c r="W110" t="s">
        <v>121</v>
      </c>
      <c r="X110" s="48" t="s">
        <v>477</v>
      </c>
      <c r="Y110" s="41"/>
    </row>
    <row r="111" spans="1:25" ht="15" x14ac:dyDescent="0.25">
      <c r="A111">
        <v>1.78</v>
      </c>
      <c r="B111">
        <v>2.13</v>
      </c>
      <c r="C111" s="29">
        <f t="shared" si="25"/>
        <v>3.128132088410629E-2</v>
      </c>
      <c r="D111" s="30">
        <f>IF(OR($A111="",$B111=""),"",A111*'MPTO_working_2-way'!$G110)</f>
        <v>1.8356807511737092</v>
      </c>
      <c r="E111" s="32">
        <f>IF(OR($A111="",$B111=""),"",B111*'MPTO_working_2-way'!$G110)</f>
        <v>2.1966292134831464</v>
      </c>
      <c r="F111" s="30">
        <f>IF(OR($A111="",$B111=""),"",'MPTO_working_2-way'!D110)</f>
        <v>1.8309750325976726</v>
      </c>
      <c r="G111" s="32">
        <f>IF(OR($A111="",$B111=""),"",'MPTO_working_2-way'!E110)</f>
        <v>2.2034055907479515</v>
      </c>
      <c r="H111" s="30">
        <f>IF(OR($A111="",$B111=""),"",'OddsRatio_working_2-way'!M110)</f>
        <v>1.8308221751528204</v>
      </c>
      <c r="I111" s="30">
        <f>IF(OR($A111="",$B111=""),"",'OddsRatio_working_2-way'!N110)</f>
        <v>2.2036269973367788</v>
      </c>
      <c r="J111" s="30">
        <f>IF('Log_working_2-way'!$D110="","",A111^('Log_working_2-way'!$D110))</f>
        <v>1.8286894264917752</v>
      </c>
      <c r="K111" s="32">
        <f>IF('Log_working_2-way'!$D110="","",B111^('Log_working_2-way'!$D110))</f>
        <v>2.2067247005110642</v>
      </c>
      <c r="L111" s="37">
        <f t="shared" si="26"/>
        <v>0.54475703324808178</v>
      </c>
      <c r="M111" s="37">
        <f t="shared" si="27"/>
        <v>0.45524296675191805</v>
      </c>
      <c r="N111" s="38">
        <v>208</v>
      </c>
      <c r="O111" s="38">
        <f t="shared" si="28"/>
        <v>91.146067415730343</v>
      </c>
      <c r="P111" s="38">
        <f t="shared" si="29"/>
        <v>110.34741784037557</v>
      </c>
      <c r="Q111" s="38">
        <f t="shared" si="30"/>
        <v>97.652582159624416</v>
      </c>
      <c r="R111" s="38">
        <f t="shared" si="31"/>
        <v>116.85393258426967</v>
      </c>
      <c r="S111" s="39">
        <f t="shared" si="32"/>
        <v>-6.5065147438940727</v>
      </c>
      <c r="T111" s="39">
        <f t="shared" si="33"/>
        <v>-6.5065147438941011</v>
      </c>
      <c r="U111" t="s">
        <v>238</v>
      </c>
      <c r="V111" t="s">
        <v>239</v>
      </c>
      <c r="W111" t="s">
        <v>483</v>
      </c>
      <c r="X111" s="48" t="s">
        <v>477</v>
      </c>
      <c r="Y111" s="41"/>
    </row>
    <row r="112" spans="1:25" ht="15" x14ac:dyDescent="0.25">
      <c r="A112">
        <v>1.71</v>
      </c>
      <c r="B112">
        <v>2.2599999999999998</v>
      </c>
      <c r="C112" s="29">
        <f t="shared" si="25"/>
        <v>2.727319774362158E-2</v>
      </c>
      <c r="D112" s="30">
        <f>IF(OR($A112="",$B112=""),"",A112*'MPTO_working_2-way'!$G111)</f>
        <v>1.7566371681415929</v>
      </c>
      <c r="E112" s="32">
        <f>IF(OR($A112="",$B112=""),"",B112*'MPTO_working_2-way'!$G111)</f>
        <v>2.3216374269005846</v>
      </c>
      <c r="F112" s="30">
        <f>IF(OR($A112="",$B112=""),"",'MPTO_working_2-way'!D111)</f>
        <v>1.7508268019752637</v>
      </c>
      <c r="G112" s="32">
        <f>IF(OR($A112="",$B112=""),"",'MPTO_working_2-way'!E111)</f>
        <v>2.3318650817594881</v>
      </c>
      <c r="H112" s="30">
        <f>IF(OR($A112="",$B112=""),"",'OddsRatio_working_2-way'!M111)</f>
        <v>1.7506610843064021</v>
      </c>
      <c r="I112" s="30">
        <f>IF(OR($A112="",$B112=""),"",'OddsRatio_working_2-way'!N111)</f>
        <v>2.3321591073606571</v>
      </c>
      <c r="J112" s="30">
        <f>IF('Log_working_2-way'!$D111="","",A112^('Log_working_2-way'!$D111))</f>
        <v>1.7480343480821783</v>
      </c>
      <c r="K112" s="32">
        <f>IF('Log_working_2-way'!$D111="","",B112^('Log_working_2-way'!$D111))</f>
        <v>2.3368370083055718</v>
      </c>
      <c r="L112" s="37">
        <f t="shared" si="26"/>
        <v>0.5692695214105794</v>
      </c>
      <c r="M112" s="37">
        <f t="shared" si="27"/>
        <v>0.43073047858942071</v>
      </c>
      <c r="N112" s="38">
        <v>209</v>
      </c>
      <c r="O112" s="38">
        <f t="shared" si="28"/>
        <v>86.777777777777771</v>
      </c>
      <c r="P112" s="38">
        <f t="shared" si="29"/>
        <v>116.5221238938053</v>
      </c>
      <c r="Q112" s="38">
        <f t="shared" si="30"/>
        <v>92.477876106194699</v>
      </c>
      <c r="R112" s="38">
        <f t="shared" si="31"/>
        <v>122.22222222222221</v>
      </c>
      <c r="S112" s="39">
        <f t="shared" si="32"/>
        <v>-5.700098328416928</v>
      </c>
      <c r="T112" s="39">
        <f t="shared" si="33"/>
        <v>-5.7000983284169138</v>
      </c>
      <c r="U112" t="s">
        <v>240</v>
      </c>
      <c r="V112" t="s">
        <v>241</v>
      </c>
      <c r="W112" t="s">
        <v>483</v>
      </c>
      <c r="X112" s="48" t="s">
        <v>477</v>
      </c>
      <c r="Y112" s="41"/>
    </row>
    <row r="113" spans="1:25" ht="15" x14ac:dyDescent="0.25">
      <c r="A113">
        <v>2.2200000000000002</v>
      </c>
      <c r="B113">
        <v>1.67</v>
      </c>
      <c r="C113" s="29">
        <f t="shared" si="25"/>
        <v>4.9252845660031408E-2</v>
      </c>
      <c r="D113" s="30">
        <f>IF(OR($A113="",$B113=""),"",A113*'MPTO_working_2-way'!$G112)</f>
        <v>2.3293413173652699</v>
      </c>
      <c r="E113" s="32">
        <f>IF(OR($A113="",$B113=""),"",B113*'MPTO_working_2-way'!$G112)</f>
        <v>1.7522522522522523</v>
      </c>
      <c r="F113" s="30">
        <f>IF(OR($A113="",$B113=""),"",'MPTO_working_2-way'!D112)</f>
        <v>2.348387914106544</v>
      </c>
      <c r="G113" s="32">
        <f>IF(OR($A113="",$B113=""),"",'MPTO_working_2-way'!E112)</f>
        <v>1.7416263447174332</v>
      </c>
      <c r="H113" s="30">
        <f>IF(OR($A113="",$B113=""),"",'OddsRatio_working_2-way'!M112)</f>
        <v>2.3494056181845622</v>
      </c>
      <c r="I113" s="30">
        <f>IF(OR($A113="",$B113=""),"",'OddsRatio_working_2-way'!N112)</f>
        <v>1.7410670198226692</v>
      </c>
      <c r="J113" s="30">
        <f>IF('Log_working_2-way'!$D112="","",A113^('Log_working_2-way'!$D112))</f>
        <v>2.358338504446039</v>
      </c>
      <c r="K113" s="32">
        <f>IF('Log_working_2-way'!$D112="","",B113^('Log_working_2-way'!$D112))</f>
        <v>1.7361935163625739</v>
      </c>
      <c r="L113" s="37">
        <f t="shared" si="26"/>
        <v>0.42930591259640094</v>
      </c>
      <c r="M113" s="37">
        <f t="shared" si="27"/>
        <v>0.57069408740359895</v>
      </c>
      <c r="N113" s="38">
        <v>210</v>
      </c>
      <c r="O113" s="38">
        <f t="shared" si="28"/>
        <v>115.40540540540542</v>
      </c>
      <c r="P113" s="38">
        <f t="shared" si="29"/>
        <v>84.251497005988028</v>
      </c>
      <c r="Q113" s="38">
        <f t="shared" si="30"/>
        <v>125.74850299401199</v>
      </c>
      <c r="R113" s="38">
        <f t="shared" si="31"/>
        <v>94.594594594594582</v>
      </c>
      <c r="S113" s="39">
        <f t="shared" si="32"/>
        <v>-10.343097588606568</v>
      </c>
      <c r="T113" s="39">
        <f t="shared" si="33"/>
        <v>-10.343097588606554</v>
      </c>
      <c r="U113" t="s">
        <v>242</v>
      </c>
      <c r="V113" t="s">
        <v>243</v>
      </c>
      <c r="W113" t="s">
        <v>494</v>
      </c>
      <c r="X113" s="48" t="s">
        <v>477</v>
      </c>
      <c r="Y113" s="41"/>
    </row>
    <row r="114" spans="1:25" ht="15" x14ac:dyDescent="0.25">
      <c r="A114">
        <v>2.15</v>
      </c>
      <c r="B114">
        <v>1.72</v>
      </c>
      <c r="C114" s="29">
        <f t="shared" si="25"/>
        <v>4.6511627906976827E-2</v>
      </c>
      <c r="D114" s="30">
        <f>IF(OR($A114="",$B114=""),"",A114*'MPTO_working_2-way'!$G113)</f>
        <v>2.25</v>
      </c>
      <c r="E114" s="32">
        <f>IF(OR($A114="",$B114=""),"",B114*'MPTO_working_2-way'!$G113)</f>
        <v>1.8</v>
      </c>
      <c r="F114" s="30">
        <f>IF(OR($A114="",$B114=""),"",'MPTO_working_2-way'!D113)</f>
        <v>2.263157894736842</v>
      </c>
      <c r="G114" s="32">
        <f>IF(OR($A114="",$B114=""),"",'MPTO_working_2-way'!E113)</f>
        <v>1.7916666666666667</v>
      </c>
      <c r="H114" s="30">
        <f>IF(OR($A114="",$B114=""),"",'OddsRatio_working_2-way'!M113)</f>
        <v>2.2638125740085919</v>
      </c>
      <c r="I114" s="30">
        <f>IF(OR($A114="",$B114=""),"",'OddsRatio_working_2-way'!N113)</f>
        <v>1.7912565680749446</v>
      </c>
      <c r="J114" s="30">
        <f>IF('Log_working_2-way'!$D113="","",A114^('Log_working_2-way'!$D113))</f>
        <v>2.2699382127289391</v>
      </c>
      <c r="K114" s="32">
        <f>IF('Log_working_2-way'!$D113="","",B114^('Log_working_2-way'!$D113))</f>
        <v>1.7874398848511364</v>
      </c>
      <c r="L114" s="37">
        <f t="shared" si="26"/>
        <v>0.44444444444444442</v>
      </c>
      <c r="M114" s="37">
        <f t="shared" si="27"/>
        <v>0.55555555555555558</v>
      </c>
      <c r="N114" s="38">
        <v>211</v>
      </c>
      <c r="O114" s="38">
        <f t="shared" si="28"/>
        <v>112.86046511627906</v>
      </c>
      <c r="P114" s="38">
        <f t="shared" si="29"/>
        <v>88.325581395348848</v>
      </c>
      <c r="Q114" s="38">
        <f t="shared" si="30"/>
        <v>122.67441860465117</v>
      </c>
      <c r="R114" s="38">
        <f t="shared" si="31"/>
        <v>98.139534883720927</v>
      </c>
      <c r="S114" s="39">
        <f t="shared" si="32"/>
        <v>-9.8139534883721069</v>
      </c>
      <c r="T114" s="39">
        <f t="shared" si="33"/>
        <v>-9.8139534883720785</v>
      </c>
      <c r="U114" t="s">
        <v>244</v>
      </c>
      <c r="V114" t="s">
        <v>245</v>
      </c>
      <c r="W114" t="s">
        <v>494</v>
      </c>
      <c r="X114" s="48" t="s">
        <v>477</v>
      </c>
      <c r="Y114" s="41"/>
    </row>
    <row r="115" spans="1:25" ht="15" x14ac:dyDescent="0.25">
      <c r="A115">
        <v>2.2799999999999998</v>
      </c>
      <c r="B115">
        <v>1.64</v>
      </c>
      <c r="C115" s="29">
        <f t="shared" si="25"/>
        <v>4.8352588789045914E-2</v>
      </c>
      <c r="D115" s="30">
        <f>IF(OR($A115="",$B115=""),"",A115*'MPTO_working_2-way'!$G114)</f>
        <v>2.3902439024390243</v>
      </c>
      <c r="E115" s="32">
        <f>IF(OR($A115="",$B115=""),"",B115*'MPTO_working_2-way'!$G114)</f>
        <v>1.7192982456140351</v>
      </c>
      <c r="F115" s="30">
        <f>IF(OR($A115="",$B115=""),"",'MPTO_working_2-way'!D114)</f>
        <v>2.4130098089829635</v>
      </c>
      <c r="G115" s="32">
        <f>IF(OR($A115="",$B115=""),"",'MPTO_working_2-way'!E114)</f>
        <v>1.7077091706247716</v>
      </c>
      <c r="H115" s="30">
        <f>IF(OR($A115="",$B115=""),"",'OddsRatio_working_2-way'!M114)</f>
        <v>2.4142135623730954</v>
      </c>
      <c r="I115" s="30">
        <f>IF(OR($A115="",$B115=""),"",'OddsRatio_working_2-way'!N114)</f>
        <v>1.7071067811865481</v>
      </c>
      <c r="J115" s="30">
        <f>IF('Log_working_2-way'!$D114="","",A115^('Log_working_2-way'!$D114))</f>
        <v>2.4249171815058794</v>
      </c>
      <c r="K115" s="32">
        <f>IF('Log_working_2-way'!$D114="","",B115^('Log_working_2-way'!$D114))</f>
        <v>1.7017951730654413</v>
      </c>
      <c r="L115" s="37">
        <f t="shared" si="26"/>
        <v>0.41836734693877553</v>
      </c>
      <c r="M115" s="37">
        <f t="shared" si="27"/>
        <v>0.58163265306122447</v>
      </c>
      <c r="N115" s="38">
        <v>212</v>
      </c>
      <c r="O115" s="38">
        <f t="shared" si="28"/>
        <v>119.01754385964911</v>
      </c>
      <c r="P115" s="38">
        <f t="shared" si="29"/>
        <v>82.731707317073173</v>
      </c>
      <c r="Q115" s="38">
        <f t="shared" si="30"/>
        <v>129.26829268292681</v>
      </c>
      <c r="R115" s="38">
        <f t="shared" si="31"/>
        <v>92.982456140350877</v>
      </c>
      <c r="S115" s="39">
        <f t="shared" si="32"/>
        <v>-10.250748823277704</v>
      </c>
      <c r="T115" s="39">
        <f t="shared" si="33"/>
        <v>-10.250748823277704</v>
      </c>
      <c r="U115" t="s">
        <v>246</v>
      </c>
      <c r="V115" t="s">
        <v>247</v>
      </c>
      <c r="W115" t="s">
        <v>494</v>
      </c>
      <c r="X115" s="48" t="s">
        <v>477</v>
      </c>
      <c r="Y115" s="41"/>
    </row>
    <row r="116" spans="1:25" ht="15" x14ac:dyDescent="0.25">
      <c r="A116">
        <v>2.2599999999999998</v>
      </c>
      <c r="B116">
        <v>1.65</v>
      </c>
      <c r="C116" s="29">
        <f t="shared" si="25"/>
        <v>4.85384821668009E-2</v>
      </c>
      <c r="D116" s="30">
        <f>IF(OR($A116="",$B116=""),"",A116*'MPTO_working_2-way'!$G115)</f>
        <v>2.3696969696969696</v>
      </c>
      <c r="E116" s="32">
        <f>IF(OR($A116="",$B116=""),"",B116*'MPTO_working_2-way'!$G115)</f>
        <v>1.7300884955752214</v>
      </c>
      <c r="F116" s="30">
        <f>IF(OR($A116="",$B116=""),"",'MPTO_working_2-way'!D115)</f>
        <v>2.3911510099390831</v>
      </c>
      <c r="G116" s="32">
        <f>IF(OR($A116="",$B116=""),"",'MPTO_working_2-way'!E115)</f>
        <v>1.7188292233233464</v>
      </c>
      <c r="H116" s="30">
        <f>IF(OR($A116="",$B116=""),"",'OddsRatio_working_2-way'!M115)</f>
        <v>2.3922864426767716</v>
      </c>
      <c r="I116" s="30">
        <f>IF(OR($A116="",$B116=""),"",'OddsRatio_working_2-way'!N115)</f>
        <v>1.7182430061427794</v>
      </c>
      <c r="J116" s="30">
        <f>IF('Log_working_2-way'!$D115="","",A116^('Log_working_2-way'!$D115))</f>
        <v>2.4023634444146</v>
      </c>
      <c r="K116" s="32">
        <f>IF('Log_working_2-way'!$D115="","",B116^('Log_working_2-way'!$D115))</f>
        <v>1.7130819075338126</v>
      </c>
      <c r="L116" s="37">
        <f t="shared" si="26"/>
        <v>0.42199488491048592</v>
      </c>
      <c r="M116" s="37">
        <f t="shared" si="27"/>
        <v>0.57800511508951402</v>
      </c>
      <c r="N116" s="38">
        <v>213</v>
      </c>
      <c r="O116" s="38">
        <f t="shared" si="28"/>
        <v>118.7522123893805</v>
      </c>
      <c r="P116" s="38">
        <f t="shared" si="29"/>
        <v>83.909090909090907</v>
      </c>
      <c r="Q116" s="38">
        <f t="shared" si="30"/>
        <v>129.09090909090909</v>
      </c>
      <c r="R116" s="38">
        <f t="shared" si="31"/>
        <v>94.247787610619469</v>
      </c>
      <c r="S116" s="39">
        <f t="shared" si="32"/>
        <v>-10.33869670152859</v>
      </c>
      <c r="T116" s="39">
        <f t="shared" si="33"/>
        <v>-10.338696701528562</v>
      </c>
      <c r="U116" t="s">
        <v>248</v>
      </c>
      <c r="V116" t="s">
        <v>249</v>
      </c>
      <c r="W116" t="s">
        <v>494</v>
      </c>
      <c r="X116" s="48" t="s">
        <v>477</v>
      </c>
      <c r="Y116" s="41"/>
    </row>
    <row r="117" spans="1:25" ht="15" x14ac:dyDescent="0.25">
      <c r="A117">
        <v>2.48</v>
      </c>
      <c r="B117">
        <v>1.55</v>
      </c>
      <c r="C117" s="29">
        <f t="shared" si="25"/>
        <v>4.8387096774193505E-2</v>
      </c>
      <c r="D117" s="30">
        <f>IF(OR($A117="",$B117=""),"",A117*'MPTO_working_2-way'!$G116)</f>
        <v>2.6</v>
      </c>
      <c r="E117" s="32">
        <f>IF(OR($A117="",$B117=""),"",B117*'MPTO_working_2-way'!$G116)</f>
        <v>1.625</v>
      </c>
      <c r="F117" s="30">
        <f>IF(OR($A117="",$B117=""),"",'MPTO_working_2-way'!D116)</f>
        <v>2.6382978723404253</v>
      </c>
      <c r="G117" s="32">
        <f>IF(OR($A117="",$B117=""),"",'MPTO_working_2-way'!E116)</f>
        <v>1.6103896103896105</v>
      </c>
      <c r="H117" s="30">
        <f>IF(OR($A117="",$B117=""),"",'OddsRatio_working_2-way'!M116)</f>
        <v>2.6403990645294484</v>
      </c>
      <c r="I117" s="30">
        <f>IF(OR($A117="",$B117=""),"",'OddsRatio_working_2-way'!N116)</f>
        <v>1.6096077604670245</v>
      </c>
      <c r="J117" s="30">
        <f>IF('Log_working_2-way'!$D116="","",A117^('Log_working_2-way'!$D116))</f>
        <v>2.6586385406816029</v>
      </c>
      <c r="K117" s="32">
        <f>IF('Log_working_2-way'!$D116="","",B117^('Log_working_2-way'!$D116))</f>
        <v>1.602904114109869</v>
      </c>
      <c r="L117" s="37">
        <f t="shared" si="26"/>
        <v>0.38461538461538458</v>
      </c>
      <c r="M117" s="37">
        <f t="shared" si="27"/>
        <v>0.61538461538461542</v>
      </c>
      <c r="N117" s="38">
        <v>214</v>
      </c>
      <c r="O117" s="38">
        <f t="shared" si="28"/>
        <v>127.70967741935486</v>
      </c>
      <c r="P117" s="38">
        <f t="shared" si="29"/>
        <v>75.93548387096773</v>
      </c>
      <c r="Q117" s="38">
        <f t="shared" si="30"/>
        <v>138.06451612903226</v>
      </c>
      <c r="R117" s="38">
        <f t="shared" si="31"/>
        <v>86.290322580645167</v>
      </c>
      <c r="S117" s="39">
        <f t="shared" si="32"/>
        <v>-10.354838709677395</v>
      </c>
      <c r="T117" s="39">
        <f t="shared" si="33"/>
        <v>-10.354838709677438</v>
      </c>
      <c r="U117" t="s">
        <v>250</v>
      </c>
      <c r="V117" t="s">
        <v>251</v>
      </c>
      <c r="W117" t="s">
        <v>494</v>
      </c>
      <c r="X117" s="48" t="s">
        <v>477</v>
      </c>
      <c r="Y117" s="41"/>
    </row>
    <row r="118" spans="1:25" ht="15" x14ac:dyDescent="0.25">
      <c r="A118">
        <v>2.15</v>
      </c>
      <c r="B118">
        <v>1.71</v>
      </c>
      <c r="C118" s="29">
        <f t="shared" si="25"/>
        <v>4.9911600707194248E-2</v>
      </c>
      <c r="D118" s="30">
        <f>IF(OR($A118="",$B118=""),"",A118*'MPTO_working_2-way'!$G117)</f>
        <v>2.2573099415204676</v>
      </c>
      <c r="E118" s="32">
        <f>IF(OR($A118="",$B118=""),"",B118*'MPTO_working_2-way'!$G117)</f>
        <v>1.7953488372093021</v>
      </c>
      <c r="F118" s="30">
        <f>IF(OR($A118="",$B118=""),"",'MPTO_working_2-way'!D117)</f>
        <v>2.2718986559555074</v>
      </c>
      <c r="G118" s="32">
        <f>IF(OR($A118="",$B118=""),"",'MPTO_working_2-way'!E117)</f>
        <v>1.7862261630025504</v>
      </c>
      <c r="H118" s="30">
        <f>IF(OR($A118="",$B118=""),"",'OddsRatio_working_2-way'!M117)</f>
        <v>2.2726815429867573</v>
      </c>
      <c r="I118" s="30">
        <f>IF(OR($A118="",$B118=""),"",'OddsRatio_working_2-way'!N117)</f>
        <v>1.7857425178439978</v>
      </c>
      <c r="J118" s="30">
        <f>IF('Log_working_2-way'!$D117="","",A118^('Log_working_2-way'!$D117))</f>
        <v>2.2795010757196681</v>
      </c>
      <c r="K118" s="32">
        <f>IF('Log_working_2-way'!$D117="","",B118^('Log_working_2-way'!$D117))</f>
        <v>1.7815546379563396</v>
      </c>
      <c r="L118" s="37">
        <f t="shared" si="26"/>
        <v>0.44300518134715028</v>
      </c>
      <c r="M118" s="37">
        <f t="shared" si="27"/>
        <v>0.55699481865284983</v>
      </c>
      <c r="N118" s="38">
        <v>215</v>
      </c>
      <c r="O118" s="38">
        <f t="shared" si="28"/>
        <v>115</v>
      </c>
      <c r="P118" s="38">
        <f t="shared" si="29"/>
        <v>89.269005847953196</v>
      </c>
      <c r="Q118" s="38">
        <f t="shared" si="30"/>
        <v>125.73099415204678</v>
      </c>
      <c r="R118" s="38">
        <f t="shared" si="31"/>
        <v>100</v>
      </c>
      <c r="S118" s="39">
        <f t="shared" si="32"/>
        <v>-10.730994152046776</v>
      </c>
      <c r="T118" s="39">
        <f t="shared" si="33"/>
        <v>-10.730994152046804</v>
      </c>
      <c r="U118" t="s">
        <v>252</v>
      </c>
      <c r="V118" t="s">
        <v>253</v>
      </c>
      <c r="W118" t="s">
        <v>494</v>
      </c>
      <c r="X118" s="48" t="s">
        <v>477</v>
      </c>
      <c r="Y118" s="41"/>
    </row>
    <row r="119" spans="1:25" ht="15" x14ac:dyDescent="0.25">
      <c r="A119">
        <v>2.59</v>
      </c>
      <c r="B119">
        <v>1.51</v>
      </c>
      <c r="C119" s="29">
        <f t="shared" si="25"/>
        <v>4.8352041729525119E-2</v>
      </c>
      <c r="D119" s="30">
        <f>IF(OR($A119="",$B119=""),"",A119*'MPTO_working_2-way'!$G118)</f>
        <v>2.7152317880794699</v>
      </c>
      <c r="E119" s="32">
        <f>IF(OR($A119="",$B119=""),"",B119*'MPTO_working_2-way'!$G118)</f>
        <v>1.583011583011583</v>
      </c>
      <c r="F119" s="30">
        <f>IF(OR($A119="",$B119=""),"",'MPTO_working_2-way'!D118)</f>
        <v>2.7630082305980426</v>
      </c>
      <c r="G119" s="32">
        <f>IF(OR($A119="",$B119=""),"",'MPTO_working_2-way'!E118)</f>
        <v>1.56721232643411</v>
      </c>
      <c r="H119" s="30">
        <f>IF(OR($A119="",$B119=""),"",'OddsRatio_working_2-way'!M118)</f>
        <v>2.7656860023298391</v>
      </c>
      <c r="I119" s="30">
        <f>IF(OR($A119="",$B119=""),"",'OddsRatio_working_2-way'!N118)</f>
        <v>1.566352113954854</v>
      </c>
      <c r="J119" s="30">
        <f>IF('Log_working_2-way'!$D118="","",A119^('Log_working_2-way'!$D118))</f>
        <v>2.7886077893336521</v>
      </c>
      <c r="K119" s="32">
        <f>IF('Log_working_2-way'!$D118="","",B119^('Log_working_2-way'!$D118))</f>
        <v>1.5590940652059142</v>
      </c>
      <c r="L119" s="37">
        <f t="shared" si="26"/>
        <v>0.36829268292682932</v>
      </c>
      <c r="M119" s="37">
        <f t="shared" si="27"/>
        <v>0.63170731707317074</v>
      </c>
      <c r="N119" s="38">
        <v>216</v>
      </c>
      <c r="O119" s="38">
        <f t="shared" si="28"/>
        <v>132.60231660231659</v>
      </c>
      <c r="P119" s="38">
        <f t="shared" si="29"/>
        <v>72.953642384105976</v>
      </c>
      <c r="Q119" s="38">
        <f t="shared" si="30"/>
        <v>143.04635761589404</v>
      </c>
      <c r="R119" s="38">
        <f t="shared" si="31"/>
        <v>83.397683397683394</v>
      </c>
      <c r="S119" s="39">
        <f t="shared" si="32"/>
        <v>-10.444041013577447</v>
      </c>
      <c r="T119" s="39">
        <f t="shared" si="33"/>
        <v>-10.444041013577419</v>
      </c>
      <c r="U119" t="s">
        <v>254</v>
      </c>
      <c r="V119" t="s">
        <v>255</v>
      </c>
      <c r="W119" t="s">
        <v>494</v>
      </c>
      <c r="X119" s="48" t="s">
        <v>477</v>
      </c>
      <c r="Y119" s="41"/>
    </row>
    <row r="120" spans="1:25" ht="15" x14ac:dyDescent="0.25">
      <c r="A120">
        <v>2.41</v>
      </c>
      <c r="B120">
        <v>1.58</v>
      </c>
      <c r="C120" s="29">
        <f t="shared" si="25"/>
        <v>4.7849151741162776E-2</v>
      </c>
      <c r="D120" s="30">
        <f>IF(OR($A120="",$B120=""),"",A120*'MPTO_working_2-way'!$G119)</f>
        <v>2.5253164556962022</v>
      </c>
      <c r="E120" s="32">
        <f>IF(OR($A120="",$B120=""),"",B120*'MPTO_working_2-way'!$G119)</f>
        <v>1.6556016597510372</v>
      </c>
      <c r="F120" s="30">
        <f>IF(OR($A120="",$B120=""),"",'MPTO_working_2-way'!D119)</f>
        <v>2.5574585264289071</v>
      </c>
      <c r="G120" s="32">
        <f>IF(OR($A120="",$B120=""),"",'MPTO_working_2-way'!E119)</f>
        <v>1.6420716719134072</v>
      </c>
      <c r="H120" s="30">
        <f>IF(OR($A120="",$B120=""),"",'OddsRatio_working_2-way'!M119)</f>
        <v>2.5591775020050216</v>
      </c>
      <c r="I120" s="30">
        <f>IF(OR($A120="",$B120=""),"",'OddsRatio_working_2-way'!N119)</f>
        <v>1.6413637951510016</v>
      </c>
      <c r="J120" s="30">
        <f>IF('Log_working_2-way'!$D119="","",A120^('Log_working_2-way'!$D119))</f>
        <v>2.5744029244823512</v>
      </c>
      <c r="K120" s="32">
        <f>IF('Log_working_2-way'!$D119="","",B120^('Log_working_2-way'!$D119))</f>
        <v>1.6351614217989046</v>
      </c>
      <c r="L120" s="37">
        <f t="shared" si="26"/>
        <v>0.39598997493734339</v>
      </c>
      <c r="M120" s="37">
        <f t="shared" si="27"/>
        <v>0.60401002506265666</v>
      </c>
      <c r="N120" s="38">
        <v>217</v>
      </c>
      <c r="O120" s="38">
        <f t="shared" si="28"/>
        <v>126.9585062240664</v>
      </c>
      <c r="P120" s="38">
        <f t="shared" si="29"/>
        <v>79.658227848101262</v>
      </c>
      <c r="Q120" s="38">
        <f t="shared" si="30"/>
        <v>137.34177215189871</v>
      </c>
      <c r="R120" s="38">
        <f t="shared" si="31"/>
        <v>90.041493775933603</v>
      </c>
      <c r="S120" s="39">
        <f t="shared" si="32"/>
        <v>-10.383265927832312</v>
      </c>
      <c r="T120" s="39">
        <f t="shared" si="33"/>
        <v>-10.38326592783234</v>
      </c>
      <c r="U120" t="s">
        <v>256</v>
      </c>
      <c r="V120" t="s">
        <v>257</v>
      </c>
      <c r="W120" t="s">
        <v>494</v>
      </c>
      <c r="X120" s="48" t="s">
        <v>477</v>
      </c>
      <c r="Y120" s="41"/>
    </row>
    <row r="121" spans="1:25" ht="15" x14ac:dyDescent="0.25">
      <c r="A121">
        <v>2.0299999999999998</v>
      </c>
      <c r="B121">
        <v>1.81</v>
      </c>
      <c r="C121" s="29">
        <f t="shared" si="25"/>
        <v>4.5097025283727721E-2</v>
      </c>
      <c r="D121" s="30">
        <f>IF(OR($A121="",$B121=""),"",A121*'MPTO_working_2-way'!$G120)</f>
        <v>2.1215469613259672</v>
      </c>
      <c r="E121" s="32">
        <f>IF(OR($A121="",$B121=""),"",B121*'MPTO_working_2-way'!$G120)</f>
        <v>1.8916256157635472</v>
      </c>
      <c r="F121" s="30">
        <f>IF(OR($A121="",$B121=""),"",'MPTO_working_2-way'!D120)</f>
        <v>2.1273774715571898</v>
      </c>
      <c r="G121" s="32">
        <f>IF(OR($A121="",$B121=""),"",'MPTO_working_2-way'!E120)</f>
        <v>1.8870143543127138</v>
      </c>
      <c r="H121" s="30">
        <f>IF(OR($A121="",$B121=""),"",'OddsRatio_working_2-way'!M120)</f>
        <v>2.1276546183435801</v>
      </c>
      <c r="I121" s="30">
        <f>IF(OR($A121="",$B121=""),"",'OddsRatio_working_2-way'!N120)</f>
        <v>1.8867963503478642</v>
      </c>
      <c r="J121" s="30">
        <f>IF('Log_working_2-way'!$D120="","",A121^('Log_working_2-way'!$D120))</f>
        <v>2.1303483867491475</v>
      </c>
      <c r="K121" s="32">
        <f>IF('Log_working_2-way'!$D120="","",B121^('Log_working_2-way'!$D120))</f>
        <v>1.8846829983767455</v>
      </c>
      <c r="L121" s="37">
        <f t="shared" si="26"/>
        <v>0.47135416666666657</v>
      </c>
      <c r="M121" s="37">
        <f t="shared" si="27"/>
        <v>0.52864583333333326</v>
      </c>
      <c r="N121" s="38">
        <v>218</v>
      </c>
      <c r="O121" s="38">
        <f t="shared" si="28"/>
        <v>110.61083743842364</v>
      </c>
      <c r="P121" s="38">
        <f t="shared" si="29"/>
        <v>97.55801104972376</v>
      </c>
      <c r="Q121" s="38">
        <f t="shared" si="30"/>
        <v>120.44198895027625</v>
      </c>
      <c r="R121" s="38">
        <f t="shared" si="31"/>
        <v>107.38916256157637</v>
      </c>
      <c r="S121" s="39">
        <f t="shared" si="32"/>
        <v>-9.8311515118526103</v>
      </c>
      <c r="T121" s="39">
        <f t="shared" si="33"/>
        <v>-9.8311515118526103</v>
      </c>
      <c r="U121" t="s">
        <v>258</v>
      </c>
      <c r="V121" t="s">
        <v>259</v>
      </c>
      <c r="W121" t="s">
        <v>494</v>
      </c>
      <c r="X121" s="48" t="s">
        <v>477</v>
      </c>
      <c r="Y121" s="41"/>
    </row>
    <row r="122" spans="1:25" ht="15" x14ac:dyDescent="0.25">
      <c r="A122">
        <v>2.29</v>
      </c>
      <c r="B122">
        <v>1.64</v>
      </c>
      <c r="C122" s="29">
        <f t="shared" si="25"/>
        <v>4.6437320268399196E-2</v>
      </c>
      <c r="D122" s="30">
        <f>IF(OR($A122="",$B122=""),"",A122*'MPTO_working_2-way'!$G121)</f>
        <v>2.3963414634146343</v>
      </c>
      <c r="E122" s="32">
        <f>IF(OR($A122="",$B122=""),"",B122*'MPTO_working_2-way'!$G121)</f>
        <v>1.7161572052401746</v>
      </c>
      <c r="F122" s="30">
        <f>IF(OR($A122="",$B122=""),"",'MPTO_working_2-way'!D121)</f>
        <v>2.4185986604842866</v>
      </c>
      <c r="G122" s="32">
        <f>IF(OR($A122="",$B122=""),"",'MPTO_working_2-way'!E121)</f>
        <v>1.7049210096241147</v>
      </c>
      <c r="H122" s="30">
        <f>IF(OR($A122="",$B122=""),"",'OddsRatio_working_2-way'!M121)</f>
        <v>2.4197270864500684</v>
      </c>
      <c r="I122" s="30">
        <f>IF(OR($A122="",$B122=""),"",'OddsRatio_working_2-way'!N121)</f>
        <v>1.7043607250604993</v>
      </c>
      <c r="J122" s="30">
        <f>IF('Log_working_2-way'!$D121="","",A122^('Log_working_2-way'!$D121))</f>
        <v>2.4301711268758348</v>
      </c>
      <c r="K122" s="32">
        <f>IF('Log_working_2-way'!$D121="","",B122^('Log_working_2-way'!$D121))</f>
        <v>1.6992170245973379</v>
      </c>
      <c r="L122" s="37">
        <f t="shared" si="26"/>
        <v>0.41730279898218825</v>
      </c>
      <c r="M122" s="37">
        <f t="shared" si="27"/>
        <v>0.58269720101781175</v>
      </c>
      <c r="N122" s="38">
        <v>219</v>
      </c>
      <c r="O122" s="38">
        <f t="shared" si="28"/>
        <v>123.36681222707423</v>
      </c>
      <c r="P122" s="38">
        <f t="shared" si="29"/>
        <v>85.463414634146318</v>
      </c>
      <c r="Q122" s="38">
        <f t="shared" si="30"/>
        <v>133.53658536585365</v>
      </c>
      <c r="R122" s="38">
        <f t="shared" si="31"/>
        <v>95.633187772925766</v>
      </c>
      <c r="S122" s="39">
        <f t="shared" si="32"/>
        <v>-10.169773138779419</v>
      </c>
      <c r="T122" s="39">
        <f t="shared" si="33"/>
        <v>-10.169773138779448</v>
      </c>
      <c r="U122" t="s">
        <v>260</v>
      </c>
      <c r="V122" t="s">
        <v>261</v>
      </c>
      <c r="W122" t="s">
        <v>494</v>
      </c>
      <c r="X122" s="48" t="s">
        <v>477</v>
      </c>
      <c r="Y122" s="41"/>
    </row>
    <row r="123" spans="1:25" ht="15" x14ac:dyDescent="0.25">
      <c r="A123">
        <v>2.48</v>
      </c>
      <c r="B123">
        <v>1.53</v>
      </c>
      <c r="C123" s="29">
        <f t="shared" si="25"/>
        <v>5.6820577693442953E-2</v>
      </c>
      <c r="D123" s="30">
        <f>IF(OR($A123="",$B123=""),"",A123*'MPTO_working_2-way'!$G122)</f>
        <v>2.6209150326797386</v>
      </c>
      <c r="E123" s="32">
        <f>IF(OR($A123="",$B123=""),"",B123*'MPTO_working_2-way'!$G122)</f>
        <v>1.6169354838709677</v>
      </c>
      <c r="F123" s="30">
        <f>IF(OR($A123="",$B123=""),"",'MPTO_working_2-way'!D122)</f>
        <v>2.6679791871747995</v>
      </c>
      <c r="G123" s="32">
        <f>IF(OR($A123="",$B123=""),"",'MPTO_working_2-way'!E122)</f>
        <v>1.5995278644296433</v>
      </c>
      <c r="H123" s="30">
        <f>IF(OR($A123="",$B123=""),"",'OddsRatio_working_2-way'!M122)</f>
        <v>2.671063383055436</v>
      </c>
      <c r="I123" s="30">
        <f>IF(OR($A123="",$B123=""),"",'OddsRatio_working_2-way'!N122)</f>
        <v>1.598421346634717</v>
      </c>
      <c r="J123" s="30">
        <f>IF('Log_working_2-way'!$D122="","",A123^('Log_working_2-way'!$D122))</f>
        <v>2.6937775975475753</v>
      </c>
      <c r="K123" s="32">
        <f>IF('Log_working_2-way'!$D122="","",B123^('Log_working_2-way'!$D122))</f>
        <v>1.5903962842824952</v>
      </c>
      <c r="L123" s="37">
        <f t="shared" si="26"/>
        <v>0.38154613466334164</v>
      </c>
      <c r="M123" s="37">
        <f t="shared" si="27"/>
        <v>0.61845386533665836</v>
      </c>
      <c r="N123" s="38">
        <v>220</v>
      </c>
      <c r="O123" s="38">
        <f t="shared" si="28"/>
        <v>131.29032258064518</v>
      </c>
      <c r="P123" s="38">
        <f t="shared" si="29"/>
        <v>76.209150326797399</v>
      </c>
      <c r="Q123" s="38">
        <f t="shared" si="30"/>
        <v>143.79084967320262</v>
      </c>
      <c r="R123" s="38">
        <f t="shared" si="31"/>
        <v>88.709677419354847</v>
      </c>
      <c r="S123" s="39">
        <f t="shared" si="32"/>
        <v>-12.500527092557434</v>
      </c>
      <c r="T123" s="39">
        <f t="shared" si="33"/>
        <v>-12.500527092557448</v>
      </c>
      <c r="U123" t="s">
        <v>262</v>
      </c>
      <c r="V123" t="s">
        <v>263</v>
      </c>
      <c r="W123" t="s">
        <v>495</v>
      </c>
      <c r="X123" s="48" t="s">
        <v>477</v>
      </c>
      <c r="Y123" s="41"/>
    </row>
    <row r="124" spans="1:25" ht="15" x14ac:dyDescent="0.25">
      <c r="A124">
        <v>1.99</v>
      </c>
      <c r="B124">
        <v>1.82</v>
      </c>
      <c r="C124" s="29">
        <f t="shared" si="25"/>
        <v>5.1963112264619582E-2</v>
      </c>
      <c r="D124" s="30">
        <f>IF(OR($A124="",$B124=""),"",A124*'MPTO_working_2-way'!$G123)</f>
        <v>2.0934065934065931</v>
      </c>
      <c r="E124" s="32">
        <f>IF(OR($A124="",$B124=""),"",B124*'MPTO_working_2-way'!$G123)</f>
        <v>1.9145728643216078</v>
      </c>
      <c r="F124" s="30">
        <f>IF(OR($A124="",$B124=""),"",'MPTO_working_2-way'!D123)</f>
        <v>2.0984993336809774</v>
      </c>
      <c r="G124" s="32">
        <f>IF(OR($A124="",$B124=""),"",'MPTO_working_2-way'!E123)</f>
        <v>1.9103328234611527</v>
      </c>
      <c r="H124" s="30">
        <f>IF(OR($A124="",$B124=""),"",'OddsRatio_working_2-way'!M123)</f>
        <v>2.0987798110498446</v>
      </c>
      <c r="I124" s="30">
        <f>IF(OR($A124="",$B124=""),"",'OddsRatio_working_2-way'!N123)</f>
        <v>1.9101004495564369</v>
      </c>
      <c r="J124" s="30">
        <f>IF('Log_working_2-way'!$D123="","",A124^('Log_working_2-way'!$D123))</f>
        <v>2.1011452565126953</v>
      </c>
      <c r="K124" s="32">
        <f>IF('Log_working_2-way'!$D123="","",B124^('Log_working_2-way'!$D123))</f>
        <v>1.9081454005129785</v>
      </c>
      <c r="L124" s="37">
        <f t="shared" si="26"/>
        <v>0.47769028871391084</v>
      </c>
      <c r="M124" s="37">
        <f t="shared" si="27"/>
        <v>0.52230971128608927</v>
      </c>
      <c r="N124" s="38">
        <v>221</v>
      </c>
      <c r="O124" s="38">
        <f t="shared" si="28"/>
        <v>109.94472361809045</v>
      </c>
      <c r="P124" s="38">
        <f t="shared" si="29"/>
        <v>99.571428571428569</v>
      </c>
      <c r="Q124" s="38">
        <f t="shared" si="30"/>
        <v>121.42857142857142</v>
      </c>
      <c r="R124" s="38">
        <f t="shared" si="31"/>
        <v>111.05527638190954</v>
      </c>
      <c r="S124" s="39">
        <f t="shared" si="32"/>
        <v>-11.483847810480967</v>
      </c>
      <c r="T124" s="39">
        <f t="shared" si="33"/>
        <v>-11.483847810480967</v>
      </c>
      <c r="U124" t="s">
        <v>264</v>
      </c>
      <c r="V124" t="s">
        <v>265</v>
      </c>
      <c r="W124" t="s">
        <v>495</v>
      </c>
      <c r="X124" s="48" t="s">
        <v>477</v>
      </c>
      <c r="Y124" s="41"/>
    </row>
    <row r="125" spans="1:25" ht="15" x14ac:dyDescent="0.25">
      <c r="A125">
        <v>2.02</v>
      </c>
      <c r="B125">
        <v>1.88</v>
      </c>
      <c r="C125" s="29">
        <f t="shared" si="25"/>
        <v>2.6964398567516312E-2</v>
      </c>
      <c r="D125" s="30">
        <f>IF(OR($A125="",$B125=""),"",A125*'MPTO_working_2-way'!$G124)</f>
        <v>2.0744680851063828</v>
      </c>
      <c r="E125" s="32">
        <f>IF(OR($A125="",$B125=""),"",B125*'MPTO_working_2-way'!$G124)</f>
        <v>1.9306930693069306</v>
      </c>
      <c r="F125" s="30">
        <f>IF(OR($A125="",$B125=""),"",'MPTO_working_2-way'!D124)</f>
        <v>2.0765529308836395</v>
      </c>
      <c r="G125" s="32">
        <f>IF(OR($A125="",$B125=""),"",'MPTO_working_2-way'!E124)</f>
        <v>1.9288906948394962</v>
      </c>
      <c r="H125" s="30">
        <f>IF(OR($A125="",$B125=""),"",'OddsRatio_working_2-way'!M124)</f>
        <v>2.0766108438479098</v>
      </c>
      <c r="I125" s="30">
        <f>IF(OR($A125="",$B125=""),"",'OddsRatio_working_2-way'!N124)</f>
        <v>1.9288407280256479</v>
      </c>
      <c r="J125" s="30">
        <f>IF('Log_working_2-way'!$D124="","",A125^('Log_working_2-way'!$D124))</f>
        <v>2.0775563029751076</v>
      </c>
      <c r="K125" s="32">
        <f>IF('Log_working_2-way'!$D124="","",B125^('Log_working_2-way'!$D124))</f>
        <v>1.9280257534933587</v>
      </c>
      <c r="L125" s="37">
        <f t="shared" si="26"/>
        <v>0.48205128205128212</v>
      </c>
      <c r="M125" s="37">
        <f t="shared" si="27"/>
        <v>0.517948717948718</v>
      </c>
      <c r="N125" s="38">
        <v>222</v>
      </c>
      <c r="O125" s="38">
        <f t="shared" si="28"/>
        <v>112.0990099009901</v>
      </c>
      <c r="P125" s="38">
        <f t="shared" si="29"/>
        <v>103.91489361702125</v>
      </c>
      <c r="Q125" s="38">
        <f t="shared" si="30"/>
        <v>118.08510638297872</v>
      </c>
      <c r="R125" s="38">
        <f t="shared" si="31"/>
        <v>109.9009900990099</v>
      </c>
      <c r="S125" s="39">
        <f t="shared" si="32"/>
        <v>-5.9860964819886249</v>
      </c>
      <c r="T125" s="39">
        <f t="shared" si="33"/>
        <v>-5.9860964819886533</v>
      </c>
      <c r="U125" t="s">
        <v>266</v>
      </c>
      <c r="V125" t="s">
        <v>267</v>
      </c>
      <c r="W125" t="s">
        <v>484</v>
      </c>
      <c r="X125" s="48" t="s">
        <v>477</v>
      </c>
      <c r="Y125" s="41"/>
    </row>
    <row r="126" spans="1:25" ht="15" x14ac:dyDescent="0.25">
      <c r="A126">
        <v>1.96</v>
      </c>
      <c r="B126">
        <v>1.94</v>
      </c>
      <c r="C126" s="29">
        <f t="shared" si="25"/>
        <v>2.5667999158426325E-2</v>
      </c>
      <c r="D126" s="30">
        <f>IF(OR($A126="",$B126=""),"",A126*'MPTO_working_2-way'!$G125)</f>
        <v>2.0103092783505154</v>
      </c>
      <c r="E126" s="32">
        <f>IF(OR($A126="",$B126=""),"",B126*'MPTO_working_2-way'!$G125)</f>
        <v>1.989795918367347</v>
      </c>
      <c r="F126" s="30">
        <f>IF(OR($A126="",$B126=""),"",'MPTO_working_2-way'!D125)</f>
        <v>2.0105752961082914</v>
      </c>
      <c r="G126" s="32">
        <f>IF(OR($A126="",$B126=""),"",'MPTO_working_2-way'!E125)</f>
        <v>1.9895353704478862</v>
      </c>
      <c r="H126" s="30">
        <f>IF(OR($A126="",$B126=""),"",'OddsRatio_working_2-way'!M125)</f>
        <v>2.0105823052798226</v>
      </c>
      <c r="I126" s="30">
        <f>IF(OR($A126="",$B126=""),"",'OddsRatio_working_2-way'!N125)</f>
        <v>1.9895285072531594</v>
      </c>
      <c r="J126" s="30">
        <f>IF('Log_working_2-way'!$D125="","",A126^('Log_working_2-way'!$D125))</f>
        <v>2.0107026250536491</v>
      </c>
      <c r="K126" s="32">
        <f>IF('Log_working_2-way'!$D125="","",B126^('Log_working_2-way'!$D125))</f>
        <v>1.9894107081664238</v>
      </c>
      <c r="L126" s="37">
        <f t="shared" si="26"/>
        <v>0.49743589743589745</v>
      </c>
      <c r="M126" s="37">
        <f t="shared" si="27"/>
        <v>0.50256410256410255</v>
      </c>
      <c r="N126" s="38">
        <v>223</v>
      </c>
      <c r="O126" s="38">
        <f t="shared" si="28"/>
        <v>109.22448979591836</v>
      </c>
      <c r="P126" s="38">
        <f t="shared" si="29"/>
        <v>108.05154639175259</v>
      </c>
      <c r="Q126" s="38">
        <f t="shared" si="30"/>
        <v>114.94845360824743</v>
      </c>
      <c r="R126" s="38">
        <f t="shared" si="31"/>
        <v>113.77551020408164</v>
      </c>
      <c r="S126" s="39">
        <f t="shared" si="32"/>
        <v>-5.7239638123290746</v>
      </c>
      <c r="T126" s="39">
        <f t="shared" si="33"/>
        <v>-5.7239638123290462</v>
      </c>
      <c r="U126" t="s">
        <v>268</v>
      </c>
      <c r="V126" t="s">
        <v>269</v>
      </c>
      <c r="W126" t="s">
        <v>484</v>
      </c>
      <c r="X126" s="48" t="s">
        <v>477</v>
      </c>
      <c r="Y126" s="41"/>
    </row>
    <row r="127" spans="1:25" ht="15" x14ac:dyDescent="0.25">
      <c r="A127">
        <v>1.5</v>
      </c>
      <c r="B127">
        <v>2.71</v>
      </c>
      <c r="C127" s="29">
        <f t="shared" si="25"/>
        <v>3.5670356703566997E-2</v>
      </c>
      <c r="D127" s="30">
        <f>IF(OR($A127="",$B127=""),"",A127*'MPTO_working_2-way'!$G126)</f>
        <v>1.5535055350553506</v>
      </c>
      <c r="E127" s="32">
        <f>IF(OR($A127="",$B127=""),"",B127*'MPTO_working_2-way'!$G126)</f>
        <v>2.8066666666666666</v>
      </c>
      <c r="F127" s="30">
        <f>IF(OR($A127="",$B127=""),"",'MPTO_working_2-way'!D126)</f>
        <v>1.5412322274881518</v>
      </c>
      <c r="G127" s="32">
        <f>IF(OR($A127="",$B127=""),"",'MPTO_working_2-way'!E126)</f>
        <v>2.847635726795096</v>
      </c>
      <c r="H127" s="30">
        <f>IF(OR($A127="",$B127=""),"",'OddsRatio_working_2-way'!M126)</f>
        <v>1.5407380704358749</v>
      </c>
      <c r="I127" s="30">
        <f>IF(OR($A127="",$B127=""),"",'OddsRatio_working_2-way'!N126)</f>
        <v>2.8493242008906927</v>
      </c>
      <c r="J127" s="30">
        <f>IF('Log_working_2-way'!$D126="","",A127^('Log_working_2-way'!$D126))</f>
        <v>1.5351269474619433</v>
      </c>
      <c r="K127" s="32">
        <f>IF('Log_working_2-way'!$D126="","",B127^('Log_working_2-way'!$D126))</f>
        <v>2.8687154604017304</v>
      </c>
      <c r="L127" s="37">
        <f t="shared" si="26"/>
        <v>0.64370546318289779</v>
      </c>
      <c r="M127" s="37">
        <f t="shared" si="27"/>
        <v>0.35629453681710216</v>
      </c>
      <c r="N127" s="38">
        <v>224</v>
      </c>
      <c r="O127" s="38">
        <f t="shared" si="28"/>
        <v>74.666666666666657</v>
      </c>
      <c r="P127" s="38">
        <f t="shared" si="29"/>
        <v>141.3431734317343</v>
      </c>
      <c r="Q127" s="38">
        <f t="shared" si="30"/>
        <v>82.656826568265686</v>
      </c>
      <c r="R127" s="38">
        <f t="shared" si="31"/>
        <v>149.33333333333331</v>
      </c>
      <c r="S127" s="39">
        <f t="shared" si="32"/>
        <v>-7.9901599015990286</v>
      </c>
      <c r="T127" s="39">
        <f t="shared" si="33"/>
        <v>-7.9901599015990143</v>
      </c>
      <c r="U127" t="s">
        <v>270</v>
      </c>
      <c r="V127" t="s">
        <v>271</v>
      </c>
      <c r="W127" t="s">
        <v>484</v>
      </c>
      <c r="X127" s="48" t="s">
        <v>477</v>
      </c>
      <c r="Y127" s="41"/>
    </row>
    <row r="128" spans="1:25" ht="15" x14ac:dyDescent="0.25">
      <c r="A128">
        <v>2.13</v>
      </c>
      <c r="B128">
        <v>1.77</v>
      </c>
      <c r="C128" s="29">
        <f t="shared" si="25"/>
        <v>3.4455319487546765E-2</v>
      </c>
      <c r="D128" s="30">
        <f>IF(OR($A128="",$B128=""),"",A128*'MPTO_working_2-way'!$G127)</f>
        <v>2.2033898305084745</v>
      </c>
      <c r="E128" s="32">
        <f>IF(OR($A128="",$B128=""),"",B128*'MPTO_working_2-way'!$G127)</f>
        <v>1.8309859154929577</v>
      </c>
      <c r="F128" s="30">
        <f>IF(OR($A128="",$B128=""),"",'MPTO_working_2-way'!D127)</f>
        <v>2.2111375032990233</v>
      </c>
      <c r="G128" s="32">
        <f>IF(OR($A128="",$B128=""),"",'MPTO_working_2-way'!E127)</f>
        <v>1.8256700806275876</v>
      </c>
      <c r="H128" s="30">
        <f>IF(OR($A128="",$B128=""),"",'OddsRatio_working_2-way'!M127)</f>
        <v>2.2114175446692466</v>
      </c>
      <c r="I128" s="30">
        <f>IF(OR($A128="",$B128=""),"",'OddsRatio_working_2-way'!N127)</f>
        <v>1.8254792118542653</v>
      </c>
      <c r="J128" s="30">
        <f>IF('Log_working_2-way'!$D127="","",A128^('Log_working_2-way'!$D127))</f>
        <v>2.2149715784230573</v>
      </c>
      <c r="K128" s="32">
        <f>IF('Log_working_2-way'!$D127="","",B128^('Log_working_2-way'!$D127))</f>
        <v>1.8230645208160881</v>
      </c>
      <c r="L128" s="37">
        <f t="shared" si="26"/>
        <v>0.45384615384615384</v>
      </c>
      <c r="M128" s="37">
        <f t="shared" si="27"/>
        <v>0.5461538461538461</v>
      </c>
      <c r="N128" s="38">
        <v>225</v>
      </c>
      <c r="O128" s="38">
        <f t="shared" si="28"/>
        <v>119.36619718309859</v>
      </c>
      <c r="P128" s="38">
        <f t="shared" si="29"/>
        <v>97.881355932203391</v>
      </c>
      <c r="Q128" s="38">
        <f t="shared" si="30"/>
        <v>127.11864406779661</v>
      </c>
      <c r="R128" s="38">
        <f t="shared" si="31"/>
        <v>105.63380281690141</v>
      </c>
      <c r="S128" s="39">
        <f t="shared" si="32"/>
        <v>-7.752446884698017</v>
      </c>
      <c r="T128" s="39">
        <f t="shared" si="33"/>
        <v>-7.752446884698017</v>
      </c>
      <c r="U128" t="s">
        <v>272</v>
      </c>
      <c r="V128" t="s">
        <v>273</v>
      </c>
      <c r="W128" t="s">
        <v>485</v>
      </c>
      <c r="X128" s="48" t="s">
        <v>477</v>
      </c>
      <c r="Y128" s="41"/>
    </row>
    <row r="129" spans="1:25" s="35" customFormat="1" ht="15" x14ac:dyDescent="0.25">
      <c r="A129">
        <v>2.0699999999999998</v>
      </c>
      <c r="B129">
        <v>1.83</v>
      </c>
      <c r="C129" s="29">
        <f t="shared" si="25"/>
        <v>2.9539874871307603E-2</v>
      </c>
      <c r="D129" s="30">
        <f>IF(OR($A129="",$B129=""),"",A129*'MPTO_working_2-way'!$G128)</f>
        <v>2.1311475409836067</v>
      </c>
      <c r="E129" s="32">
        <f>IF(OR($A129="",$B129=""),"",B129*'MPTO_working_2-way'!$G128)</f>
        <v>1.8840579710144929</v>
      </c>
      <c r="F129" s="30">
        <f>IF(OR($A129="",$B129=""),"",'MPTO_working_2-way'!D128)</f>
        <v>2.1352836729517204</v>
      </c>
      <c r="G129" s="32">
        <f>IF(OR($A129="",$B129=""),"",'MPTO_working_2-way'!E128)</f>
        <v>1.8808371192373576</v>
      </c>
      <c r="H129" s="30">
        <f>IF(OR($A129="",$B129=""),"",'OddsRatio_working_2-way'!M128)</f>
        <v>2.1354103339788768</v>
      </c>
      <c r="I129" s="30">
        <f>IF(OR($A129="",$B129=""),"",'OddsRatio_working_2-way'!N128)</f>
        <v>1.8807388571985679</v>
      </c>
      <c r="J129" s="30">
        <f>IF('Log_working_2-way'!$D128="","",A129^('Log_working_2-way'!$D128))</f>
        <v>2.137293622577233</v>
      </c>
      <c r="K129" s="32">
        <f>IF('Log_working_2-way'!$D128="","",B129^('Log_working_2-way'!$D128))</f>
        <v>1.8792804075818812</v>
      </c>
      <c r="L129" s="37">
        <f t="shared" si="26"/>
        <v>0.46923076923076917</v>
      </c>
      <c r="M129" s="37">
        <f t="shared" si="27"/>
        <v>0.53076923076923077</v>
      </c>
      <c r="N129" s="38">
        <v>226</v>
      </c>
      <c r="O129" s="38">
        <f t="shared" si="28"/>
        <v>116.82125603864732</v>
      </c>
      <c r="P129" s="38">
        <f t="shared" si="29"/>
        <v>102.50273224043717</v>
      </c>
      <c r="Q129" s="38">
        <f t="shared" si="30"/>
        <v>123.49726775956283</v>
      </c>
      <c r="R129" s="38">
        <f t="shared" si="31"/>
        <v>109.17874396135267</v>
      </c>
      <c r="S129" s="39">
        <f t="shared" si="32"/>
        <v>-6.6760117209155112</v>
      </c>
      <c r="T129" s="39">
        <f t="shared" si="33"/>
        <v>-6.676011720915497</v>
      </c>
      <c r="U129" t="s">
        <v>274</v>
      </c>
      <c r="V129" t="s">
        <v>275</v>
      </c>
      <c r="W129" t="s">
        <v>485</v>
      </c>
      <c r="X129" s="48" t="s">
        <v>477</v>
      </c>
      <c r="Y129" s="41"/>
    </row>
    <row r="130" spans="1:25" ht="15" x14ac:dyDescent="0.25">
      <c r="A130">
        <v>1.93</v>
      </c>
      <c r="B130">
        <v>1.96</v>
      </c>
      <c r="C130" s="29">
        <f t="shared" si="25"/>
        <v>2.8338796658559762E-2</v>
      </c>
      <c r="D130" s="30">
        <f>IF(OR($A130="",$B130=""),"",A130*'MPTO_working_2-way'!$G129)</f>
        <v>1.9846938775510203</v>
      </c>
      <c r="E130" s="32">
        <f>IF(OR($A130="",$B130=""),"",B130*'MPTO_working_2-way'!$G129)</f>
        <v>2.0155440414507773</v>
      </c>
      <c r="F130" s="30">
        <f>IF(OR($A130="",$B130=""),"",'MPTO_working_2-way'!D129)</f>
        <v>1.9842635333613092</v>
      </c>
      <c r="G130" s="32">
        <f>IF(OR($A130="",$B130=""),"",'MPTO_working_2-way'!E129)</f>
        <v>2.0159880622468553</v>
      </c>
      <c r="H130" s="30">
        <f>IF(OR($A130="",$B130=""),"",'OddsRatio_working_2-way'!M129)</f>
        <v>1.9842509842514759</v>
      </c>
      <c r="I130" s="30">
        <f>IF(OR($A130="",$B130=""),"",'OddsRatio_working_2-way'!N129)</f>
        <v>2.0160010160015238</v>
      </c>
      <c r="J130" s="30">
        <f>IF('Log_working_2-way'!$D129="","",A130^('Log_working_2-way'!$D129))</f>
        <v>1.9840560014719333</v>
      </c>
      <c r="K130" s="32">
        <f>IF('Log_working_2-way'!$D129="","",B130^('Log_working_2-way'!$D129))</f>
        <v>2.0162023284286739</v>
      </c>
      <c r="L130" s="37">
        <f t="shared" si="26"/>
        <v>0.50385604113110538</v>
      </c>
      <c r="M130" s="37">
        <f t="shared" si="27"/>
        <v>0.49614395886889456</v>
      </c>
      <c r="N130" s="38">
        <v>227</v>
      </c>
      <c r="O130" s="38">
        <f t="shared" si="28"/>
        <v>109.38341968911919</v>
      </c>
      <c r="P130" s="38">
        <f t="shared" si="29"/>
        <v>111.18367346938777</v>
      </c>
      <c r="Q130" s="38">
        <f t="shared" si="30"/>
        <v>115.81632653061224</v>
      </c>
      <c r="R130" s="38">
        <f t="shared" si="31"/>
        <v>117.61658031088085</v>
      </c>
      <c r="S130" s="39">
        <f t="shared" si="32"/>
        <v>-6.4329068414930504</v>
      </c>
      <c r="T130" s="39">
        <f t="shared" si="33"/>
        <v>-6.4329068414930788</v>
      </c>
      <c r="U130" t="s">
        <v>276</v>
      </c>
      <c r="V130" t="s">
        <v>277</v>
      </c>
      <c r="W130" t="s">
        <v>485</v>
      </c>
      <c r="X130" s="48" t="s">
        <v>477</v>
      </c>
      <c r="Y130" s="41"/>
    </row>
    <row r="131" spans="1:25" ht="15" x14ac:dyDescent="0.25">
      <c r="A131">
        <v>2.08</v>
      </c>
      <c r="B131">
        <v>1.82</v>
      </c>
      <c r="C131" s="29">
        <f t="shared" ref="C131:C194" si="34">IF(OR($A131="",$B131=""),"",(1/A131)+(1/B131)-1)</f>
        <v>3.0219780219780112E-2</v>
      </c>
      <c r="D131" s="30">
        <f>IF(OR($A131="",$B131=""),"",A131*'MPTO_working_2-way'!$G130)</f>
        <v>2.1428571428571428</v>
      </c>
      <c r="E131" s="32">
        <f>IF(OR($A131="",$B131=""),"",B131*'MPTO_working_2-way'!$G130)</f>
        <v>1.8749999999999998</v>
      </c>
      <c r="F131" s="30">
        <f>IF(OR($A131="",$B131=""),"",'MPTO_working_2-way'!D130)</f>
        <v>2.1474926253687316</v>
      </c>
      <c r="G131" s="32">
        <f>IF(OR($A131="",$B131=""),"",'MPTO_working_2-way'!E130)</f>
        <v>1.8714652956298199</v>
      </c>
      <c r="H131" s="30">
        <f>IF(OR($A131="",$B131=""),"",'OddsRatio_working_2-way'!M130)</f>
        <v>2.1476380835140083</v>
      </c>
      <c r="I131" s="30">
        <f>IF(OR($A131="",$B131=""),"",'OddsRatio_working_2-way'!N130)</f>
        <v>1.8713548411865626</v>
      </c>
      <c r="J131" s="30">
        <f>IF('Log_working_2-way'!$D130="","",A131^('Log_working_2-way'!$D130))</f>
        <v>2.1497509176455911</v>
      </c>
      <c r="K131" s="32">
        <f>IF('Log_working_2-way'!$D130="","",B131^('Log_working_2-way'!$D130))</f>
        <v>1.8697536002386808</v>
      </c>
      <c r="L131" s="37">
        <f t="shared" si="26"/>
        <v>0.46666666666666667</v>
      </c>
      <c r="M131" s="37">
        <f t="shared" si="27"/>
        <v>0.53333333333333344</v>
      </c>
      <c r="N131" s="38">
        <v>228</v>
      </c>
      <c r="O131" s="38">
        <f t="shared" si="28"/>
        <v>118.38461538461537</v>
      </c>
      <c r="P131" s="38">
        <f t="shared" si="29"/>
        <v>102.72527472527473</v>
      </c>
      <c r="Q131" s="38">
        <f t="shared" si="30"/>
        <v>125.27472527472526</v>
      </c>
      <c r="R131" s="38">
        <f t="shared" si="31"/>
        <v>109.6153846153846</v>
      </c>
      <c r="S131" s="39">
        <f t="shared" si="32"/>
        <v>-6.8901098901098834</v>
      </c>
      <c r="T131" s="39">
        <f t="shared" si="33"/>
        <v>-6.8901098901098692</v>
      </c>
      <c r="U131" t="s">
        <v>278</v>
      </c>
      <c r="V131" t="s">
        <v>279</v>
      </c>
      <c r="W131" t="s">
        <v>485</v>
      </c>
      <c r="X131" s="48" t="s">
        <v>477</v>
      </c>
      <c r="Y131" s="41"/>
    </row>
    <row r="132" spans="1:25" ht="15" x14ac:dyDescent="0.25">
      <c r="A132">
        <v>2.2599999999999998</v>
      </c>
      <c r="B132">
        <v>1.69</v>
      </c>
      <c r="C132" s="29">
        <f t="shared" si="34"/>
        <v>3.4193852437555794E-2</v>
      </c>
      <c r="D132" s="30">
        <f>IF(OR($A132="",$B132=""),"",A132*'MPTO_working_2-way'!$G131)</f>
        <v>2.3372781065088759</v>
      </c>
      <c r="E132" s="32">
        <f>IF(OR($A132="",$B132=""),"",B132*'MPTO_working_2-way'!$G131)</f>
        <v>1.7477876106194692</v>
      </c>
      <c r="F132" s="30">
        <f>IF(OR($A132="",$B132=""),"",'MPTO_working_2-way'!D131)</f>
        <v>2.3508340001231001</v>
      </c>
      <c r="G132" s="32">
        <f>IF(OR($A132="",$B132=""),"",'MPTO_working_2-way'!E131)</f>
        <v>1.740283410033262</v>
      </c>
      <c r="H132" s="30">
        <f>IF(OR($A132="",$B132=""),"",'OddsRatio_working_2-way'!M131)</f>
        <v>2.351327849384353</v>
      </c>
      <c r="I132" s="30">
        <f>IF(OR($A132="",$B132=""),"",'OddsRatio_working_2-way'!N131)</f>
        <v>1.7400128699009547</v>
      </c>
      <c r="J132" s="30">
        <f>IF('Log_working_2-way'!$D131="","",A132^('Log_working_2-way'!$D131))</f>
        <v>2.3575800032398484</v>
      </c>
      <c r="K132" s="32">
        <f>IF('Log_working_2-way'!$D131="","",B132^('Log_working_2-way'!$D131))</f>
        <v>1.7366048392090647</v>
      </c>
      <c r="L132" s="37">
        <f t="shared" si="26"/>
        <v>0.42784810126582273</v>
      </c>
      <c r="M132" s="37">
        <f t="shared" si="27"/>
        <v>0.57215189873417716</v>
      </c>
      <c r="N132" s="38">
        <v>229</v>
      </c>
      <c r="O132" s="38">
        <f t="shared" si="28"/>
        <v>127.67256637168141</v>
      </c>
      <c r="P132" s="38">
        <f t="shared" si="29"/>
        <v>93.497041420118336</v>
      </c>
      <c r="Q132" s="38">
        <f t="shared" si="30"/>
        <v>135.50295857988166</v>
      </c>
      <c r="R132" s="38">
        <f t="shared" si="31"/>
        <v>101.32743362831859</v>
      </c>
      <c r="S132" s="39">
        <f t="shared" si="32"/>
        <v>-7.8303922082002515</v>
      </c>
      <c r="T132" s="39">
        <f t="shared" si="33"/>
        <v>-7.8303922082002515</v>
      </c>
      <c r="U132" t="s">
        <v>280</v>
      </c>
      <c r="V132" t="s">
        <v>281</v>
      </c>
      <c r="W132" t="s">
        <v>485</v>
      </c>
      <c r="X132" s="48" t="s">
        <v>477</v>
      </c>
      <c r="Y132" s="41"/>
    </row>
    <row r="133" spans="1:25" ht="15" x14ac:dyDescent="0.25">
      <c r="A133">
        <v>1.99</v>
      </c>
      <c r="B133">
        <v>1.9</v>
      </c>
      <c r="C133" s="29">
        <f t="shared" si="34"/>
        <v>2.8828352287754377E-2</v>
      </c>
      <c r="D133" s="30">
        <f>IF(OR($A133="",$B133=""),"",A133*'MPTO_working_2-way'!$G132)</f>
        <v>2.0473684210526311</v>
      </c>
      <c r="E133" s="32">
        <f>IF(OR($A133="",$B133=""),"",B133*'MPTO_working_2-way'!$G132)</f>
        <v>1.9547738693467331</v>
      </c>
      <c r="F133" s="30">
        <f>IF(OR($A133="",$B133=""),"",'MPTO_working_2-way'!D132)</f>
        <v>2.0487672717420748</v>
      </c>
      <c r="G133" s="32">
        <f>IF(OR($A133="",$B133=""),"",'MPTO_working_2-way'!E132)</f>
        <v>1.9535003874967702</v>
      </c>
      <c r="H133" s="30">
        <f>IF(OR($A133="",$B133=""),"",'OddsRatio_working_2-way'!M132)</f>
        <v>2.0488088481701512</v>
      </c>
      <c r="I133" s="30">
        <f>IF(OR($A133="",$B133=""),"",'OddsRatio_working_2-way'!N132)</f>
        <v>1.9534625892455926</v>
      </c>
      <c r="J133" s="30">
        <f>IF('Log_working_2-way'!$D132="","",A133^('Log_working_2-way'!$D132))</f>
        <v>2.0494438264048878</v>
      </c>
      <c r="K133" s="32">
        <f>IF('Log_working_2-way'!$D132="","",B133^('Log_working_2-way'!$D132))</f>
        <v>1.9528856855785393</v>
      </c>
      <c r="L133" s="37">
        <f t="shared" si="26"/>
        <v>0.48843187660668391</v>
      </c>
      <c r="M133" s="37">
        <f t="shared" si="27"/>
        <v>0.51156812339331637</v>
      </c>
      <c r="N133" s="38">
        <v>230</v>
      </c>
      <c r="O133" s="38">
        <f t="shared" si="28"/>
        <v>114.4221105527638</v>
      </c>
      <c r="P133" s="38">
        <f t="shared" si="29"/>
        <v>108.94736842105263</v>
      </c>
      <c r="Q133" s="38">
        <f t="shared" si="30"/>
        <v>121.05263157894736</v>
      </c>
      <c r="R133" s="38">
        <f t="shared" si="31"/>
        <v>115.57788944723617</v>
      </c>
      <c r="S133" s="39">
        <f t="shared" si="32"/>
        <v>-6.6305210261835583</v>
      </c>
      <c r="T133" s="39">
        <f t="shared" si="33"/>
        <v>-6.6305210261835441</v>
      </c>
      <c r="U133" t="s">
        <v>282</v>
      </c>
      <c r="V133" t="s">
        <v>283</v>
      </c>
      <c r="W133" t="s">
        <v>485</v>
      </c>
      <c r="X133" s="48" t="s">
        <v>477</v>
      </c>
      <c r="Y133" s="41"/>
    </row>
    <row r="134" spans="1:25" ht="15" x14ac:dyDescent="0.25">
      <c r="A134">
        <v>1.7</v>
      </c>
      <c r="B134">
        <v>2.2400000000000002</v>
      </c>
      <c r="C134" s="29">
        <f t="shared" si="34"/>
        <v>3.4663865546218364E-2</v>
      </c>
      <c r="D134" s="30">
        <f>IF(OR($A134="",$B134=""),"",A134*'MPTO_working_2-way'!$G133)</f>
        <v>1.7589285714285712</v>
      </c>
      <c r="E134" s="32">
        <f>IF(OR($A134="",$B134=""),"",B134*'MPTO_working_2-way'!$G133)</f>
        <v>2.3176470588235292</v>
      </c>
      <c r="F134" s="30">
        <f>IF(OR($A134="",$B134=""),"",'MPTO_working_2-way'!D133)</f>
        <v>1.7516099356025756</v>
      </c>
      <c r="G134" s="32">
        <f>IF(OR($A134="",$B134=""),"",'MPTO_working_2-way'!E133)</f>
        <v>2.3304773561811505</v>
      </c>
      <c r="H134" s="30">
        <f>IF(OR($A134="",$B134=""),"",'OddsRatio_working_2-way'!M133)</f>
        <v>1.7513428837969105</v>
      </c>
      <c r="I134" s="30">
        <f>IF(OR($A134="",$B134=""),"",'OddsRatio_working_2-way'!N133)</f>
        <v>2.3309502512973848</v>
      </c>
      <c r="J134" s="30">
        <f>IF('Log_working_2-way'!$D133="","",A134^('Log_working_2-way'!$D133))</f>
        <v>1.7480183212340654</v>
      </c>
      <c r="K134" s="32">
        <f>IF('Log_working_2-way'!$D133="","",B134^('Log_working_2-way'!$D133))</f>
        <v>2.3368656510313084</v>
      </c>
      <c r="L134" s="37">
        <f t="shared" si="26"/>
        <v>0.56852791878172593</v>
      </c>
      <c r="M134" s="37">
        <f t="shared" si="27"/>
        <v>0.43147208121827418</v>
      </c>
      <c r="N134" s="38">
        <v>231</v>
      </c>
      <c r="O134" s="38">
        <f t="shared" si="28"/>
        <v>95.117647058823522</v>
      </c>
      <c r="P134" s="38">
        <f t="shared" si="29"/>
        <v>127.87500000000001</v>
      </c>
      <c r="Q134" s="38">
        <f t="shared" si="30"/>
        <v>103.12499999999999</v>
      </c>
      <c r="R134" s="38">
        <f t="shared" si="31"/>
        <v>135.88235294117646</v>
      </c>
      <c r="S134" s="39">
        <f t="shared" si="32"/>
        <v>-8.0073529411764639</v>
      </c>
      <c r="T134" s="39">
        <f t="shared" si="33"/>
        <v>-8.0073529411764497</v>
      </c>
      <c r="U134" t="s">
        <v>284</v>
      </c>
      <c r="V134" t="s">
        <v>285</v>
      </c>
      <c r="W134" t="s">
        <v>486</v>
      </c>
      <c r="X134" s="48" t="s">
        <v>477</v>
      </c>
      <c r="Y134" s="41"/>
    </row>
    <row r="135" spans="1:25" s="35" customFormat="1" ht="15" x14ac:dyDescent="0.25">
      <c r="A135">
        <v>1.82</v>
      </c>
      <c r="B135">
        <v>2.0699999999999998</v>
      </c>
      <c r="C135" s="29">
        <f t="shared" si="34"/>
        <v>3.2542336890162948E-2</v>
      </c>
      <c r="D135" s="30">
        <f>IF(OR($A135="",$B135=""),"",A135*'MPTO_working_2-way'!$G134)</f>
        <v>1.8792270531400965</v>
      </c>
      <c r="E135" s="32">
        <f>IF(OR($A135="",$B135=""),"",B135*'MPTO_working_2-way'!$G134)</f>
        <v>2.1373626373626373</v>
      </c>
      <c r="F135" s="30">
        <f>IF(OR($A135="",$B135=""),"",'MPTO_working_2-way'!D134)</f>
        <v>1.8755413949320454</v>
      </c>
      <c r="G135" s="32">
        <f>IF(OR($A135="",$B135=""),"",'MPTO_working_2-way'!E134)</f>
        <v>2.1421504520384373</v>
      </c>
      <c r="H135" s="30">
        <f>IF(OR($A135="",$B135=""),"",'OddsRatio_working_2-way'!M134)</f>
        <v>1.8754171235399244</v>
      </c>
      <c r="I135" s="30">
        <f>IF(OR($A135="",$B135=""),"",'OddsRatio_working_2-way'!N134)</f>
        <v>2.1423125880338039</v>
      </c>
      <c r="J135" s="30">
        <f>IF('Log_working_2-way'!$D134="","",A135^('Log_working_2-way'!$D134))</f>
        <v>1.8737445050186454</v>
      </c>
      <c r="K135" s="32">
        <f>IF('Log_working_2-way'!$D134="","",B135^('Log_working_2-way'!$D134))</f>
        <v>2.1444993293304022</v>
      </c>
      <c r="L135" s="37">
        <f t="shared" si="26"/>
        <v>0.53213367609254503</v>
      </c>
      <c r="M135" s="37">
        <f t="shared" si="27"/>
        <v>0.46786632390745503</v>
      </c>
      <c r="N135" s="38">
        <v>232</v>
      </c>
      <c r="O135" s="38">
        <f t="shared" si="28"/>
        <v>104.52747252747253</v>
      </c>
      <c r="P135" s="38">
        <f t="shared" si="29"/>
        <v>119.92270531400965</v>
      </c>
      <c r="Q135" s="38">
        <f t="shared" si="30"/>
        <v>112.07729468599035</v>
      </c>
      <c r="R135" s="38">
        <f t="shared" si="31"/>
        <v>127.47252747252746</v>
      </c>
      <c r="S135" s="39">
        <f t="shared" si="32"/>
        <v>-7.5498221585178271</v>
      </c>
      <c r="T135" s="39">
        <f t="shared" si="33"/>
        <v>-7.5498221585178129</v>
      </c>
      <c r="U135" t="s">
        <v>286</v>
      </c>
      <c r="V135" t="s">
        <v>287</v>
      </c>
      <c r="W135" t="s">
        <v>486</v>
      </c>
      <c r="X135" s="48" t="s">
        <v>477</v>
      </c>
      <c r="Y135" s="41"/>
    </row>
    <row r="136" spans="1:25" ht="15" x14ac:dyDescent="0.25">
      <c r="A136">
        <v>1.96</v>
      </c>
      <c r="B136">
        <v>1.93</v>
      </c>
      <c r="C136" s="29">
        <f t="shared" si="34"/>
        <v>2.8338796658559762E-2</v>
      </c>
      <c r="D136" s="30">
        <f>IF(OR($A136="",$B136=""),"",A136*'MPTO_working_2-way'!$G135)</f>
        <v>2.0155440414507773</v>
      </c>
      <c r="E136" s="32">
        <f>IF(OR($A136="",$B136=""),"",B136*'MPTO_working_2-way'!$G135)</f>
        <v>1.9846938775510203</v>
      </c>
      <c r="F136" s="30">
        <f>IF(OR($A136="",$B136=""),"",'MPTO_working_2-way'!D135)</f>
        <v>2.0159880622468553</v>
      </c>
      <c r="G136" s="32">
        <f>IF(OR($A136="",$B136=""),"",'MPTO_working_2-way'!E135)</f>
        <v>1.9842635333613092</v>
      </c>
      <c r="H136" s="30">
        <f>IF(OR($A136="",$B136=""),"",'OddsRatio_working_2-way'!M135)</f>
        <v>2.0160010160015238</v>
      </c>
      <c r="I136" s="30">
        <f>IF(OR($A136="",$B136=""),"",'OddsRatio_working_2-way'!N135)</f>
        <v>1.9842509842514759</v>
      </c>
      <c r="J136" s="30">
        <f>IF('Log_working_2-way'!$D135="","",A136^('Log_working_2-way'!$D135))</f>
        <v>2.0162023284286739</v>
      </c>
      <c r="K136" s="32">
        <f>IF('Log_working_2-way'!$D135="","",B136^('Log_working_2-way'!$D135))</f>
        <v>1.9840560014719333</v>
      </c>
      <c r="L136" s="37">
        <f t="shared" si="26"/>
        <v>0.49614395886889456</v>
      </c>
      <c r="M136" s="37">
        <f t="shared" si="27"/>
        <v>0.50385604113110538</v>
      </c>
      <c r="N136" s="38">
        <v>233</v>
      </c>
      <c r="O136" s="38">
        <f t="shared" si="28"/>
        <v>114.12244897959184</v>
      </c>
      <c r="P136" s="38">
        <f t="shared" si="29"/>
        <v>112.27461139896374</v>
      </c>
      <c r="Q136" s="38">
        <f t="shared" si="30"/>
        <v>120.72538860103629</v>
      </c>
      <c r="R136" s="38">
        <f t="shared" si="31"/>
        <v>118.87755102040816</v>
      </c>
      <c r="S136" s="39">
        <f t="shared" si="32"/>
        <v>-6.6029396214444489</v>
      </c>
      <c r="T136" s="39">
        <f t="shared" si="33"/>
        <v>-6.6029396214444205</v>
      </c>
      <c r="U136" t="s">
        <v>288</v>
      </c>
      <c r="V136" t="s">
        <v>289</v>
      </c>
      <c r="W136" t="s">
        <v>486</v>
      </c>
      <c r="X136" s="48" t="s">
        <v>477</v>
      </c>
      <c r="Y136" s="41"/>
    </row>
    <row r="137" spans="1:25" s="35" customFormat="1" ht="15" x14ac:dyDescent="0.25">
      <c r="A137">
        <v>1.85</v>
      </c>
      <c r="B137">
        <v>2.0499999999999998</v>
      </c>
      <c r="C137" s="29">
        <f t="shared" si="34"/>
        <v>2.8345418589321048E-2</v>
      </c>
      <c r="D137" s="30">
        <f>IF(OR($A137="",$B137=""),"",A137*'MPTO_working_2-way'!$G136)</f>
        <v>1.902439024390244</v>
      </c>
      <c r="E137" s="32">
        <f>IF(OR($A137="",$B137=""),"",B137*'MPTO_working_2-way'!$G136)</f>
        <v>2.1081081081081079</v>
      </c>
      <c r="F137" s="30">
        <f>IF(OR($A137="",$B137=""),"",'MPTO_working_2-way'!D136)</f>
        <v>1.8998121477770822</v>
      </c>
      <c r="G137" s="32">
        <f>IF(OR($A137="",$B137=""),"",'MPTO_working_2-way'!E136)</f>
        <v>2.1113430758524703</v>
      </c>
      <c r="H137" s="30">
        <f>IF(OR($A137="",$B137=""),"",'OddsRatio_working_2-way'!M136)</f>
        <v>1.8997354108424378</v>
      </c>
      <c r="I137" s="30">
        <f>IF(OR($A137="",$B137=""),"",'OddsRatio_working_2-way'!N136)</f>
        <v>2.1114378604524222</v>
      </c>
      <c r="J137" s="30">
        <f>IF('Log_working_2-way'!$D136="","",A137^('Log_working_2-way'!$D136))</f>
        <v>1.8985467665018629</v>
      </c>
      <c r="K137" s="32">
        <f>IF('Log_working_2-way'!$D136="","",B137^('Log_working_2-way'!$D136))</f>
        <v>2.1129081281913611</v>
      </c>
      <c r="L137" s="37">
        <f t="shared" si="26"/>
        <v>0.52564102564102555</v>
      </c>
      <c r="M137" s="37">
        <f t="shared" si="27"/>
        <v>0.47435897435897439</v>
      </c>
      <c r="N137" s="38">
        <v>234</v>
      </c>
      <c r="O137" s="38">
        <f t="shared" si="28"/>
        <v>107.51351351351352</v>
      </c>
      <c r="P137" s="38">
        <f t="shared" si="29"/>
        <v>119.85365853658534</v>
      </c>
      <c r="Q137" s="38">
        <f t="shared" si="30"/>
        <v>114.14634146341464</v>
      </c>
      <c r="R137" s="38">
        <f t="shared" si="31"/>
        <v>126.48648648648647</v>
      </c>
      <c r="S137" s="39">
        <f t="shared" si="32"/>
        <v>-6.6328279499011273</v>
      </c>
      <c r="T137" s="39">
        <f t="shared" si="33"/>
        <v>-6.6328279499011273</v>
      </c>
      <c r="U137" t="s">
        <v>290</v>
      </c>
      <c r="V137" t="s">
        <v>291</v>
      </c>
      <c r="W137" t="s">
        <v>486</v>
      </c>
      <c r="X137" s="48" t="s">
        <v>477</v>
      </c>
      <c r="Y137" s="41"/>
    </row>
    <row r="138" spans="1:25" ht="15" x14ac:dyDescent="0.25">
      <c r="A138">
        <v>2.31</v>
      </c>
      <c r="B138">
        <v>1.66</v>
      </c>
      <c r="C138" s="29">
        <f t="shared" si="34"/>
        <v>3.5310071454649705E-2</v>
      </c>
      <c r="D138" s="30">
        <f>IF(OR($A138="",$B138=""),"",A138*'MPTO_working_2-way'!$G137)</f>
        <v>2.3915662650602409</v>
      </c>
      <c r="E138" s="32">
        <f>IF(OR($A138="",$B138=""),"",B138*'MPTO_working_2-way'!$G137)</f>
        <v>1.7186147186147185</v>
      </c>
      <c r="F138" s="30">
        <f>IF(OR($A138="",$B138=""),"",'MPTO_working_2-way'!D137)</f>
        <v>2.4082145324373547</v>
      </c>
      <c r="G138" s="32">
        <f>IF(OR($A138="",$B138=""),"",'MPTO_working_2-way'!E137)</f>
        <v>1.7101190741649199</v>
      </c>
      <c r="H138" s="30">
        <f>IF(OR($A138="",$B138=""),"",'OddsRatio_working_2-way'!M137)</f>
        <v>2.4088465086191913</v>
      </c>
      <c r="I138" s="30">
        <f>IF(OR($A138="",$B138=""),"",'OddsRatio_working_2-way'!N137)</f>
        <v>1.7098005310600506</v>
      </c>
      <c r="J138" s="30">
        <f>IF('Log_working_2-way'!$D137="","",A138^('Log_working_2-way'!$D137))</f>
        <v>2.4165541184191208</v>
      </c>
      <c r="K138" s="32">
        <f>IF('Log_working_2-way'!$D137="","",B138^('Log_working_2-way'!$D137))</f>
        <v>1.7059384368003565</v>
      </c>
      <c r="L138" s="37">
        <f t="shared" si="26"/>
        <v>0.41813602015113349</v>
      </c>
      <c r="M138" s="37">
        <f t="shared" si="27"/>
        <v>0.58186397984886651</v>
      </c>
      <c r="N138" s="38">
        <v>235</v>
      </c>
      <c r="O138" s="38">
        <f t="shared" si="28"/>
        <v>133.26839826839827</v>
      </c>
      <c r="P138" s="38">
        <f t="shared" si="29"/>
        <v>93.43373493975902</v>
      </c>
      <c r="Q138" s="38">
        <f t="shared" si="30"/>
        <v>141.56626506024097</v>
      </c>
      <c r="R138" s="38">
        <f t="shared" si="31"/>
        <v>101.73160173160173</v>
      </c>
      <c r="S138" s="39">
        <f t="shared" si="32"/>
        <v>-8.2978667918426936</v>
      </c>
      <c r="T138" s="39">
        <f t="shared" si="33"/>
        <v>-8.2978667918427078</v>
      </c>
      <c r="U138" t="s">
        <v>292</v>
      </c>
      <c r="V138" t="s">
        <v>293</v>
      </c>
      <c r="W138" t="s">
        <v>487</v>
      </c>
      <c r="X138" s="48" t="s">
        <v>477</v>
      </c>
      <c r="Y138" s="41"/>
    </row>
    <row r="139" spans="1:25" ht="15" x14ac:dyDescent="0.25">
      <c r="A139">
        <v>1.65</v>
      </c>
      <c r="B139">
        <v>2.31</v>
      </c>
      <c r="C139" s="29">
        <f t="shared" si="34"/>
        <v>3.8961038961038863E-2</v>
      </c>
      <c r="D139" s="30">
        <f>IF(OR($A139="",$B139=""),"",A139*'MPTO_working_2-way'!$G138)</f>
        <v>1.714285714285714</v>
      </c>
      <c r="E139" s="32">
        <f>IF(OR($A139="",$B139=""),"",B139*'MPTO_working_2-way'!$G138)</f>
        <v>2.4</v>
      </c>
      <c r="F139" s="30">
        <f>IF(OR($A139="",$B139=""),"",'MPTO_working_2-way'!D138)</f>
        <v>1.7047970479704795</v>
      </c>
      <c r="G139" s="32">
        <f>IF(OR($A139="",$B139=""),"",'MPTO_working_2-way'!E138)</f>
        <v>2.418848167539267</v>
      </c>
      <c r="H139" s="30">
        <f>IF(OR($A139="",$B139=""),"",'OddsRatio_working_2-way'!M138)</f>
        <v>1.7044027300535323</v>
      </c>
      <c r="I139" s="30">
        <f>IF(OR($A139="",$B139=""),"",'OddsRatio_working_2-way'!N138)</f>
        <v>2.4196424251848119</v>
      </c>
      <c r="J139" s="30">
        <f>IF('Log_working_2-way'!$D138="","",A139^('Log_working_2-way'!$D138))</f>
        <v>1.7000791913146875</v>
      </c>
      <c r="K139" s="32">
        <f>IF('Log_working_2-way'!$D138="","",B139^('Log_working_2-way'!$D138))</f>
        <v>2.4284098319246836</v>
      </c>
      <c r="L139" s="37">
        <f t="shared" si="26"/>
        <v>0.58333333333333348</v>
      </c>
      <c r="M139" s="37">
        <f t="shared" si="27"/>
        <v>0.41666666666666669</v>
      </c>
      <c r="N139" s="38">
        <v>236</v>
      </c>
      <c r="O139" s="38">
        <f t="shared" si="28"/>
        <v>92.969696969696955</v>
      </c>
      <c r="P139" s="38">
        <f t="shared" si="29"/>
        <v>133.83549783549782</v>
      </c>
      <c r="Q139" s="38">
        <f t="shared" si="30"/>
        <v>102.16450216450217</v>
      </c>
      <c r="R139" s="38">
        <f t="shared" si="31"/>
        <v>143.03030303030303</v>
      </c>
      <c r="S139" s="39">
        <f t="shared" si="32"/>
        <v>-9.1948051948052125</v>
      </c>
      <c r="T139" s="39">
        <f t="shared" si="33"/>
        <v>-9.1948051948052125</v>
      </c>
      <c r="U139" t="s">
        <v>294</v>
      </c>
      <c r="V139" t="s">
        <v>295</v>
      </c>
      <c r="W139" t="s">
        <v>487</v>
      </c>
      <c r="X139" s="48" t="s">
        <v>477</v>
      </c>
      <c r="Y139" s="41"/>
    </row>
    <row r="140" spans="1:25" ht="15" x14ac:dyDescent="0.25">
      <c r="A140">
        <v>2.0099999999999998</v>
      </c>
      <c r="B140">
        <v>1.88</v>
      </c>
      <c r="C140" s="29">
        <f t="shared" si="34"/>
        <v>2.9427331427966497E-2</v>
      </c>
      <c r="D140" s="30">
        <f>IF(OR($A140="",$B140=""),"",A140*'MPTO_working_2-way'!$G139)</f>
        <v>2.0691489361702122</v>
      </c>
      <c r="E140" s="32">
        <f>IF(OR($A140="",$B140=""),"",B140*'MPTO_working_2-way'!$G139)</f>
        <v>1.9353233830845769</v>
      </c>
      <c r="F140" s="30">
        <f>IF(OR($A140="",$B140=""),"",'MPTO_working_2-way'!D139)</f>
        <v>2.0712563034422273</v>
      </c>
      <c r="G140" s="32">
        <f>IF(OR($A140="",$B140=""),"",'MPTO_working_2-way'!E139)</f>
        <v>1.9334834220221038</v>
      </c>
      <c r="H140" s="30">
        <f>IF(OR($A140="",$B140=""),"",'OddsRatio_working_2-way'!M139)</f>
        <v>2.0713203408538785</v>
      </c>
      <c r="I140" s="30">
        <f>IF(OR($A140="",$B140=""),"",'OddsRatio_working_2-way'!N139)</f>
        <v>1.9334276237142709</v>
      </c>
      <c r="J140" s="30">
        <f>IF('Log_working_2-way'!$D139="","",A140^('Log_working_2-way'!$D139))</f>
        <v>2.0722780043286777</v>
      </c>
      <c r="K140" s="32">
        <f>IF('Log_working_2-way'!$D139="","",B140^('Log_working_2-way'!$D139))</f>
        <v>1.9325939690668699</v>
      </c>
      <c r="L140" s="37">
        <f t="shared" si="26"/>
        <v>0.48329048843187672</v>
      </c>
      <c r="M140" s="37">
        <f t="shared" si="27"/>
        <v>0.5167095115681235</v>
      </c>
      <c r="N140" s="38">
        <v>237</v>
      </c>
      <c r="O140" s="38">
        <f t="shared" si="28"/>
        <v>119.08955223880596</v>
      </c>
      <c r="P140" s="38">
        <f t="shared" si="29"/>
        <v>110.93617021276596</v>
      </c>
      <c r="Q140" s="38">
        <f t="shared" si="30"/>
        <v>126.06382978723404</v>
      </c>
      <c r="R140" s="38">
        <f t="shared" si="31"/>
        <v>117.91044776119405</v>
      </c>
      <c r="S140" s="39">
        <f t="shared" si="32"/>
        <v>-6.974277548428077</v>
      </c>
      <c r="T140" s="39">
        <f t="shared" si="33"/>
        <v>-6.9742775484280912</v>
      </c>
      <c r="U140" t="s">
        <v>296</v>
      </c>
      <c r="V140" t="s">
        <v>297</v>
      </c>
      <c r="W140" t="s">
        <v>487</v>
      </c>
      <c r="X140" s="48" t="s">
        <v>477</v>
      </c>
      <c r="Y140" s="41"/>
    </row>
    <row r="141" spans="1:25" ht="15" x14ac:dyDescent="0.25">
      <c r="A141">
        <v>2.2400000000000002</v>
      </c>
      <c r="B141">
        <v>1.7</v>
      </c>
      <c r="C141" s="29">
        <f t="shared" si="34"/>
        <v>3.4663865546218364E-2</v>
      </c>
      <c r="D141" s="30">
        <f>IF(OR($A141="",$B141=""),"",A141*'MPTO_working_2-way'!$G140)</f>
        <v>2.3176470588235292</v>
      </c>
      <c r="E141" s="32">
        <f>IF(OR($A141="",$B141=""),"",B141*'MPTO_working_2-way'!$G140)</f>
        <v>1.7589285714285712</v>
      </c>
      <c r="F141" s="30">
        <f>IF(OR($A141="",$B141=""),"",'MPTO_working_2-way'!D140)</f>
        <v>2.3304773561811505</v>
      </c>
      <c r="G141" s="32">
        <f>IF(OR($A141="",$B141=""),"",'MPTO_working_2-way'!E140)</f>
        <v>1.7516099356025756</v>
      </c>
      <c r="H141" s="30">
        <f>IF(OR($A141="",$B141=""),"",'OddsRatio_working_2-way'!M140)</f>
        <v>2.3309502512973848</v>
      </c>
      <c r="I141" s="30">
        <f>IF(OR($A141="",$B141=""),"",'OddsRatio_working_2-way'!N140)</f>
        <v>1.7513428837969105</v>
      </c>
      <c r="J141" s="30">
        <f>IF('Log_working_2-way'!$D140="","",A141^('Log_working_2-way'!$D140))</f>
        <v>2.3368656510313084</v>
      </c>
      <c r="K141" s="32">
        <f>IF('Log_working_2-way'!$D140="","",B141^('Log_working_2-way'!$D140))</f>
        <v>1.7480183212340654</v>
      </c>
      <c r="L141" s="37">
        <f t="shared" si="26"/>
        <v>0.43147208121827418</v>
      </c>
      <c r="M141" s="37">
        <f t="shared" si="27"/>
        <v>0.56852791878172593</v>
      </c>
      <c r="N141" s="38">
        <v>238</v>
      </c>
      <c r="O141" s="38">
        <f t="shared" si="28"/>
        <v>131.75</v>
      </c>
      <c r="P141" s="38">
        <f t="shared" si="29"/>
        <v>97.999999999999986</v>
      </c>
      <c r="Q141" s="38">
        <f t="shared" si="30"/>
        <v>140</v>
      </c>
      <c r="R141" s="38">
        <f t="shared" si="31"/>
        <v>106.24999999999999</v>
      </c>
      <c r="S141" s="39">
        <f t="shared" si="32"/>
        <v>-8.25</v>
      </c>
      <c r="T141" s="39">
        <f t="shared" si="33"/>
        <v>-8.25</v>
      </c>
      <c r="U141" t="s">
        <v>298</v>
      </c>
      <c r="V141" t="s">
        <v>299</v>
      </c>
      <c r="W141" t="s">
        <v>496</v>
      </c>
      <c r="X141" s="48" t="s">
        <v>477</v>
      </c>
      <c r="Y141" s="41"/>
    </row>
    <row r="142" spans="1:25" ht="15" x14ac:dyDescent="0.25">
      <c r="A142">
        <v>2.08</v>
      </c>
      <c r="B142">
        <v>1.81</v>
      </c>
      <c r="C142" s="29">
        <f t="shared" si="34"/>
        <v>3.3255418614534626E-2</v>
      </c>
      <c r="D142" s="30">
        <f>IF(OR($A142="",$B142=""),"",A142*'MPTO_working_2-way'!$G141)</f>
        <v>2.1491712707182322</v>
      </c>
      <c r="E142" s="32">
        <f>IF(OR($A142="",$B142=""),"",B142*'MPTO_working_2-way'!$G141)</f>
        <v>1.8701923076923077</v>
      </c>
      <c r="F142" s="30">
        <f>IF(OR($A142="",$B142=""),"",'MPTO_working_2-way'!D141)</f>
        <v>2.1545152798443401</v>
      </c>
      <c r="G142" s="32">
        <f>IF(OR($A142="",$B142=""),"",'MPTO_working_2-way'!E141)</f>
        <v>1.8661643699811639</v>
      </c>
      <c r="H142" s="30">
        <f>IF(OR($A142="",$B142=""),"",'OddsRatio_working_2-way'!M141)</f>
        <v>2.1547005383792519</v>
      </c>
      <c r="I142" s="30">
        <f>IF(OR($A142="",$B142=""),"",'OddsRatio_working_2-way'!N141)</f>
        <v>1.8660254037844384</v>
      </c>
      <c r="J142" s="30">
        <f>IF('Log_working_2-way'!$D141="","",A142^('Log_working_2-way'!$D141))</f>
        <v>2.1571440120474694</v>
      </c>
      <c r="K142" s="32">
        <f>IF('Log_working_2-way'!$D141="","",B142^('Log_working_2-way'!$D141))</f>
        <v>1.8641966683390954</v>
      </c>
      <c r="L142" s="37">
        <f t="shared" si="26"/>
        <v>0.46529562982005135</v>
      </c>
      <c r="M142" s="37">
        <f t="shared" si="27"/>
        <v>0.53470437017994854</v>
      </c>
      <c r="N142" s="38">
        <v>239</v>
      </c>
      <c r="O142" s="38">
        <f t="shared" si="28"/>
        <v>124.09615384615384</v>
      </c>
      <c r="P142" s="38">
        <f t="shared" si="29"/>
        <v>106.95580110497239</v>
      </c>
      <c r="Q142" s="38">
        <f t="shared" si="30"/>
        <v>132.04419889502762</v>
      </c>
      <c r="R142" s="38">
        <f t="shared" si="31"/>
        <v>114.90384615384615</v>
      </c>
      <c r="S142" s="39">
        <f t="shared" si="32"/>
        <v>-7.9480450488737802</v>
      </c>
      <c r="T142" s="39">
        <f t="shared" si="33"/>
        <v>-7.9480450488737517</v>
      </c>
      <c r="U142" t="s">
        <v>300</v>
      </c>
      <c r="V142" t="s">
        <v>301</v>
      </c>
      <c r="W142" t="s">
        <v>496</v>
      </c>
      <c r="X142" s="48" t="s">
        <v>477</v>
      </c>
      <c r="Y142" s="41"/>
    </row>
    <row r="143" spans="1:25" ht="15" x14ac:dyDescent="0.25">
      <c r="A143">
        <v>2.4300000000000002</v>
      </c>
      <c r="B143">
        <v>1.61</v>
      </c>
      <c r="C143" s="29">
        <f t="shared" si="34"/>
        <v>3.2640646167216181E-2</v>
      </c>
      <c r="D143" s="30">
        <f>IF(OR($A143="",$B143=""),"",A143*'MPTO_working_2-way'!$G142)</f>
        <v>2.5093167701863357</v>
      </c>
      <c r="E143" s="32">
        <f>IF(OR($A143="",$B143=""),"",B143*'MPTO_working_2-way'!$G142)</f>
        <v>1.6625514403292181</v>
      </c>
      <c r="F143" s="30">
        <f>IF(OR($A143="",$B143=""),"",'MPTO_working_2-way'!D142)</f>
        <v>2.5303495779840248</v>
      </c>
      <c r="G143" s="32">
        <f>IF(OR($A143="",$B143=""),"",'MPTO_working_2-way'!E142)</f>
        <v>1.6534454704900365</v>
      </c>
      <c r="H143" s="30">
        <f>IF(OR($A143="",$B143=""),"",'OddsRatio_working_2-way'!M142)</f>
        <v>2.5310983949707371</v>
      </c>
      <c r="I143" s="30">
        <f>IF(OR($A143="",$B143=""),"",'OddsRatio_working_2-way'!N142)</f>
        <v>1.6531258887637414</v>
      </c>
      <c r="J143" s="30">
        <f>IF('Log_working_2-way'!$D142="","",A143^('Log_working_2-way'!$D142))</f>
        <v>2.5408594420942658</v>
      </c>
      <c r="K143" s="32">
        <f>IF('Log_working_2-way'!$D142="","",B143^('Log_working_2-way'!$D142))</f>
        <v>1.6489884623355247</v>
      </c>
      <c r="L143" s="37">
        <f t="shared" si="26"/>
        <v>0.39851485148514848</v>
      </c>
      <c r="M143" s="37">
        <f t="shared" si="27"/>
        <v>0.60148514851485146</v>
      </c>
      <c r="N143" s="38">
        <v>240</v>
      </c>
      <c r="O143" s="38">
        <f t="shared" si="28"/>
        <v>141.23456790123458</v>
      </c>
      <c r="P143" s="38">
        <f t="shared" si="29"/>
        <v>90.93167701863355</v>
      </c>
      <c r="Q143" s="38">
        <f t="shared" si="30"/>
        <v>149.06832298136644</v>
      </c>
      <c r="R143" s="38">
        <f t="shared" si="31"/>
        <v>98.765432098765416</v>
      </c>
      <c r="S143" s="39">
        <f t="shared" si="32"/>
        <v>-7.8337550801318514</v>
      </c>
      <c r="T143" s="39">
        <f t="shared" si="33"/>
        <v>-7.8337550801318656</v>
      </c>
      <c r="U143" t="s">
        <v>302</v>
      </c>
      <c r="V143" t="s">
        <v>303</v>
      </c>
      <c r="W143" t="s">
        <v>496</v>
      </c>
      <c r="X143" s="48" t="s">
        <v>477</v>
      </c>
      <c r="Y143" s="41"/>
    </row>
    <row r="144" spans="1:25" ht="15" x14ac:dyDescent="0.25">
      <c r="A144">
        <v>2.4500000000000002</v>
      </c>
      <c r="B144">
        <v>1.6</v>
      </c>
      <c r="C144" s="29">
        <f t="shared" si="34"/>
        <v>3.3163265306122458E-2</v>
      </c>
      <c r="D144" s="30">
        <f>IF(OR($A144="",$B144=""),"",A144*'MPTO_working_2-way'!$G143)</f>
        <v>2.53125</v>
      </c>
      <c r="E144" s="32">
        <f>IF(OR($A144="",$B144=""),"",B144*'MPTO_working_2-way'!$G143)</f>
        <v>1.653061224489796</v>
      </c>
      <c r="F144" s="30">
        <f>IF(OR($A144="",$B144=""),"",'MPTO_working_2-way'!D143)</f>
        <v>2.5537459283387625</v>
      </c>
      <c r="G144" s="32">
        <f>IF(OR($A144="",$B144=""),"",'MPTO_working_2-way'!E143)</f>
        <v>1.6436058700209644</v>
      </c>
      <c r="H144" s="30">
        <f>IF(OR($A144="",$B144=""),"",'OddsRatio_working_2-way'!M143)</f>
        <v>2.5545631755148031</v>
      </c>
      <c r="I144" s="30">
        <f>IF(OR($A144="",$B144=""),"",'OddsRatio_working_2-way'!N143)</f>
        <v>1.643267520902677</v>
      </c>
      <c r="J144" s="30">
        <f>IF('Log_working_2-way'!$D143="","",A144^('Log_working_2-way'!$D143))</f>
        <v>2.5650213685886376</v>
      </c>
      <c r="K144" s="32">
        <f>IF('Log_working_2-way'!$D143="","",B144^('Log_working_2-way'!$D143))</f>
        <v>1.6389689112690746</v>
      </c>
      <c r="L144" s="37">
        <f t="shared" si="26"/>
        <v>0.39506172839506171</v>
      </c>
      <c r="M144" s="37">
        <f t="shared" si="27"/>
        <v>0.60493827160493829</v>
      </c>
      <c r="N144" s="38">
        <v>241</v>
      </c>
      <c r="O144" s="38">
        <f t="shared" si="28"/>
        <v>142.63265306122449</v>
      </c>
      <c r="P144" s="38">
        <f t="shared" si="29"/>
        <v>90.375000000000014</v>
      </c>
      <c r="Q144" s="38">
        <f t="shared" si="30"/>
        <v>150.625</v>
      </c>
      <c r="R144" s="38">
        <f t="shared" si="31"/>
        <v>98.367346938775498</v>
      </c>
      <c r="S144" s="39">
        <f t="shared" si="32"/>
        <v>-7.9923469387755119</v>
      </c>
      <c r="T144" s="39">
        <f t="shared" si="33"/>
        <v>-7.9923469387754835</v>
      </c>
      <c r="U144" t="s">
        <v>304</v>
      </c>
      <c r="V144" t="s">
        <v>305</v>
      </c>
      <c r="W144" t="s">
        <v>496</v>
      </c>
      <c r="X144" s="48" t="s">
        <v>477</v>
      </c>
      <c r="Y144" s="41"/>
    </row>
    <row r="145" spans="1:25" ht="15" x14ac:dyDescent="0.25">
      <c r="A145">
        <v>2.0499999999999998</v>
      </c>
      <c r="B145">
        <v>1.76</v>
      </c>
      <c r="C145" s="29">
        <f t="shared" si="34"/>
        <v>5.598669623059882E-2</v>
      </c>
      <c r="D145" s="30">
        <f>IF(OR($A145="",$B145=""),"",A145*'MPTO_working_2-way'!$G144)</f>
        <v>2.1647727272727275</v>
      </c>
      <c r="E145" s="32">
        <f>IF(OR($A145="",$B145=""),"",B145*'MPTO_working_2-way'!$G144)</f>
        <v>1.858536585365854</v>
      </c>
      <c r="F145" s="30">
        <f>IF(OR($A145="",$B145=""),"",'MPTO_working_2-way'!D144)</f>
        <v>2.1748040988547319</v>
      </c>
      <c r="G145" s="32">
        <f>IF(OR($A145="",$B145=""),"",'MPTO_working_2-way'!E144)</f>
        <v>1.8512057465366858</v>
      </c>
      <c r="H145" s="30">
        <f>IF(OR($A145="",$B145=""),"",'OddsRatio_working_2-way'!M144)</f>
        <v>2.1754058649540684</v>
      </c>
      <c r="I145" s="30">
        <f>IF(OR($A145="",$B145=""),"",'OddsRatio_working_2-way'!N144)</f>
        <v>1.8507699593953257</v>
      </c>
      <c r="J145" s="30">
        <f>IF('Log_working_2-way'!$D144="","",A145^('Log_working_2-way'!$D144))</f>
        <v>2.1801011305976625</v>
      </c>
      <c r="K145" s="32">
        <f>IF('Log_working_2-way'!$D144="","",B145^('Log_working_2-way'!$D144))</f>
        <v>1.8473850029200891</v>
      </c>
      <c r="L145" s="37">
        <f t="shared" si="26"/>
        <v>0.46194225721784771</v>
      </c>
      <c r="M145" s="37">
        <f t="shared" si="27"/>
        <v>0.53805774278215213</v>
      </c>
      <c r="N145" s="38">
        <v>242</v>
      </c>
      <c r="O145" s="38">
        <f t="shared" si="28"/>
        <v>123.95121951219512</v>
      </c>
      <c r="P145" s="38">
        <f t="shared" si="29"/>
        <v>104.50000000000001</v>
      </c>
      <c r="Q145" s="38">
        <f t="shared" si="30"/>
        <v>137.5</v>
      </c>
      <c r="R145" s="38">
        <f t="shared" si="31"/>
        <v>118.04878048780489</v>
      </c>
      <c r="S145" s="39">
        <f t="shared" si="32"/>
        <v>-13.548780487804876</v>
      </c>
      <c r="T145" s="39">
        <f t="shared" si="33"/>
        <v>-13.548780487804876</v>
      </c>
      <c r="U145" t="s">
        <v>306</v>
      </c>
      <c r="V145" t="s">
        <v>307</v>
      </c>
      <c r="W145" t="s">
        <v>120</v>
      </c>
      <c r="X145" s="48" t="s">
        <v>477</v>
      </c>
      <c r="Y145" s="41"/>
    </row>
    <row r="146" spans="1:25" s="35" customFormat="1" ht="15" x14ac:dyDescent="0.25">
      <c r="A146">
        <v>2.08</v>
      </c>
      <c r="B146">
        <v>1.74</v>
      </c>
      <c r="C146" s="29">
        <f t="shared" si="34"/>
        <v>5.5481874447391721E-2</v>
      </c>
      <c r="D146" s="30">
        <f>IF(OR($A146="",$B146=""),"",A146*'MPTO_working_2-way'!$G145)</f>
        <v>2.195402298850575</v>
      </c>
      <c r="E146" s="32">
        <f>IF(OR($A146="",$B146=""),"",B146*'MPTO_working_2-way'!$G145)</f>
        <v>1.8365384615384617</v>
      </c>
      <c r="F146" s="30">
        <f>IF(OR($A146="",$B146=""),"",'MPTO_working_2-way'!D145)</f>
        <v>2.2073676506464994</v>
      </c>
      <c r="G146" s="32">
        <f>IF(OR($A146="",$B146=""),"",'MPTO_working_2-way'!E145)</f>
        <v>1.8282481309355427</v>
      </c>
      <c r="H146" s="30">
        <f>IF(OR($A146="",$B146=""),"",'OddsRatio_working_2-way'!M145)</f>
        <v>2.2080808993852443</v>
      </c>
      <c r="I146" s="30">
        <f>IF(OR($A146="",$B146=""),"",'OddsRatio_working_2-way'!N145)</f>
        <v>1.8277591347639637</v>
      </c>
      <c r="J146" s="30">
        <f>IF('Log_working_2-way'!$D145="","",A146^('Log_working_2-way'!$D145))</f>
        <v>2.2136881219405091</v>
      </c>
      <c r="K146" s="32">
        <f>IF('Log_working_2-way'!$D145="","",B146^('Log_working_2-way'!$D145))</f>
        <v>1.823934898859128</v>
      </c>
      <c r="L146" s="37">
        <f t="shared" si="26"/>
        <v>0.4554973821989528</v>
      </c>
      <c r="M146" s="37">
        <f t="shared" si="27"/>
        <v>0.54450261780104703</v>
      </c>
      <c r="N146" s="38">
        <v>243</v>
      </c>
      <c r="O146" s="38">
        <f t="shared" si="28"/>
        <v>126.17307692307691</v>
      </c>
      <c r="P146" s="38">
        <f t="shared" si="29"/>
        <v>103.34482758620689</v>
      </c>
      <c r="Q146" s="38">
        <f t="shared" si="30"/>
        <v>139.65517241379308</v>
      </c>
      <c r="R146" s="38">
        <f t="shared" si="31"/>
        <v>116.82692307692307</v>
      </c>
      <c r="S146" s="39">
        <f t="shared" si="32"/>
        <v>-13.482095490716176</v>
      </c>
      <c r="T146" s="39">
        <f t="shared" si="33"/>
        <v>-13.482095490716176</v>
      </c>
      <c r="U146" t="s">
        <v>308</v>
      </c>
      <c r="V146" t="s">
        <v>124</v>
      </c>
      <c r="W146" t="s">
        <v>120</v>
      </c>
      <c r="X146" s="48" t="s">
        <v>477</v>
      </c>
      <c r="Y146" s="41"/>
    </row>
    <row r="147" spans="1:25" ht="15" x14ac:dyDescent="0.25">
      <c r="A147">
        <v>2.1800000000000002</v>
      </c>
      <c r="B147">
        <v>1.68</v>
      </c>
      <c r="C147" s="29">
        <f t="shared" si="34"/>
        <v>5.3953691568370488E-2</v>
      </c>
      <c r="D147" s="30">
        <f>IF(OR($A147="",$B147=""),"",A147*'MPTO_working_2-way'!$G146)</f>
        <v>2.2976190476190479</v>
      </c>
      <c r="E147" s="32">
        <f>IF(OR($A147="",$B147=""),"",B147*'MPTO_working_2-way'!$G146)</f>
        <v>1.7706422018348624</v>
      </c>
      <c r="F147" s="30">
        <f>IF(OR($A147="",$B147=""),"",'MPTO_working_2-way'!D146)</f>
        <v>2.3162155325069569</v>
      </c>
      <c r="G147" s="32">
        <f>IF(OR($A147="",$B147=""),"",'MPTO_working_2-way'!E146)</f>
        <v>1.7597539880837978</v>
      </c>
      <c r="H147" s="30">
        <f>IF(OR($A147="",$B147=""),"",'OddsRatio_working_2-way'!M146)</f>
        <v>2.3173056280328646</v>
      </c>
      <c r="I147" s="30">
        <f>IF(OR($A147="",$B147=""),"",'OddsRatio_working_2-way'!N146)</f>
        <v>1.7591252771714809</v>
      </c>
      <c r="J147" s="30">
        <f>IF('Log_working_2-way'!$D146="","",A147^('Log_working_2-way'!$D146))</f>
        <v>2.3260581240200584</v>
      </c>
      <c r="K147" s="32">
        <f>IF('Log_working_2-way'!$D146="","",B147^('Log_working_2-way'!$D146))</f>
        <v>1.7541147570259803</v>
      </c>
      <c r="L147" s="37">
        <f t="shared" si="26"/>
        <v>0.43523316062176159</v>
      </c>
      <c r="M147" s="37">
        <f t="shared" si="27"/>
        <v>0.56476683937823835</v>
      </c>
      <c r="N147" s="38">
        <v>244</v>
      </c>
      <c r="O147" s="38">
        <f t="shared" si="28"/>
        <v>132.07339449541286</v>
      </c>
      <c r="P147" s="38">
        <f t="shared" si="29"/>
        <v>98.761904761904731</v>
      </c>
      <c r="Q147" s="38">
        <f t="shared" si="30"/>
        <v>145.23809523809524</v>
      </c>
      <c r="R147" s="38">
        <f t="shared" si="31"/>
        <v>111.92660550458714</v>
      </c>
      <c r="S147" s="39">
        <f t="shared" si="32"/>
        <v>-13.164700742682385</v>
      </c>
      <c r="T147" s="39">
        <f t="shared" si="33"/>
        <v>-13.164700742682413</v>
      </c>
      <c r="U147" t="s">
        <v>309</v>
      </c>
      <c r="V147" t="s">
        <v>310</v>
      </c>
      <c r="W147" t="s">
        <v>120</v>
      </c>
      <c r="X147" s="48" t="s">
        <v>477</v>
      </c>
      <c r="Y147" s="41"/>
    </row>
    <row r="148" spans="1:25" ht="15" x14ac:dyDescent="0.25">
      <c r="A148">
        <v>1.88</v>
      </c>
      <c r="B148">
        <v>1.92</v>
      </c>
      <c r="C148" s="29">
        <f t="shared" si="34"/>
        <v>5.2748226950354749E-2</v>
      </c>
      <c r="D148" s="30">
        <f>IF(OR($A148="",$B148=""),"",A148*'MPTO_working_2-way'!$G147)</f>
        <v>1.9791666666666667</v>
      </c>
      <c r="E148" s="32">
        <f>IF(OR($A148="",$B148=""),"",B148*'MPTO_working_2-way'!$G147)</f>
        <v>2.021276595744681</v>
      </c>
      <c r="F148" s="30">
        <f>IF(OR($A148="",$B148=""),"",'MPTO_working_2-way'!D147)</f>
        <v>1.9780797895659799</v>
      </c>
      <c r="G148" s="32">
        <f>IF(OR($A148="",$B148=""),"",'MPTO_working_2-way'!E147)</f>
        <v>2.0224114746750339</v>
      </c>
      <c r="H148" s="30">
        <f>IF(OR($A148="",$B148=""),"",'OddsRatio_working_2-way'!M147)</f>
        <v>1.9780192938436518</v>
      </c>
      <c r="I148" s="30">
        <f>IF(OR($A148="",$B148=""),"",'OddsRatio_working_2-way'!N147)</f>
        <v>2.0224747162910903</v>
      </c>
      <c r="J148" s="30">
        <f>IF('Log_working_2-way'!$D147="","",A148^('Log_working_2-way'!$D147))</f>
        <v>1.9775166437629874</v>
      </c>
      <c r="K148" s="32">
        <f>IF('Log_working_2-way'!$D147="","",B148^('Log_working_2-way'!$D147))</f>
        <v>2.0230004843181359</v>
      </c>
      <c r="L148" s="37">
        <f t="shared" si="26"/>
        <v>0.50526315789473686</v>
      </c>
      <c r="M148" s="37">
        <f t="shared" si="27"/>
        <v>0.49473684210526314</v>
      </c>
      <c r="N148" s="38">
        <v>245</v>
      </c>
      <c r="O148" s="38">
        <f t="shared" si="28"/>
        <v>114.68085106382976</v>
      </c>
      <c r="P148" s="38">
        <f t="shared" si="29"/>
        <v>117.39583333333333</v>
      </c>
      <c r="Q148" s="38">
        <f t="shared" si="30"/>
        <v>127.60416666666667</v>
      </c>
      <c r="R148" s="38">
        <f t="shared" si="31"/>
        <v>130.31914893617022</v>
      </c>
      <c r="S148" s="39">
        <f t="shared" si="32"/>
        <v>-12.923315602836908</v>
      </c>
      <c r="T148" s="39">
        <f t="shared" si="33"/>
        <v>-12.923315602836894</v>
      </c>
      <c r="U148" t="s">
        <v>311</v>
      </c>
      <c r="V148" t="s">
        <v>312</v>
      </c>
      <c r="W148" t="s">
        <v>120</v>
      </c>
      <c r="X148" s="48" t="s">
        <v>477</v>
      </c>
      <c r="Y148" s="41"/>
    </row>
    <row r="149" spans="1:25" ht="15" x14ac:dyDescent="0.25">
      <c r="A149">
        <v>1.94</v>
      </c>
      <c r="B149">
        <v>1.86</v>
      </c>
      <c r="C149" s="29">
        <f t="shared" si="34"/>
        <v>5.3098326127923645E-2</v>
      </c>
      <c r="D149" s="30">
        <f>IF(OR($A149="",$B149=""),"",A149*'MPTO_working_2-way'!$G148)</f>
        <v>2.043010752688172</v>
      </c>
      <c r="E149" s="32">
        <f>IF(OR($A149="",$B149=""),"",B149*'MPTO_working_2-way'!$G148)</f>
        <v>1.9587628865979381</v>
      </c>
      <c r="F149" s="30">
        <f>IF(OR($A149="",$B149=""),"",'MPTO_working_2-way'!D148)</f>
        <v>2.0453463326153494</v>
      </c>
      <c r="G149" s="32">
        <f>IF(OR($A149="",$B149=""),"",'MPTO_working_2-way'!E148)</f>
        <v>1.9566207569677909</v>
      </c>
      <c r="H149" s="30">
        <f>IF(OR($A149="",$B149=""),"",'OddsRatio_working_2-way'!M148)</f>
        <v>2.0454775252553028</v>
      </c>
      <c r="I149" s="30">
        <f>IF(OR($A149="",$B149=""),"",'OddsRatio_working_2-way'!N148)</f>
        <v>1.9565007145952771</v>
      </c>
      <c r="J149" s="30">
        <f>IF('Log_working_2-way'!$D148="","",A149^('Log_working_2-way'!$D148))</f>
        <v>2.0465609413834396</v>
      </c>
      <c r="K149" s="32">
        <f>IF('Log_working_2-way'!$D148="","",B149^('Log_working_2-way'!$D148))</f>
        <v>1.9555105302101192</v>
      </c>
      <c r="L149" s="37">
        <f t="shared" si="26"/>
        <v>0.48947368421052634</v>
      </c>
      <c r="M149" s="37">
        <f t="shared" si="27"/>
        <v>0.51052631578947372</v>
      </c>
      <c r="N149" s="38">
        <v>246</v>
      </c>
      <c r="O149" s="38">
        <f t="shared" si="28"/>
        <v>119.19587628865982</v>
      </c>
      <c r="P149" s="38">
        <f t="shared" si="29"/>
        <v>113.74193548387096</v>
      </c>
      <c r="Q149" s="38">
        <f t="shared" si="30"/>
        <v>132.25806451612902</v>
      </c>
      <c r="R149" s="38">
        <f t="shared" si="31"/>
        <v>126.80412371134022</v>
      </c>
      <c r="S149" s="39">
        <f t="shared" si="32"/>
        <v>-13.062188227469207</v>
      </c>
      <c r="T149" s="39">
        <f t="shared" si="33"/>
        <v>-13.062188227469264</v>
      </c>
      <c r="U149" t="s">
        <v>313</v>
      </c>
      <c r="V149" t="s">
        <v>118</v>
      </c>
      <c r="W149" t="s">
        <v>120</v>
      </c>
      <c r="X149" s="48" t="s">
        <v>477</v>
      </c>
      <c r="Y149" s="41"/>
    </row>
    <row r="150" spans="1:25" ht="15" x14ac:dyDescent="0.25">
      <c r="A150">
        <v>1.73</v>
      </c>
      <c r="B150">
        <v>2.0499999999999998</v>
      </c>
      <c r="C150" s="29">
        <f t="shared" si="34"/>
        <v>6.5839560129705488E-2</v>
      </c>
      <c r="D150" s="30">
        <f>IF(OR($A150="",$B150=""),"",A150*'MPTO_working_2-way'!$G149)</f>
        <v>1.8439024390243905</v>
      </c>
      <c r="E150" s="32">
        <f>IF(OR($A150="",$B150=""),"",B150*'MPTO_working_2-way'!$G149)</f>
        <v>2.1849710982658959</v>
      </c>
      <c r="F150" s="30">
        <f>IF(OR($A150="",$B150=""),"",'MPTO_working_2-way'!D149)</f>
        <v>1.8344756239493085</v>
      </c>
      <c r="G150" s="32">
        <f>IF(OR($A150="",$B150=""),"",'MPTO_working_2-way'!E149)</f>
        <v>2.1983573531690688</v>
      </c>
      <c r="H150" s="30">
        <f>IF(OR($A150="",$B150=""),"",'OddsRatio_working_2-way'!M149)</f>
        <v>1.8338093878327919</v>
      </c>
      <c r="I150" s="30">
        <f>IF(OR($A150="",$B150=""),"",'OddsRatio_working_2-way'!N149)</f>
        <v>2.1993148729101804</v>
      </c>
      <c r="J150" s="30">
        <f>IF('Log_working_2-way'!$D149="","",A150^('Log_working_2-way'!$D149))</f>
        <v>1.8294261817476967</v>
      </c>
      <c r="K150" s="32">
        <f>IF('Log_working_2-way'!$D149="","",B150^('Log_working_2-way'!$D149))</f>
        <v>2.205652801897259</v>
      </c>
      <c r="L150" s="37">
        <f t="shared" si="26"/>
        <v>0.54232804232804221</v>
      </c>
      <c r="M150" s="37">
        <f t="shared" si="27"/>
        <v>0.45767195767195767</v>
      </c>
      <c r="N150" s="38">
        <v>247</v>
      </c>
      <c r="O150" s="38">
        <f t="shared" si="28"/>
        <v>104.22543352601157</v>
      </c>
      <c r="P150" s="38">
        <f t="shared" si="29"/>
        <v>126.51219512195121</v>
      </c>
      <c r="Q150" s="38">
        <f t="shared" si="30"/>
        <v>120.48780487804879</v>
      </c>
      <c r="R150" s="38">
        <f t="shared" si="31"/>
        <v>142.77456647398844</v>
      </c>
      <c r="S150" s="39">
        <f t="shared" si="32"/>
        <v>-16.262371352037221</v>
      </c>
      <c r="T150" s="39">
        <f t="shared" si="33"/>
        <v>-16.262371352037235</v>
      </c>
      <c r="U150" t="s">
        <v>314</v>
      </c>
      <c r="V150" t="s">
        <v>315</v>
      </c>
      <c r="W150" t="s">
        <v>497</v>
      </c>
      <c r="X150" s="48" t="s">
        <v>477</v>
      </c>
      <c r="Y150" s="41"/>
    </row>
    <row r="151" spans="1:25" ht="15" x14ac:dyDescent="0.25">
      <c r="A151">
        <v>1.83</v>
      </c>
      <c r="B151">
        <v>1.96</v>
      </c>
      <c r="C151" s="29">
        <f t="shared" si="34"/>
        <v>5.6652169064347113E-2</v>
      </c>
      <c r="D151" s="30">
        <f>IF(OR($A151="",$B151=""),"",A151*'MPTO_working_2-way'!$G150)</f>
        <v>1.9336734693877553</v>
      </c>
      <c r="E151" s="32">
        <f>IF(OR($A151="",$B151=""),"",B151*'MPTO_working_2-way'!$G150)</f>
        <v>2.0710382513661205</v>
      </c>
      <c r="F151" s="30">
        <f>IF(OR($A151="",$B151=""),"",'MPTO_working_2-way'!D150)</f>
        <v>1.9300473525613433</v>
      </c>
      <c r="G151" s="32">
        <f>IF(OR($A151="",$B151=""),"",'MPTO_working_2-way'!E150)</f>
        <v>2.0752140708169406</v>
      </c>
      <c r="H151" s="30">
        <f>IF(OR($A151="",$B151=""),"",'OddsRatio_working_2-way'!M150)</f>
        <v>1.9298297335175583</v>
      </c>
      <c r="I151" s="30">
        <f>IF(OR($A151="",$B151=""),"",'OddsRatio_working_2-way'!N150)</f>
        <v>2.0754657158757301</v>
      </c>
      <c r="J151" s="30">
        <f>IF('Log_working_2-way'!$D150="","",A151^('Log_working_2-way'!$D150))</f>
        <v>1.9281502318444717</v>
      </c>
      <c r="K151" s="32">
        <f>IF('Log_working_2-way'!$D150="","",B151^('Log_working_2-way'!$D150))</f>
        <v>2.0774117871093178</v>
      </c>
      <c r="L151" s="37">
        <f t="shared" si="26"/>
        <v>0.51715039577836408</v>
      </c>
      <c r="M151" s="37">
        <f t="shared" si="27"/>
        <v>0.48284960422163581</v>
      </c>
      <c r="N151" s="38">
        <v>248</v>
      </c>
      <c r="O151" s="38">
        <f t="shared" si="28"/>
        <v>112.48087431693989</v>
      </c>
      <c r="P151" s="38">
        <f t="shared" si="29"/>
        <v>121.46938775510203</v>
      </c>
      <c r="Q151" s="38">
        <f t="shared" si="30"/>
        <v>126.53061224489797</v>
      </c>
      <c r="R151" s="38">
        <f t="shared" si="31"/>
        <v>135.51912568306008</v>
      </c>
      <c r="S151" s="39">
        <f t="shared" si="32"/>
        <v>-14.049737927958077</v>
      </c>
      <c r="T151" s="39">
        <f t="shared" si="33"/>
        <v>-14.049737927958049</v>
      </c>
      <c r="U151" t="s">
        <v>316</v>
      </c>
      <c r="V151" t="s">
        <v>317</v>
      </c>
      <c r="W151" t="s">
        <v>497</v>
      </c>
      <c r="X151" s="48" t="s">
        <v>477</v>
      </c>
      <c r="Y151" s="41"/>
    </row>
    <row r="152" spans="1:25" ht="15" x14ac:dyDescent="0.25">
      <c r="A152">
        <v>1.65</v>
      </c>
      <c r="B152">
        <v>2.1800000000000002</v>
      </c>
      <c r="C152" s="29">
        <f t="shared" si="34"/>
        <v>6.4776202390881332E-2</v>
      </c>
      <c r="D152" s="30">
        <f>IF(OR($A152="",$B152=""),"",A152*'MPTO_working_2-way'!$G151)</f>
        <v>1.7568807339449541</v>
      </c>
      <c r="E152" s="32">
        <f>IF(OR($A152="",$B152=""),"",B152*'MPTO_working_2-way'!$G151)</f>
        <v>2.3212121212121213</v>
      </c>
      <c r="F152" s="30">
        <f>IF(OR($A152="",$B152=""),"",'MPTO_working_2-way'!D151)</f>
        <v>1.7431548340198693</v>
      </c>
      <c r="G152" s="32">
        <f>IF(OR($A152="",$B152=""),"",'MPTO_working_2-way'!E151)</f>
        <v>2.3456146071079234</v>
      </c>
      <c r="H152" s="30">
        <f>IF(OR($A152="",$B152=""),"",'OddsRatio_working_2-way'!M151)</f>
        <v>1.7421909846037738</v>
      </c>
      <c r="I152" s="30">
        <f>IF(OR($A152="",$B152=""),"",'OddsRatio_working_2-way'!N151)</f>
        <v>2.3473620951268499</v>
      </c>
      <c r="J152" s="30">
        <f>IF('Log_working_2-way'!$D151="","",A152^('Log_working_2-way'!$D151))</f>
        <v>1.735829757508218</v>
      </c>
      <c r="K152" s="32">
        <f>IF('Log_working_2-way'!$D151="","",B152^('Log_working_2-way'!$D151))</f>
        <v>2.3590100016836955</v>
      </c>
      <c r="L152" s="37">
        <f t="shared" si="26"/>
        <v>0.56919060052219317</v>
      </c>
      <c r="M152" s="37">
        <f t="shared" si="27"/>
        <v>0.43080939947780678</v>
      </c>
      <c r="N152" s="38">
        <v>249</v>
      </c>
      <c r="O152" s="38">
        <f t="shared" si="28"/>
        <v>98.090909090909079</v>
      </c>
      <c r="P152" s="38">
        <f t="shared" si="29"/>
        <v>134.77981651376149</v>
      </c>
      <c r="Q152" s="38">
        <f t="shared" si="30"/>
        <v>114.22018348623853</v>
      </c>
      <c r="R152" s="38">
        <f t="shared" si="31"/>
        <v>150.90909090909091</v>
      </c>
      <c r="S152" s="39">
        <f t="shared" si="32"/>
        <v>-16.129274395329446</v>
      </c>
      <c r="T152" s="39">
        <f t="shared" si="33"/>
        <v>-16.129274395329418</v>
      </c>
      <c r="U152" t="s">
        <v>318</v>
      </c>
      <c r="V152" t="s">
        <v>319</v>
      </c>
      <c r="W152" t="s">
        <v>497</v>
      </c>
      <c r="X152" s="48" t="s">
        <v>477</v>
      </c>
      <c r="Y152" s="41"/>
    </row>
    <row r="153" spans="1:25" ht="15" x14ac:dyDescent="0.25">
      <c r="A153">
        <v>1.81</v>
      </c>
      <c r="B153">
        <v>1.98</v>
      </c>
      <c r="C153" s="29">
        <f t="shared" si="34"/>
        <v>5.7536692895808983E-2</v>
      </c>
      <c r="D153" s="30">
        <f>IF(OR($A153="",$B153=""),"",A153*'MPTO_working_2-way'!$G152)</f>
        <v>1.9141414141414144</v>
      </c>
      <c r="E153" s="32">
        <f>IF(OR($A153="",$B153=""),"",B153*'MPTO_working_2-way'!$G152)</f>
        <v>2.0939226519337018</v>
      </c>
      <c r="F153" s="30">
        <f>IF(OR($A153="",$B153=""),"",'MPTO_working_2-way'!D152)</f>
        <v>1.9094251158825726</v>
      </c>
      <c r="G153" s="32">
        <f>IF(OR($A153="",$B153=""),"",'MPTO_working_2-way'!E152)</f>
        <v>2.0995957583924074</v>
      </c>
      <c r="H153" s="30">
        <f>IF(OR($A153="",$B153=""),"",'OddsRatio_working_2-way'!M152)</f>
        <v>1.9091372900969898</v>
      </c>
      <c r="I153" s="30">
        <f>IF(OR($A153="",$B153=""),"",'OddsRatio_working_2-way'!N152)</f>
        <v>2.0999438818457401</v>
      </c>
      <c r="J153" s="30">
        <f>IF('Log_working_2-way'!$D152="","",A153^('Log_working_2-way'!$D152))</f>
        <v>1.9069528916252216</v>
      </c>
      <c r="K153" s="32">
        <f>IF('Log_working_2-way'!$D152="","",B153^('Log_working_2-way'!$D152))</f>
        <v>2.1025930996318438</v>
      </c>
      <c r="L153" s="37">
        <f t="shared" si="26"/>
        <v>0.52242744063324531</v>
      </c>
      <c r="M153" s="37">
        <f t="shared" si="27"/>
        <v>0.47757255936675458</v>
      </c>
      <c r="N153" s="38">
        <v>250</v>
      </c>
      <c r="O153" s="38">
        <f t="shared" si="28"/>
        <v>111.87845303867404</v>
      </c>
      <c r="P153" s="38">
        <f t="shared" si="29"/>
        <v>123.73737373737374</v>
      </c>
      <c r="Q153" s="38">
        <f t="shared" si="30"/>
        <v>126.26262626262627</v>
      </c>
      <c r="R153" s="38">
        <f t="shared" si="31"/>
        <v>138.12154696132598</v>
      </c>
      <c r="S153" s="39">
        <f t="shared" si="32"/>
        <v>-14.384173223952232</v>
      </c>
      <c r="T153" s="39">
        <f t="shared" si="33"/>
        <v>-14.384173223952232</v>
      </c>
      <c r="U153" t="s">
        <v>320</v>
      </c>
      <c r="V153" t="s">
        <v>321</v>
      </c>
      <c r="W153" t="s">
        <v>497</v>
      </c>
      <c r="X153" s="48" t="s">
        <v>477</v>
      </c>
      <c r="Y153" s="41"/>
    </row>
    <row r="154" spans="1:25" s="35" customFormat="1" ht="15" x14ac:dyDescent="0.25">
      <c r="A154">
        <v>1.65</v>
      </c>
      <c r="B154">
        <v>2.1800000000000002</v>
      </c>
      <c r="C154" s="29">
        <f t="shared" si="34"/>
        <v>6.4776202390881332E-2</v>
      </c>
      <c r="D154" s="30">
        <f>IF(OR($A154="",$B154=""),"",A154*'MPTO_working_2-way'!$G153)</f>
        <v>1.7568807339449541</v>
      </c>
      <c r="E154" s="32">
        <f>IF(OR($A154="",$B154=""),"",B154*'MPTO_working_2-way'!$G153)</f>
        <v>2.3212121212121213</v>
      </c>
      <c r="F154" s="30">
        <f>IF(OR($A154="",$B154=""),"",'MPTO_working_2-way'!D153)</f>
        <v>1.7431548340198693</v>
      </c>
      <c r="G154" s="32">
        <f>IF(OR($A154="",$B154=""),"",'MPTO_working_2-way'!E153)</f>
        <v>2.3456146071079234</v>
      </c>
      <c r="H154" s="30">
        <f>IF(OR($A154="",$B154=""),"",'OddsRatio_working_2-way'!M153)</f>
        <v>1.7421909846037738</v>
      </c>
      <c r="I154" s="30">
        <f>IF(OR($A154="",$B154=""),"",'OddsRatio_working_2-way'!N153)</f>
        <v>2.3473620951268499</v>
      </c>
      <c r="J154" s="30">
        <f>IF('Log_working_2-way'!$D153="","",A154^('Log_working_2-way'!$D153))</f>
        <v>1.735829757508218</v>
      </c>
      <c r="K154" s="32">
        <f>IF('Log_working_2-way'!$D153="","",B154^('Log_working_2-way'!$D153))</f>
        <v>2.3590100016836955</v>
      </c>
      <c r="L154" s="37">
        <f t="shared" si="26"/>
        <v>0.56919060052219317</v>
      </c>
      <c r="M154" s="37">
        <f t="shared" si="27"/>
        <v>0.43080939947780678</v>
      </c>
      <c r="N154" s="38">
        <v>251</v>
      </c>
      <c r="O154" s="38">
        <f t="shared" si="28"/>
        <v>98.878787878787861</v>
      </c>
      <c r="P154" s="38">
        <f t="shared" si="29"/>
        <v>135.86238532110093</v>
      </c>
      <c r="Q154" s="38">
        <f t="shared" si="30"/>
        <v>115.13761467889907</v>
      </c>
      <c r="R154" s="38">
        <f t="shared" si="31"/>
        <v>152.12121212121212</v>
      </c>
      <c r="S154" s="39">
        <f t="shared" si="32"/>
        <v>-16.258826800111208</v>
      </c>
      <c r="T154" s="39">
        <f t="shared" si="33"/>
        <v>-16.258826800111194</v>
      </c>
      <c r="U154" t="s">
        <v>322</v>
      </c>
      <c r="V154" t="s">
        <v>323</v>
      </c>
      <c r="W154" t="s">
        <v>488</v>
      </c>
      <c r="X154" s="48" t="s">
        <v>477</v>
      </c>
      <c r="Y154" s="41"/>
    </row>
    <row r="155" spans="1:25" ht="15" x14ac:dyDescent="0.25">
      <c r="A155">
        <v>1.63</v>
      </c>
      <c r="B155">
        <v>2.2200000000000002</v>
      </c>
      <c r="C155" s="29">
        <f t="shared" si="34"/>
        <v>6.3947382965787725E-2</v>
      </c>
      <c r="D155" s="30">
        <f>IF(OR($A155="",$B155=""),"",A155*'MPTO_working_2-way'!$G154)</f>
        <v>1.7342342342342338</v>
      </c>
      <c r="E155" s="32">
        <f>IF(OR($A155="",$B155=""),"",B155*'MPTO_working_2-way'!$G154)</f>
        <v>2.3619631901840488</v>
      </c>
      <c r="F155" s="30">
        <f>IF(OR($A155="",$B155=""),"",'MPTO_working_2-way'!D154)</f>
        <v>1.7196217269400746</v>
      </c>
      <c r="G155" s="32">
        <f>IF(OR($A155="",$B155=""),"",'MPTO_working_2-way'!E154)</f>
        <v>2.3896189658588125</v>
      </c>
      <c r="H155" s="30">
        <f>IF(OR($A155="",$B155=""),"",'OddsRatio_working_2-way'!M154)</f>
        <v>1.7186052063706125</v>
      </c>
      <c r="I155" s="30">
        <f>IF(OR($A155="",$B155=""),"",'OddsRatio_working_2-way'!N154)</f>
        <v>2.3915846853526146</v>
      </c>
      <c r="J155" s="30">
        <f>IF('Log_working_2-way'!$D154="","",A155^('Log_working_2-way'!$D154))</f>
        <v>1.7118397232498159</v>
      </c>
      <c r="K155" s="32">
        <f>IF('Log_working_2-way'!$D154="","",B155^('Log_working_2-way'!$D154))</f>
        <v>2.4048106158293221</v>
      </c>
      <c r="L155" s="37">
        <f t="shared" si="26"/>
        <v>0.5766233766233767</v>
      </c>
      <c r="M155" s="37">
        <f t="shared" si="27"/>
        <v>0.42337662337662341</v>
      </c>
      <c r="N155" s="38">
        <v>252</v>
      </c>
      <c r="O155" s="38">
        <f t="shared" si="28"/>
        <v>97.398773006134959</v>
      </c>
      <c r="P155" s="38">
        <f t="shared" si="29"/>
        <v>138.48648648648648</v>
      </c>
      <c r="Q155" s="38">
        <f t="shared" si="30"/>
        <v>113.5135135135135</v>
      </c>
      <c r="R155" s="38">
        <f t="shared" si="31"/>
        <v>154.60122699386503</v>
      </c>
      <c r="S155" s="39">
        <f t="shared" si="32"/>
        <v>-16.114740507378542</v>
      </c>
      <c r="T155" s="39">
        <f t="shared" si="33"/>
        <v>-16.114740507378542</v>
      </c>
      <c r="U155" t="s">
        <v>324</v>
      </c>
      <c r="V155" t="s">
        <v>325</v>
      </c>
      <c r="W155" t="s">
        <v>488</v>
      </c>
      <c r="X155" s="48" t="s">
        <v>477</v>
      </c>
      <c r="Y155" s="41"/>
    </row>
    <row r="156" spans="1:25" ht="15" x14ac:dyDescent="0.25">
      <c r="A156">
        <v>1.69</v>
      </c>
      <c r="B156">
        <v>2.11</v>
      </c>
      <c r="C156" s="29">
        <f t="shared" si="34"/>
        <v>6.5649625620460395E-2</v>
      </c>
      <c r="D156" s="30">
        <f>IF(OR($A156="",$B156=""),"",A156*'MPTO_working_2-way'!$G155)</f>
        <v>1.8009478672985779</v>
      </c>
      <c r="E156" s="32">
        <f>IF(OR($A156="",$B156=""),"",B156*'MPTO_working_2-way'!$G155)</f>
        <v>2.2485207100591711</v>
      </c>
      <c r="F156" s="30">
        <f>IF(OR($A156="",$B156=""),"",'MPTO_working_2-way'!D155)</f>
        <v>1.7892571313881429</v>
      </c>
      <c r="G156" s="32">
        <f>IF(OR($A156="",$B156=""),"",'MPTO_working_2-way'!E155)</f>
        <v>2.2670142089704055</v>
      </c>
      <c r="H156" s="30">
        <f>IF(OR($A156="",$B156=""),"",'OddsRatio_working_2-way'!M155)</f>
        <v>1.7884298457197199</v>
      </c>
      <c r="I156" s="30">
        <f>IF(OR($A156="",$B156=""),"",'OddsRatio_working_2-way'!N155)</f>
        <v>2.2683436648534623</v>
      </c>
      <c r="J156" s="30">
        <f>IF('Log_working_2-way'!$D155="","",A156^('Log_working_2-way'!$D155))</f>
        <v>1.7830023998710038</v>
      </c>
      <c r="K156" s="32">
        <f>IF('Log_working_2-way'!$D155="","",B156^('Log_working_2-way'!$D155))</f>
        <v>2.2771352937808902</v>
      </c>
      <c r="L156" s="37">
        <f t="shared" si="26"/>
        <v>0.5552631578947369</v>
      </c>
      <c r="M156" s="37">
        <f t="shared" si="27"/>
        <v>0.44473684210526326</v>
      </c>
      <c r="N156" s="38">
        <v>253</v>
      </c>
      <c r="O156" s="38">
        <f t="shared" si="28"/>
        <v>103.29585798816568</v>
      </c>
      <c r="P156" s="38">
        <f t="shared" si="29"/>
        <v>133.09478672985779</v>
      </c>
      <c r="Q156" s="38">
        <f t="shared" si="30"/>
        <v>119.90521327014218</v>
      </c>
      <c r="R156" s="38">
        <f t="shared" si="31"/>
        <v>149.70414201183434</v>
      </c>
      <c r="S156" s="39">
        <f t="shared" si="32"/>
        <v>-16.609355281976505</v>
      </c>
      <c r="T156" s="39">
        <f t="shared" si="33"/>
        <v>-16.609355281976548</v>
      </c>
      <c r="U156" t="s">
        <v>326</v>
      </c>
      <c r="V156" t="s">
        <v>327</v>
      </c>
      <c r="W156" t="s">
        <v>488</v>
      </c>
      <c r="X156" s="48" t="s">
        <v>477</v>
      </c>
      <c r="Y156" s="41"/>
    </row>
    <row r="157" spans="1:25" ht="15" x14ac:dyDescent="0.25">
      <c r="A157">
        <v>1.83</v>
      </c>
      <c r="B157">
        <v>1.96</v>
      </c>
      <c r="C157" s="29">
        <f t="shared" si="34"/>
        <v>5.6652169064347113E-2</v>
      </c>
      <c r="D157" s="30">
        <f>IF(OR($A157="",$B157=""),"",A157*'MPTO_working_2-way'!$G156)</f>
        <v>1.9336734693877553</v>
      </c>
      <c r="E157" s="32">
        <f>IF(OR($A157="",$B157=""),"",B157*'MPTO_working_2-way'!$G156)</f>
        <v>2.0710382513661205</v>
      </c>
      <c r="F157" s="30">
        <f>IF(OR($A157="",$B157=""),"",'MPTO_working_2-way'!D156)</f>
        <v>1.9300473525613433</v>
      </c>
      <c r="G157" s="32">
        <f>IF(OR($A157="",$B157=""),"",'MPTO_working_2-way'!E156)</f>
        <v>2.0752140708169406</v>
      </c>
      <c r="H157" s="30">
        <f>IF(OR($A157="",$B157=""),"",'OddsRatio_working_2-way'!M156)</f>
        <v>1.9298297335175583</v>
      </c>
      <c r="I157" s="30">
        <f>IF(OR($A157="",$B157=""),"",'OddsRatio_working_2-way'!N156)</f>
        <v>2.0754657158757301</v>
      </c>
      <c r="J157" s="30">
        <f>IF('Log_working_2-way'!$D156="","",A157^('Log_working_2-way'!$D156))</f>
        <v>1.9281502318444717</v>
      </c>
      <c r="K157" s="32">
        <f>IF('Log_working_2-way'!$D156="","",B157^('Log_working_2-way'!$D156))</f>
        <v>2.0774117871093178</v>
      </c>
      <c r="L157" s="37">
        <f t="shared" si="26"/>
        <v>0.51715039577836408</v>
      </c>
      <c r="M157" s="37">
        <f t="shared" si="27"/>
        <v>0.48284960422163581</v>
      </c>
      <c r="N157" s="38">
        <v>254</v>
      </c>
      <c r="O157" s="38">
        <f t="shared" si="28"/>
        <v>115.20218579234971</v>
      </c>
      <c r="P157" s="38">
        <f t="shared" si="29"/>
        <v>124.40816326530611</v>
      </c>
      <c r="Q157" s="38">
        <f t="shared" si="30"/>
        <v>129.59183673469389</v>
      </c>
      <c r="R157" s="38">
        <f t="shared" si="31"/>
        <v>138.79781420765025</v>
      </c>
      <c r="S157" s="39">
        <f t="shared" si="32"/>
        <v>-14.389650942344176</v>
      </c>
      <c r="T157" s="39">
        <f t="shared" si="33"/>
        <v>-14.389650942344133</v>
      </c>
      <c r="U157" t="s">
        <v>328</v>
      </c>
      <c r="V157" t="s">
        <v>329</v>
      </c>
      <c r="W157" t="s">
        <v>488</v>
      </c>
      <c r="X157" s="48" t="s">
        <v>477</v>
      </c>
      <c r="Y157" s="41"/>
    </row>
    <row r="158" spans="1:25" ht="15" x14ac:dyDescent="0.25">
      <c r="A158">
        <v>2.09</v>
      </c>
      <c r="B158">
        <v>1.81</v>
      </c>
      <c r="C158" s="29">
        <f t="shared" si="34"/>
        <v>3.0955087366835166E-2</v>
      </c>
      <c r="D158" s="30">
        <f>IF(OR($A158="",$B158=""),"",A158*'MPTO_working_2-way'!$G157)</f>
        <v>2.1546961325966851</v>
      </c>
      <c r="E158" s="32">
        <f>IF(OR($A158="",$B158=""),"",B158*'MPTO_working_2-way'!$G157)</f>
        <v>1.8660287081339717</v>
      </c>
      <c r="F158" s="30">
        <f>IF(OR($A158="",$B158=""),"",'MPTO_working_2-way'!D157)</f>
        <v>2.159867538325388</v>
      </c>
      <c r="G158" s="32">
        <f>IF(OR($A158="",$B158=""),"",'MPTO_working_2-way'!E157)</f>
        <v>1.8621674173619833</v>
      </c>
      <c r="H158" s="30">
        <f>IF(OR($A158="",$B158=""),"",'OddsRatio_working_2-way'!M157)</f>
        <v>2.1600340565456171</v>
      </c>
      <c r="I158" s="30">
        <f>IF(OR($A158="",$B158=""),"",'OddsRatio_working_2-way'!N157)</f>
        <v>1.8620436566990362</v>
      </c>
      <c r="J158" s="30">
        <f>IF('Log_working_2-way'!$D157="","",A158^('Log_working_2-way'!$D157))</f>
        <v>2.1623937828196005</v>
      </c>
      <c r="K158" s="32">
        <f>IF('Log_working_2-way'!$D157="","",B158^('Log_working_2-way'!$D157))</f>
        <v>1.8602936584659731</v>
      </c>
      <c r="L158" s="37">
        <f t="shared" si="26"/>
        <v>0.46410256410256412</v>
      </c>
      <c r="M158" s="37">
        <f t="shared" si="27"/>
        <v>0.53589743589743577</v>
      </c>
      <c r="N158" s="38">
        <v>255</v>
      </c>
      <c r="O158" s="38">
        <f t="shared" si="28"/>
        <v>132.99043062200954</v>
      </c>
      <c r="P158" s="38">
        <f t="shared" si="29"/>
        <v>114.11602209944753</v>
      </c>
      <c r="Q158" s="38">
        <f t="shared" si="30"/>
        <v>140.88397790055248</v>
      </c>
      <c r="R158" s="38">
        <f t="shared" si="31"/>
        <v>122.00956937799045</v>
      </c>
      <c r="S158" s="39">
        <f t="shared" si="32"/>
        <v>-7.8935472785429397</v>
      </c>
      <c r="T158" s="39">
        <f t="shared" si="33"/>
        <v>-7.8935472785429113</v>
      </c>
      <c r="U158" t="s">
        <v>330</v>
      </c>
      <c r="V158" t="s">
        <v>331</v>
      </c>
      <c r="W158" t="s">
        <v>489</v>
      </c>
      <c r="X158" s="48" t="s">
        <v>477</v>
      </c>
      <c r="Y158" s="41"/>
    </row>
    <row r="159" spans="1:25" ht="15" x14ac:dyDescent="0.25">
      <c r="A159">
        <v>2.2000000000000002</v>
      </c>
      <c r="B159">
        <v>1.74</v>
      </c>
      <c r="C159" s="29">
        <f t="shared" si="34"/>
        <v>2.925809822361547E-2</v>
      </c>
      <c r="D159" s="30">
        <f>IF(OR($A159="",$B159=""),"",A159*'MPTO_working_2-way'!$G158)</f>
        <v>2.264367816091954</v>
      </c>
      <c r="E159" s="32">
        <f>IF(OR($A159="",$B159=""),"",B159*'MPTO_working_2-way'!$G158)</f>
        <v>1.790909090909091</v>
      </c>
      <c r="F159" s="30">
        <f>IF(OR($A159="",$B159=""),"",'MPTO_working_2-way'!D158)</f>
        <v>2.2731591448931119</v>
      </c>
      <c r="G159" s="32">
        <f>IF(OR($A159="",$B159=""),"",'MPTO_working_2-way'!E158)</f>
        <v>1.78544776119403</v>
      </c>
      <c r="H159" s="30">
        <f>IF(OR($A159="",$B159=""),"",'OddsRatio_working_2-way'!M158)</f>
        <v>2.2734290799340271</v>
      </c>
      <c r="I159" s="30">
        <f>IF(OR($A159="",$B159=""),"",'OddsRatio_working_2-way'!N158)</f>
        <v>1.7852812659593167</v>
      </c>
      <c r="J159" s="30">
        <f>IF('Log_working_2-way'!$D158="","",A159^('Log_working_2-way'!$D158))</f>
        <v>2.2774497365044657</v>
      </c>
      <c r="K159" s="32">
        <f>IF('Log_working_2-way'!$D158="","",B159^('Log_working_2-way'!$D158))</f>
        <v>1.7828096647750074</v>
      </c>
      <c r="L159" s="37">
        <f t="shared" ref="L159:L222" si="35">(1/D159)</f>
        <v>0.44162436548223349</v>
      </c>
      <c r="M159" s="37">
        <f t="shared" ref="M159:M222" si="36">(1/E159)</f>
        <v>0.55837563451776651</v>
      </c>
      <c r="N159" s="38">
        <v>256</v>
      </c>
      <c r="O159" s="38">
        <f t="shared" ref="O159:O222" si="37">(1/A159)*((N159*A159)-N159)</f>
        <v>139.63636363636365</v>
      </c>
      <c r="P159" s="38">
        <f t="shared" ref="P159:P222" si="38">(1/B159)*((N159*B159)-N159)</f>
        <v>108.8735632183908</v>
      </c>
      <c r="Q159" s="38">
        <f t="shared" ref="Q159:Q222" si="39">(1/B159)*N159</f>
        <v>147.12643678160919</v>
      </c>
      <c r="R159" s="38">
        <f t="shared" ref="R159:R222" si="40">(1/A159)*N159</f>
        <v>116.36363636363636</v>
      </c>
      <c r="S159" s="39">
        <f t="shared" ref="S159:S222" si="41">O159-Q159</f>
        <v>-7.4900731452455318</v>
      </c>
      <c r="T159" s="39">
        <f t="shared" ref="T159:T222" si="42">P159-R159</f>
        <v>-7.4900731452455602</v>
      </c>
      <c r="U159" t="s">
        <v>332</v>
      </c>
      <c r="V159" t="s">
        <v>333</v>
      </c>
      <c r="W159" t="s">
        <v>489</v>
      </c>
      <c r="X159" s="48" t="s">
        <v>477</v>
      </c>
      <c r="Y159" s="41"/>
    </row>
    <row r="160" spans="1:25" ht="15" x14ac:dyDescent="0.25">
      <c r="A160">
        <v>2.5299999999999998</v>
      </c>
      <c r="B160">
        <v>1.58</v>
      </c>
      <c r="C160" s="29">
        <f t="shared" si="34"/>
        <v>2.8168309401110703E-2</v>
      </c>
      <c r="D160" s="30">
        <f>IF(OR($A160="",$B160=""),"",A160*'MPTO_working_2-way'!$G159)</f>
        <v>2.6012658227848098</v>
      </c>
      <c r="E160" s="32">
        <f>IF(OR($A160="",$B160=""),"",B160*'MPTO_working_2-way'!$G159)</f>
        <v>1.6245059288537549</v>
      </c>
      <c r="F160" s="30">
        <f>IF(OR($A160="",$B160=""),"",'MPTO_working_2-way'!D159)</f>
        <v>2.6234823127912317</v>
      </c>
      <c r="G160" s="32">
        <f>IF(OR($A160="",$B160=""),"",'MPTO_working_2-way'!E159)</f>
        <v>1.6159598981283099</v>
      </c>
      <c r="H160" s="30">
        <f>IF(OR($A160="",$B160=""),"",'OddsRatio_working_2-way'!M159)</f>
        <v>2.6241708760111284</v>
      </c>
      <c r="I160" s="30">
        <f>IF(OR($A160="",$B160=""),"",'OddsRatio_working_2-way'!N159)</f>
        <v>1.6156987634551996</v>
      </c>
      <c r="J160" s="30">
        <f>IF('Log_working_2-way'!$D159="","",A160^('Log_working_2-way'!$D159))</f>
        <v>2.6344667221475415</v>
      </c>
      <c r="K160" s="32">
        <f>IF('Log_working_2-way'!$D159="","",B160^('Log_working_2-way'!$D159))</f>
        <v>1.6118203487716556</v>
      </c>
      <c r="L160" s="37">
        <f t="shared" si="35"/>
        <v>0.38442822384428227</v>
      </c>
      <c r="M160" s="37">
        <f t="shared" si="36"/>
        <v>0.61557177615571779</v>
      </c>
      <c r="N160" s="38">
        <v>257</v>
      </c>
      <c r="O160" s="38">
        <f t="shared" si="37"/>
        <v>155.41897233201581</v>
      </c>
      <c r="P160" s="38">
        <f t="shared" si="38"/>
        <v>94.341772151898724</v>
      </c>
      <c r="Q160" s="38">
        <f t="shared" si="39"/>
        <v>162.65822784810126</v>
      </c>
      <c r="R160" s="38">
        <f t="shared" si="40"/>
        <v>101.5810276679842</v>
      </c>
      <c r="S160" s="39">
        <f t="shared" si="41"/>
        <v>-7.2392555160854499</v>
      </c>
      <c r="T160" s="39">
        <f t="shared" si="42"/>
        <v>-7.2392555160854783</v>
      </c>
      <c r="U160" t="s">
        <v>334</v>
      </c>
      <c r="V160" t="s">
        <v>335</v>
      </c>
      <c r="W160" t="s">
        <v>489</v>
      </c>
      <c r="X160" s="48" t="s">
        <v>477</v>
      </c>
      <c r="Y160" s="41"/>
    </row>
    <row r="161" spans="1:25" ht="15" x14ac:dyDescent="0.25">
      <c r="A161">
        <v>2.06</v>
      </c>
      <c r="B161">
        <v>1.85</v>
      </c>
      <c r="C161" s="29">
        <f t="shared" si="34"/>
        <v>2.5977433744424072E-2</v>
      </c>
      <c r="D161" s="30">
        <f>IF(OR($A161="",$B161=""),"",A161*'MPTO_working_2-way'!$G160)</f>
        <v>2.1135135135135137</v>
      </c>
      <c r="E161" s="32">
        <f>IF(OR($A161="",$B161=""),"",B161*'MPTO_working_2-way'!$G160)</f>
        <v>1.8980582524271847</v>
      </c>
      <c r="F161" s="30">
        <f>IF(OR($A161="",$B161=""),"",'MPTO_working_2-way'!D160)</f>
        <v>2.1166342682588173</v>
      </c>
      <c r="G161" s="32">
        <f>IF(OR($A161="",$B161=""),"",'MPTO_working_2-way'!E160)</f>
        <v>1.8955483710519774</v>
      </c>
      <c r="H161" s="30">
        <f>IF(OR($A161="",$B161=""),"",'OddsRatio_working_2-way'!M160)</f>
        <v>2.1167178800079327</v>
      </c>
      <c r="I161" s="30">
        <f>IF(OR($A161="",$B161=""),"",'OddsRatio_working_2-way'!N160)</f>
        <v>1.8954813188742858</v>
      </c>
      <c r="J161" s="30">
        <f>IF('Log_working_2-way'!$D160="","",A161^('Log_working_2-way'!$D160))</f>
        <v>2.1181333306010104</v>
      </c>
      <c r="K161" s="32">
        <f>IF('Log_working_2-way'!$D160="","",B161^('Log_working_2-way'!$D160))</f>
        <v>1.8943477245799318</v>
      </c>
      <c r="L161" s="37">
        <f t="shared" si="35"/>
        <v>0.47314578005115088</v>
      </c>
      <c r="M161" s="37">
        <f t="shared" si="36"/>
        <v>0.52685421994884907</v>
      </c>
      <c r="N161" s="38">
        <v>258</v>
      </c>
      <c r="O161" s="38">
        <f t="shared" si="37"/>
        <v>132.75728155339806</v>
      </c>
      <c r="P161" s="38">
        <f t="shared" si="38"/>
        <v>118.54054054054053</v>
      </c>
      <c r="Q161" s="38">
        <f t="shared" si="39"/>
        <v>139.45945945945945</v>
      </c>
      <c r="R161" s="38">
        <f t="shared" si="40"/>
        <v>125.24271844660194</v>
      </c>
      <c r="S161" s="39">
        <f t="shared" si="41"/>
        <v>-6.7021779060613937</v>
      </c>
      <c r="T161" s="39">
        <f t="shared" si="42"/>
        <v>-6.702177906061408</v>
      </c>
      <c r="U161" t="s">
        <v>336</v>
      </c>
      <c r="V161" t="s">
        <v>337</v>
      </c>
      <c r="W161" t="s">
        <v>489</v>
      </c>
      <c r="X161" s="48" t="s">
        <v>477</v>
      </c>
      <c r="Y161" s="41"/>
    </row>
    <row r="162" spans="1:25" ht="15" x14ac:dyDescent="0.25">
      <c r="A162">
        <v>2.44</v>
      </c>
      <c r="B162">
        <v>1.58</v>
      </c>
      <c r="C162" s="29">
        <f t="shared" si="34"/>
        <v>4.2747457978833836E-2</v>
      </c>
      <c r="D162" s="30">
        <f>IF(OR($A162="",$B162=""),"",A162*'MPTO_working_2-way'!$G161)</f>
        <v>2.5443037974683547</v>
      </c>
      <c r="E162" s="32">
        <f>IF(OR($A162="",$B162=""),"",B162*'MPTO_working_2-way'!$G161)</f>
        <v>1.6475409836065575</v>
      </c>
      <c r="F162" s="30">
        <f>IF(OR($A162="",$B162=""),"",'MPTO_working_2-way'!D161)</f>
        <v>2.5742521367521367</v>
      </c>
      <c r="G162" s="32">
        <f>IF(OR($A162="",$B162=""),"",'MPTO_working_2-way'!E161)</f>
        <v>1.6352222599253479</v>
      </c>
      <c r="H162" s="30">
        <f>IF(OR($A162="",$B162=""),"",'OddsRatio_working_2-way'!M161)</f>
        <v>2.5756771943166705</v>
      </c>
      <c r="I162" s="30">
        <f>IF(OR($A162="",$B162=""),"",'OddsRatio_working_2-way'!N161)</f>
        <v>1.6346477588219925</v>
      </c>
      <c r="J162" s="30">
        <f>IF('Log_working_2-way'!$D161="","",A162^('Log_working_2-way'!$D161))</f>
        <v>2.589784277589088</v>
      </c>
      <c r="K162" s="32">
        <f>IF('Log_working_2-way'!$D161="","",B162^('Log_working_2-way'!$D161))</f>
        <v>1.6290161590451022</v>
      </c>
      <c r="L162" s="37">
        <f t="shared" si="35"/>
        <v>0.39303482587064675</v>
      </c>
      <c r="M162" s="37">
        <f t="shared" si="36"/>
        <v>0.60696517412935314</v>
      </c>
      <c r="N162" s="38">
        <v>259</v>
      </c>
      <c r="O162" s="38">
        <f t="shared" si="37"/>
        <v>152.85245901639345</v>
      </c>
      <c r="P162" s="38">
        <f t="shared" si="38"/>
        <v>95.075949367088612</v>
      </c>
      <c r="Q162" s="38">
        <f t="shared" si="39"/>
        <v>163.92405063291139</v>
      </c>
      <c r="R162" s="38">
        <f t="shared" si="40"/>
        <v>106.14754098360656</v>
      </c>
      <c r="S162" s="39">
        <f t="shared" si="41"/>
        <v>-11.071591616517935</v>
      </c>
      <c r="T162" s="39">
        <f t="shared" si="42"/>
        <v>-11.071591616517949</v>
      </c>
      <c r="U162" t="s">
        <v>338</v>
      </c>
      <c r="V162" t="s">
        <v>339</v>
      </c>
      <c r="W162" t="s">
        <v>490</v>
      </c>
      <c r="X162" s="48" t="s">
        <v>477</v>
      </c>
      <c r="Y162" s="41"/>
    </row>
    <row r="163" spans="1:25" ht="15" x14ac:dyDescent="0.25">
      <c r="A163">
        <v>2.4300000000000002</v>
      </c>
      <c r="B163">
        <v>1.58</v>
      </c>
      <c r="C163" s="29">
        <f t="shared" si="34"/>
        <v>4.4434026149919204E-2</v>
      </c>
      <c r="D163" s="30">
        <f>IF(OR($A163="",$B163=""),"",A163*'MPTO_working_2-way'!$G162)</f>
        <v>2.537974683544304</v>
      </c>
      <c r="E163" s="32">
        <f>IF(OR($A163="",$B163=""),"",B163*'MPTO_working_2-way'!$G162)</f>
        <v>1.6502057613168724</v>
      </c>
      <c r="F163" s="30">
        <f>IF(OR($A163="",$B163=""),"",'MPTO_working_2-way'!D162)</f>
        <v>2.5686759884926742</v>
      </c>
      <c r="G163" s="32">
        <f>IF(OR($A163="",$B163=""),"",'MPTO_working_2-way'!E162)</f>
        <v>1.6374802746620036</v>
      </c>
      <c r="H163" s="30">
        <f>IF(OR($A163="",$B163=""),"",'OddsRatio_working_2-way'!M162)</f>
        <v>2.5701965613830993</v>
      </c>
      <c r="I163" s="30">
        <f>IF(OR($A163="",$B163=""),"",'OddsRatio_working_2-way'!N162)</f>
        <v>1.636862940980558</v>
      </c>
      <c r="J163" s="30">
        <f>IF('Log_working_2-way'!$D162="","",A163^('Log_working_2-way'!$D162))</f>
        <v>2.5846851995954396</v>
      </c>
      <c r="K163" s="32">
        <f>IF('Log_working_2-way'!$D162="","",B163^('Log_working_2-way'!$D162))</f>
        <v>1.6310401587990264</v>
      </c>
      <c r="L163" s="37">
        <f t="shared" si="35"/>
        <v>0.3940149625935162</v>
      </c>
      <c r="M163" s="37">
        <f t="shared" si="36"/>
        <v>0.6059850374064838</v>
      </c>
      <c r="N163" s="38">
        <v>260</v>
      </c>
      <c r="O163" s="38">
        <f t="shared" si="37"/>
        <v>153.00411522633746</v>
      </c>
      <c r="P163" s="38">
        <f t="shared" si="38"/>
        <v>95.443037974683534</v>
      </c>
      <c r="Q163" s="38">
        <f t="shared" si="39"/>
        <v>164.55696202531644</v>
      </c>
      <c r="R163" s="38">
        <f t="shared" si="40"/>
        <v>106.99588477366254</v>
      </c>
      <c r="S163" s="39">
        <f t="shared" si="41"/>
        <v>-11.552846798978976</v>
      </c>
      <c r="T163" s="39">
        <f t="shared" si="42"/>
        <v>-11.552846798979004</v>
      </c>
      <c r="U163" t="s">
        <v>340</v>
      </c>
      <c r="V163" t="s">
        <v>341</v>
      </c>
      <c r="W163" t="s">
        <v>490</v>
      </c>
      <c r="X163" s="48" t="s">
        <v>477</v>
      </c>
      <c r="Y163" s="41"/>
    </row>
    <row r="164" spans="1:25" ht="15" x14ac:dyDescent="0.25">
      <c r="A164">
        <v>2.76</v>
      </c>
      <c r="B164">
        <v>1.47</v>
      </c>
      <c r="C164" s="29">
        <f t="shared" si="34"/>
        <v>4.2590949423247704E-2</v>
      </c>
      <c r="D164" s="30">
        <f>IF(OR($A164="",$B164=""),"",A164*'MPTO_working_2-way'!$G163)</f>
        <v>2.8775510204081636</v>
      </c>
      <c r="E164" s="32">
        <f>IF(OR($A164="",$B164=""),"",B164*'MPTO_working_2-way'!$G163)</f>
        <v>1.5326086956521741</v>
      </c>
      <c r="F164" s="30">
        <f>IF(OR($A164="",$B164=""),"",'MPTO_working_2-way'!D163)</f>
        <v>2.93235039028621</v>
      </c>
      <c r="G164" s="32">
        <f>IF(OR($A164="",$B164=""),"",'MPTO_working_2-way'!E163)</f>
        <v>1.5175044883303412</v>
      </c>
      <c r="H164" s="30">
        <f>IF(OR($A164="",$B164=""),"",'OddsRatio_working_2-way'!M163)</f>
        <v>2.9351177873875871</v>
      </c>
      <c r="I164" s="30">
        <f>IF(OR($A164="",$B164=""),"",'OddsRatio_working_2-way'!N163)</f>
        <v>1.5167644091319124</v>
      </c>
      <c r="J164" s="30">
        <f>IF('Log_working_2-way'!$D163="","",A164^('Log_working_2-way'!$D163))</f>
        <v>2.9614456658071751</v>
      </c>
      <c r="K164" s="32">
        <f>IF('Log_working_2-way'!$D163="","",B164^('Log_working_2-way'!$D163))</f>
        <v>1.5098280403230515</v>
      </c>
      <c r="L164" s="37">
        <f t="shared" si="35"/>
        <v>0.34751773049645385</v>
      </c>
      <c r="M164" s="37">
        <f t="shared" si="36"/>
        <v>0.65248226950354604</v>
      </c>
      <c r="N164" s="38">
        <v>261</v>
      </c>
      <c r="O164" s="38">
        <f t="shared" si="37"/>
        <v>166.43478260869563</v>
      </c>
      <c r="P164" s="38">
        <f t="shared" si="38"/>
        <v>83.448979591836746</v>
      </c>
      <c r="Q164" s="38">
        <f t="shared" si="39"/>
        <v>177.55102040816325</v>
      </c>
      <c r="R164" s="38">
        <f t="shared" si="40"/>
        <v>94.565217391304358</v>
      </c>
      <c r="S164" s="39">
        <f t="shared" si="41"/>
        <v>-11.116237799467626</v>
      </c>
      <c r="T164" s="39">
        <f t="shared" si="42"/>
        <v>-11.116237799467612</v>
      </c>
      <c r="U164" t="s">
        <v>342</v>
      </c>
      <c r="V164" t="s">
        <v>343</v>
      </c>
      <c r="W164" t="s">
        <v>490</v>
      </c>
      <c r="X164" s="48" t="s">
        <v>477</v>
      </c>
      <c r="Y164" s="41"/>
    </row>
    <row r="165" spans="1:25" ht="15" x14ac:dyDescent="0.25">
      <c r="A165">
        <v>2.67</v>
      </c>
      <c r="B165">
        <v>1.5</v>
      </c>
      <c r="C165" s="29">
        <f t="shared" si="34"/>
        <v>4.1198501872659055E-2</v>
      </c>
      <c r="D165" s="30">
        <f>IF(OR($A165="",$B165=""),"",A165*'MPTO_working_2-way'!$G164)</f>
        <v>2.78</v>
      </c>
      <c r="E165" s="32">
        <f>IF(OR($A165="",$B165=""),"",B165*'MPTO_working_2-way'!$G164)</f>
        <v>1.5617977528089886</v>
      </c>
      <c r="F165" s="30">
        <f>IF(OR($A165="",$B165=""),"",'MPTO_working_2-way'!D164)</f>
        <v>2.8253968253968247</v>
      </c>
      <c r="G165" s="32">
        <f>IF(OR($A165="",$B165=""),"",'MPTO_working_2-way'!E164)</f>
        <v>1.5478260869565217</v>
      </c>
      <c r="H165" s="30">
        <f>IF(OR($A165="",$B165=""),"",'OddsRatio_working_2-way'!M164)</f>
        <v>2.8275666882497057</v>
      </c>
      <c r="I165" s="30">
        <f>IF(OR($A165="",$B165=""),"",'OddsRatio_working_2-way'!N164)</f>
        <v>1.547175655164583</v>
      </c>
      <c r="J165" s="30">
        <f>IF('Log_working_2-way'!$D164="","",A165^('Log_working_2-way'!$D164))</f>
        <v>2.8492013733638273</v>
      </c>
      <c r="K165" s="32">
        <f>IF('Log_working_2-way'!$D164="","",B165^('Log_working_2-way'!$D164))</f>
        <v>1.5407739873024775</v>
      </c>
      <c r="L165" s="37">
        <f t="shared" si="35"/>
        <v>0.35971223021582738</v>
      </c>
      <c r="M165" s="37">
        <f t="shared" si="36"/>
        <v>0.64028776978417279</v>
      </c>
      <c r="N165" s="38">
        <v>262</v>
      </c>
      <c r="O165" s="38">
        <f t="shared" si="37"/>
        <v>163.87265917602997</v>
      </c>
      <c r="P165" s="38">
        <f t="shared" si="38"/>
        <v>87.333333333333329</v>
      </c>
      <c r="Q165" s="38">
        <f t="shared" si="39"/>
        <v>174.66666666666666</v>
      </c>
      <c r="R165" s="38">
        <f t="shared" si="40"/>
        <v>98.127340823970044</v>
      </c>
      <c r="S165" s="39">
        <f t="shared" si="41"/>
        <v>-10.794007490636687</v>
      </c>
      <c r="T165" s="39">
        <f t="shared" si="42"/>
        <v>-10.794007490636716</v>
      </c>
      <c r="U165" t="s">
        <v>344</v>
      </c>
      <c r="V165" t="s">
        <v>345</v>
      </c>
      <c r="W165" t="s">
        <v>490</v>
      </c>
      <c r="X165" s="48" t="s">
        <v>477</v>
      </c>
      <c r="Y165" s="41"/>
    </row>
    <row r="166" spans="1:25" ht="15" x14ac:dyDescent="0.25">
      <c r="A166">
        <v>2.06</v>
      </c>
      <c r="B166">
        <v>1.84</v>
      </c>
      <c r="C166" s="29">
        <f t="shared" si="34"/>
        <v>2.891515407344869E-2</v>
      </c>
      <c r="D166" s="30">
        <f>IF(OR($A166="",$B166=""),"",A166*'MPTO_working_2-way'!$G165)</f>
        <v>2.1195652173913042</v>
      </c>
      <c r="E166" s="32">
        <f>IF(OR($A166="",$B166=""),"",B166*'MPTO_working_2-way'!$G165)</f>
        <v>1.8932038834951457</v>
      </c>
      <c r="F166" s="30">
        <f>IF(OR($A166="",$B166=""),"",'MPTO_working_2-way'!D165)</f>
        <v>2.1232354918216445</v>
      </c>
      <c r="G166" s="32">
        <f>IF(OR($A166="",$B166=""),"",'MPTO_working_2-way'!E165)</f>
        <v>1.8902852583283463</v>
      </c>
      <c r="H166" s="30">
        <f>IF(OR($A166="",$B166=""),"",'OddsRatio_working_2-way'!M165)</f>
        <v>2.123345344008138</v>
      </c>
      <c r="I166" s="30">
        <f>IF(OR($A166="",$B166=""),"",'OddsRatio_working_2-way'!N165)</f>
        <v>1.8901981971385247</v>
      </c>
      <c r="J166" s="30">
        <f>IF('Log_working_2-way'!$D165="","",A166^('Log_working_2-way'!$D165))</f>
        <v>2.1250149218724146</v>
      </c>
      <c r="K166" s="32">
        <f>IF('Log_working_2-way'!$D165="","",B166^('Log_working_2-way'!$D165))</f>
        <v>1.8888770989238437</v>
      </c>
      <c r="L166" s="37">
        <f t="shared" si="35"/>
        <v>0.47179487179487184</v>
      </c>
      <c r="M166" s="37">
        <f t="shared" si="36"/>
        <v>0.52820512820512822</v>
      </c>
      <c r="N166" s="38">
        <v>263</v>
      </c>
      <c r="O166" s="38">
        <f t="shared" si="37"/>
        <v>135.33009708737862</v>
      </c>
      <c r="P166" s="38">
        <f t="shared" si="38"/>
        <v>120.06521739130434</v>
      </c>
      <c r="Q166" s="38">
        <f t="shared" si="39"/>
        <v>142.93478260869566</v>
      </c>
      <c r="R166" s="38">
        <f t="shared" si="40"/>
        <v>127.66990291262137</v>
      </c>
      <c r="S166" s="39">
        <f t="shared" si="41"/>
        <v>-7.6046855213170375</v>
      </c>
      <c r="T166" s="39">
        <f t="shared" si="42"/>
        <v>-7.6046855213170232</v>
      </c>
      <c r="U166" t="s">
        <v>346</v>
      </c>
      <c r="V166" t="s">
        <v>347</v>
      </c>
      <c r="W166" t="s">
        <v>491</v>
      </c>
      <c r="X166" s="48" t="s">
        <v>477</v>
      </c>
      <c r="Y166" s="41"/>
    </row>
    <row r="167" spans="1:25" s="35" customFormat="1" ht="15" x14ac:dyDescent="0.25">
      <c r="A167">
        <v>2.11</v>
      </c>
      <c r="B167">
        <v>1.79</v>
      </c>
      <c r="C167" s="29">
        <f t="shared" si="34"/>
        <v>3.2592867166194583E-2</v>
      </c>
      <c r="D167" s="30">
        <f>IF(OR($A167="",$B167=""),"",A167*'MPTO_working_2-way'!$G166)</f>
        <v>2.1787709497206706</v>
      </c>
      <c r="E167" s="32">
        <f>IF(OR($A167="",$B167=""),"",B167*'MPTO_working_2-way'!$G166)</f>
        <v>1.8483412322274884</v>
      </c>
      <c r="F167" s="30">
        <f>IF(OR($A167="",$B167=""),"",'MPTO_working_2-way'!D166)</f>
        <v>2.1851369724319478</v>
      </c>
      <c r="G167" s="32">
        <f>IF(OR($A167="",$B167=""),"",'MPTO_working_2-way'!E166)</f>
        <v>1.8437843247333352</v>
      </c>
      <c r="H167" s="30">
        <f>IF(OR($A167="",$B167=""),"",'OddsRatio_working_2-way'!M166)</f>
        <v>2.1853536565680476</v>
      </c>
      <c r="I167" s="30">
        <f>IF(OR($A167="",$B167=""),"",'OddsRatio_working_2-way'!N166)</f>
        <v>1.8436300798997822</v>
      </c>
      <c r="J167" s="30">
        <f>IF('Log_working_2-way'!$D166="","",A167^('Log_working_2-way'!$D166))</f>
        <v>2.1882656756587764</v>
      </c>
      <c r="K167" s="32">
        <f>IF('Log_working_2-way'!$D166="","",B167^('Log_working_2-way'!$D166))</f>
        <v>1.8415626408173078</v>
      </c>
      <c r="L167" s="37">
        <f t="shared" si="35"/>
        <v>0.4589743589743589</v>
      </c>
      <c r="M167" s="37">
        <f t="shared" si="36"/>
        <v>0.54102564102564099</v>
      </c>
      <c r="N167" s="38">
        <v>264</v>
      </c>
      <c r="O167" s="38">
        <f t="shared" si="37"/>
        <v>138.88151658767771</v>
      </c>
      <c r="P167" s="38">
        <f t="shared" si="38"/>
        <v>116.51396648044692</v>
      </c>
      <c r="Q167" s="38">
        <f t="shared" si="39"/>
        <v>147.48603351955308</v>
      </c>
      <c r="R167" s="38">
        <f t="shared" si="40"/>
        <v>125.11848341232228</v>
      </c>
      <c r="S167" s="39">
        <f t="shared" si="41"/>
        <v>-8.6045169318753665</v>
      </c>
      <c r="T167" s="39">
        <f t="shared" si="42"/>
        <v>-8.6045169318753523</v>
      </c>
      <c r="U167" t="s">
        <v>348</v>
      </c>
      <c r="V167" t="s">
        <v>349</v>
      </c>
      <c r="W167" t="s">
        <v>491</v>
      </c>
      <c r="X167" s="48" t="s">
        <v>477</v>
      </c>
      <c r="Y167" s="41"/>
    </row>
    <row r="168" spans="1:25" ht="15" x14ac:dyDescent="0.25">
      <c r="A168">
        <v>1.93</v>
      </c>
      <c r="B168">
        <v>1.96</v>
      </c>
      <c r="C168" s="29">
        <f t="shared" si="34"/>
        <v>2.8338796658559762E-2</v>
      </c>
      <c r="D168" s="30">
        <f>IF(OR($A168="",$B168=""),"",A168*'MPTO_working_2-way'!$G167)</f>
        <v>1.9846938775510203</v>
      </c>
      <c r="E168" s="32">
        <f>IF(OR($A168="",$B168=""),"",B168*'MPTO_working_2-way'!$G167)</f>
        <v>2.0155440414507773</v>
      </c>
      <c r="F168" s="30">
        <f>IF(OR($A168="",$B168=""),"",'MPTO_working_2-way'!D167)</f>
        <v>1.9842635333613092</v>
      </c>
      <c r="G168" s="32">
        <f>IF(OR($A168="",$B168=""),"",'MPTO_working_2-way'!E167)</f>
        <v>2.0159880622468553</v>
      </c>
      <c r="H168" s="30">
        <f>IF(OR($A168="",$B168=""),"",'OddsRatio_working_2-way'!M167)</f>
        <v>1.9842509842514759</v>
      </c>
      <c r="I168" s="30">
        <f>IF(OR($A168="",$B168=""),"",'OddsRatio_working_2-way'!N167)</f>
        <v>2.0160010160015238</v>
      </c>
      <c r="J168" s="30">
        <f>IF('Log_working_2-way'!$D167="","",A168^('Log_working_2-way'!$D167))</f>
        <v>1.9840560014719333</v>
      </c>
      <c r="K168" s="32">
        <f>IF('Log_working_2-way'!$D167="","",B168^('Log_working_2-way'!$D167))</f>
        <v>2.0162023284286739</v>
      </c>
      <c r="L168" s="37">
        <f t="shared" si="35"/>
        <v>0.50385604113110538</v>
      </c>
      <c r="M168" s="37">
        <f t="shared" si="36"/>
        <v>0.49614395886889456</v>
      </c>
      <c r="N168" s="38">
        <v>265</v>
      </c>
      <c r="O168" s="38">
        <f t="shared" si="37"/>
        <v>127.69430051813472</v>
      </c>
      <c r="P168" s="38">
        <f t="shared" si="38"/>
        <v>129.79591836734693</v>
      </c>
      <c r="Q168" s="38">
        <f t="shared" si="39"/>
        <v>135.20408163265307</v>
      </c>
      <c r="R168" s="38">
        <f t="shared" si="40"/>
        <v>137.3056994818653</v>
      </c>
      <c r="S168" s="39">
        <f t="shared" si="41"/>
        <v>-7.5097811145183471</v>
      </c>
      <c r="T168" s="39">
        <f t="shared" si="42"/>
        <v>-7.5097811145183755</v>
      </c>
      <c r="U168" t="s">
        <v>350</v>
      </c>
      <c r="V168" t="s">
        <v>351</v>
      </c>
      <c r="W168" t="s">
        <v>491</v>
      </c>
      <c r="X168" s="48" t="s">
        <v>477</v>
      </c>
      <c r="Y168" s="41"/>
    </row>
    <row r="169" spans="1:25" ht="15" x14ac:dyDescent="0.25">
      <c r="A169">
        <v>1.83</v>
      </c>
      <c r="B169">
        <v>2.06</v>
      </c>
      <c r="C169" s="29">
        <f t="shared" si="34"/>
        <v>3.1884980635577431E-2</v>
      </c>
      <c r="D169" s="30">
        <f>IF(OR($A169="",$B169=""),"",A169*'MPTO_working_2-way'!$G168)</f>
        <v>1.8883495145631068</v>
      </c>
      <c r="E169" s="32">
        <f>IF(OR($A169="",$B169=""),"",B169*'MPTO_working_2-way'!$G168)</f>
        <v>2.1256830601092895</v>
      </c>
      <c r="F169" s="30">
        <f>IF(OR($A169="",$B169=""),"",'MPTO_working_2-way'!D168)</f>
        <v>1.8849942497124856</v>
      </c>
      <c r="G169" s="32">
        <f>IF(OR($A169="",$B169=""),"",'MPTO_working_2-way'!E168)</f>
        <v>2.1299508446804905</v>
      </c>
      <c r="H169" s="30">
        <f>IF(OR($A169="",$B169=""),"",'OddsRatio_working_2-way'!M168)</f>
        <v>1.8848835335367746</v>
      </c>
      <c r="I169" s="30">
        <f>IF(OR($A169="",$B169=""),"",'OddsRatio_working_2-way'!N168)</f>
        <v>2.1300922235529893</v>
      </c>
      <c r="J169" s="30">
        <f>IF('Log_working_2-way'!$D168="","",A169^('Log_working_2-way'!$D168))</f>
        <v>1.8833614398916756</v>
      </c>
      <c r="K169" s="32">
        <f>IF('Log_working_2-way'!$D168="","",B169^('Log_working_2-way'!$D168))</f>
        <v>2.1320394516231058</v>
      </c>
      <c r="L169" s="37">
        <f t="shared" si="35"/>
        <v>0.5295629820051414</v>
      </c>
      <c r="M169" s="37">
        <f t="shared" si="36"/>
        <v>0.47043701799485865</v>
      </c>
      <c r="N169" s="38">
        <v>266</v>
      </c>
      <c r="O169" s="38">
        <f t="shared" si="37"/>
        <v>120.64480874316941</v>
      </c>
      <c r="P169" s="38">
        <f t="shared" si="38"/>
        <v>136.873786407767</v>
      </c>
      <c r="Q169" s="38">
        <f t="shared" si="39"/>
        <v>129.126213592233</v>
      </c>
      <c r="R169" s="38">
        <f t="shared" si="40"/>
        <v>145.35519125683058</v>
      </c>
      <c r="S169" s="39">
        <f t="shared" si="41"/>
        <v>-8.481404849063594</v>
      </c>
      <c r="T169" s="39">
        <f t="shared" si="42"/>
        <v>-8.4814048490635798</v>
      </c>
      <c r="U169" t="s">
        <v>352</v>
      </c>
      <c r="V169" t="s">
        <v>353</v>
      </c>
      <c r="W169" t="s">
        <v>491</v>
      </c>
      <c r="X169" s="48" t="s">
        <v>477</v>
      </c>
      <c r="Y169" s="41"/>
    </row>
    <row r="170" spans="1:25" ht="15" x14ac:dyDescent="0.25">
      <c r="A170">
        <v>1.83</v>
      </c>
      <c r="B170">
        <v>2.0099999999999998</v>
      </c>
      <c r="C170" s="29">
        <f t="shared" si="34"/>
        <v>4.3960525242639381E-2</v>
      </c>
      <c r="D170" s="30">
        <f>IF(OR($A170="",$B170=""),"",A170*'MPTO_working_2-way'!$G169)</f>
        <v>1.91044776119403</v>
      </c>
      <c r="E170" s="32">
        <f>IF(OR($A170="",$B170=""),"",B170*'MPTO_working_2-way'!$G169)</f>
        <v>2.098360655737705</v>
      </c>
      <c r="F170" s="30">
        <f>IF(OR($A170="",$B170=""),"",'MPTO_working_2-way'!D169)</f>
        <v>1.9066946582691862</v>
      </c>
      <c r="G170" s="32">
        <f>IF(OR($A170="",$B170=""),"",'MPTO_working_2-way'!E169)</f>
        <v>2.1029071263184975</v>
      </c>
      <c r="H170" s="30">
        <f>IF(OR($A170="",$B170=""),"",'OddsRatio_working_2-way'!M169)</f>
        <v>1.9065220230186481</v>
      </c>
      <c r="I170" s="30">
        <f>IF(OR($A170="",$B170=""),"",'OddsRatio_working_2-way'!N169)</f>
        <v>2.1031171605407648</v>
      </c>
      <c r="J170" s="30">
        <f>IF('Log_working_2-way'!$D169="","",A170^('Log_working_2-way'!$D169))</f>
        <v>1.9048027025294283</v>
      </c>
      <c r="K170" s="32">
        <f>IF('Log_working_2-way'!$D169="","",B170^('Log_working_2-way'!$D169))</f>
        <v>2.105213321317545</v>
      </c>
      <c r="L170" s="37">
        <f t="shared" si="35"/>
        <v>0.5234375</v>
      </c>
      <c r="M170" s="37">
        <f t="shared" si="36"/>
        <v>0.4765625</v>
      </c>
      <c r="N170" s="38">
        <v>267</v>
      </c>
      <c r="O170" s="38">
        <f t="shared" si="37"/>
        <v>121.09836065573769</v>
      </c>
      <c r="P170" s="38">
        <f t="shared" si="38"/>
        <v>134.1641791044776</v>
      </c>
      <c r="Q170" s="38">
        <f t="shared" si="39"/>
        <v>132.8358208955224</v>
      </c>
      <c r="R170" s="38">
        <f t="shared" si="40"/>
        <v>145.90163934426229</v>
      </c>
      <c r="S170" s="39">
        <f t="shared" si="41"/>
        <v>-11.73746023978471</v>
      </c>
      <c r="T170" s="39">
        <f t="shared" si="42"/>
        <v>-11.737460239784696</v>
      </c>
      <c r="U170" t="s">
        <v>354</v>
      </c>
      <c r="V170" t="s">
        <v>355</v>
      </c>
      <c r="W170" t="s">
        <v>480</v>
      </c>
      <c r="X170" s="48" t="s">
        <v>478</v>
      </c>
      <c r="Y170" s="41"/>
    </row>
    <row r="171" spans="1:25" ht="15" x14ac:dyDescent="0.25">
      <c r="A171">
        <v>1.61</v>
      </c>
      <c r="B171">
        <v>2.36</v>
      </c>
      <c r="C171" s="29">
        <f t="shared" si="34"/>
        <v>4.4846825981682326E-2</v>
      </c>
      <c r="D171" s="30">
        <f>IF(OR($A171="",$B171=""),"",A171*'MPTO_working_2-way'!$G170)</f>
        <v>1.6822033898305087</v>
      </c>
      <c r="E171" s="32">
        <f>IF(OR($A171="",$B171=""),"",B171*'MPTO_working_2-way'!$G170)</f>
        <v>2.4658385093167703</v>
      </c>
      <c r="F171" s="30">
        <f>IF(OR($A171="",$B171=""),"",'MPTO_working_2-way'!D170)</f>
        <v>1.6703006857745737</v>
      </c>
      <c r="G171" s="32">
        <f>IF(OR($A171="",$B171=""),"",'MPTO_working_2-way'!E170)</f>
        <v>2.4918677859391396</v>
      </c>
      <c r="H171" s="30">
        <f>IF(OR($A171="",$B171=""),"",'OddsRatio_working_2-way'!M170)</f>
        <v>1.6697233845138648</v>
      </c>
      <c r="I171" s="30">
        <f>IF(OR($A171="",$B171=""),"",'OddsRatio_working_2-way'!N170)</f>
        <v>2.4931537753095996</v>
      </c>
      <c r="J171" s="30">
        <f>IF('Log_working_2-way'!$D170="","",A171^('Log_working_2-way'!$D170))</f>
        <v>1.6642785352461773</v>
      </c>
      <c r="K171" s="32">
        <f>IF('Log_working_2-way'!$D170="","",B171^('Log_working_2-way'!$D170))</f>
        <v>2.5053926130981345</v>
      </c>
      <c r="L171" s="37">
        <f t="shared" si="35"/>
        <v>0.59445843828715361</v>
      </c>
      <c r="M171" s="37">
        <f t="shared" si="36"/>
        <v>0.40554156171284633</v>
      </c>
      <c r="N171" s="38">
        <v>268</v>
      </c>
      <c r="O171" s="38">
        <f t="shared" si="37"/>
        <v>101.54037267080746</v>
      </c>
      <c r="P171" s="38">
        <f t="shared" si="38"/>
        <v>154.4406779661017</v>
      </c>
      <c r="Q171" s="38">
        <f t="shared" si="39"/>
        <v>113.55932203389831</v>
      </c>
      <c r="R171" s="38">
        <f t="shared" si="40"/>
        <v>166.45962732919253</v>
      </c>
      <c r="S171" s="39">
        <f t="shared" si="41"/>
        <v>-12.018949363090854</v>
      </c>
      <c r="T171" s="39">
        <f t="shared" si="42"/>
        <v>-12.018949363090826</v>
      </c>
      <c r="U171" t="s">
        <v>356</v>
      </c>
      <c r="V171" t="s">
        <v>357</v>
      </c>
      <c r="W171" t="s">
        <v>480</v>
      </c>
      <c r="X171" s="48" t="s">
        <v>478</v>
      </c>
      <c r="Y171" s="41"/>
    </row>
    <row r="172" spans="1:25" ht="15" x14ac:dyDescent="0.25">
      <c r="A172">
        <v>1.63</v>
      </c>
      <c r="B172">
        <v>2.3199999999999998</v>
      </c>
      <c r="C172" s="29">
        <f t="shared" si="34"/>
        <v>4.4531415273958208E-2</v>
      </c>
      <c r="D172" s="30">
        <f>IF(OR($A172="",$B172=""),"",A172*'MPTO_working_2-way'!$G171)</f>
        <v>1.7025862068965518</v>
      </c>
      <c r="E172" s="32">
        <f>IF(OR($A172="",$B172=""),"",B172*'MPTO_working_2-way'!$G171)</f>
        <v>2.423312883435583</v>
      </c>
      <c r="F172" s="30">
        <f>IF(OR($A172="",$B172=""),"",'MPTO_working_2-way'!D171)</f>
        <v>1.6913856337776187</v>
      </c>
      <c r="G172" s="32">
        <f>IF(OR($A172="",$B172=""),"",'MPTO_working_2-way'!E171)</f>
        <v>2.4463708112304308</v>
      </c>
      <c r="H172" s="30">
        <f>IF(OR($A172="",$B172=""),"",'OddsRatio_working_2-way'!M171)</f>
        <v>1.6908492797077574</v>
      </c>
      <c r="I172" s="30">
        <f>IF(OR($A172="",$B172=""),"",'OddsRatio_working_2-way'!N171)</f>
        <v>2.4474937289114918</v>
      </c>
      <c r="J172" s="30">
        <f>IF('Log_working_2-way'!$D171="","",A172^('Log_working_2-way'!$D171))</f>
        <v>1.6857275932718412</v>
      </c>
      <c r="K172" s="32">
        <f>IF('Log_working_2-way'!$D171="","",B172^('Log_working_2-way'!$D171))</f>
        <v>2.4583050322184126</v>
      </c>
      <c r="L172" s="37">
        <f t="shared" si="35"/>
        <v>0.58734177215189864</v>
      </c>
      <c r="M172" s="37">
        <f t="shared" si="36"/>
        <v>0.41265822784810124</v>
      </c>
      <c r="N172" s="38">
        <v>269</v>
      </c>
      <c r="O172" s="38">
        <f t="shared" si="37"/>
        <v>103.96932515337421</v>
      </c>
      <c r="P172" s="38">
        <f t="shared" si="38"/>
        <v>153.05172413793102</v>
      </c>
      <c r="Q172" s="38">
        <f t="shared" si="39"/>
        <v>115.94827586206897</v>
      </c>
      <c r="R172" s="38">
        <f t="shared" si="40"/>
        <v>165.03067484662577</v>
      </c>
      <c r="S172" s="39">
        <f t="shared" si="41"/>
        <v>-11.978950708694754</v>
      </c>
      <c r="T172" s="39">
        <f t="shared" si="42"/>
        <v>-11.978950708694754</v>
      </c>
      <c r="U172" t="s">
        <v>358</v>
      </c>
      <c r="V172" t="s">
        <v>359</v>
      </c>
      <c r="W172" t="s">
        <v>480</v>
      </c>
      <c r="X172" s="48" t="s">
        <v>478</v>
      </c>
      <c r="Y172" s="41"/>
    </row>
    <row r="173" spans="1:25" ht="15" x14ac:dyDescent="0.25">
      <c r="A173">
        <v>1.49</v>
      </c>
      <c r="B173">
        <v>2.63</v>
      </c>
      <c r="C173" s="29">
        <f t="shared" si="34"/>
        <v>5.1369076479444775E-2</v>
      </c>
      <c r="D173" s="30">
        <f>IF(OR($A173="",$B173=""),"",A173*'MPTO_working_2-way'!$G172)</f>
        <v>1.5665399239543727</v>
      </c>
      <c r="E173" s="32">
        <f>IF(OR($A173="",$B173=""),"",B173*'MPTO_working_2-way'!$G172)</f>
        <v>2.7651006711409396</v>
      </c>
      <c r="F173" s="30">
        <f>IF(OR($A173="",$B173=""),"",'MPTO_working_2-way'!D172)</f>
        <v>1.5492913199043232</v>
      </c>
      <c r="G173" s="32">
        <f>IF(OR($A173="",$B173=""),"",'MPTO_working_2-way'!E172)</f>
        <v>2.8205275848418325</v>
      </c>
      <c r="H173" s="30">
        <f>IF(OR($A173="",$B173=""),"",'OddsRatio_working_2-way'!M172)</f>
        <v>1.5482823149915701</v>
      </c>
      <c r="I173" s="30">
        <f>IF(OR($A173="",$B173=""),"",'OddsRatio_working_2-way'!N172)</f>
        <v>2.8238779049719578</v>
      </c>
      <c r="J173" s="30">
        <f>IF('Log_working_2-way'!$D172="","",A173^('Log_working_2-way'!$D172))</f>
        <v>1.5403416044215175</v>
      </c>
      <c r="K173" s="32">
        <f>IF('Log_working_2-way'!$D172="","",B173^('Log_working_2-way'!$D172))</f>
        <v>2.8506811095288906</v>
      </c>
      <c r="L173" s="37">
        <f t="shared" si="35"/>
        <v>0.63834951456310673</v>
      </c>
      <c r="M173" s="37">
        <f t="shared" si="36"/>
        <v>0.36165048543689321</v>
      </c>
      <c r="N173" s="38">
        <v>270</v>
      </c>
      <c r="O173" s="38">
        <f t="shared" si="37"/>
        <v>88.791946308724846</v>
      </c>
      <c r="P173" s="38">
        <f t="shared" si="38"/>
        <v>167.33840304182513</v>
      </c>
      <c r="Q173" s="38">
        <f t="shared" si="39"/>
        <v>102.66159695817491</v>
      </c>
      <c r="R173" s="38">
        <f t="shared" si="40"/>
        <v>181.20805369127518</v>
      </c>
      <c r="S173" s="39">
        <f t="shared" si="41"/>
        <v>-13.869650649450065</v>
      </c>
      <c r="T173" s="39">
        <f t="shared" si="42"/>
        <v>-13.869650649450051</v>
      </c>
      <c r="U173" t="s">
        <v>360</v>
      </c>
      <c r="V173" t="s">
        <v>361</v>
      </c>
      <c r="W173" t="s">
        <v>480</v>
      </c>
      <c r="X173" s="48" t="s">
        <v>478</v>
      </c>
      <c r="Y173" s="41"/>
    </row>
    <row r="174" spans="1:25" ht="15" x14ac:dyDescent="0.25">
      <c r="A174">
        <v>2.14</v>
      </c>
      <c r="B174">
        <v>1.78</v>
      </c>
      <c r="C174" s="29">
        <f t="shared" si="34"/>
        <v>2.908747243515708E-2</v>
      </c>
      <c r="D174" s="30">
        <f>IF(OR($A174="",$B174=""),"",A174*'MPTO_working_2-way'!$G173)</f>
        <v>2.2022471910112364</v>
      </c>
      <c r="E174" s="32">
        <f>IF(OR($A174="",$B174=""),"",B174*'MPTO_working_2-way'!$G173)</f>
        <v>1.8317757009345796</v>
      </c>
      <c r="F174" s="30">
        <f>IF(OR($A174="",$B174=""),"",'MPTO_working_2-way'!D173)</f>
        <v>2.2087440565928333</v>
      </c>
      <c r="G174" s="32">
        <f>IF(OR($A174="",$B174=""),"",'MPTO_working_2-way'!E173)</f>
        <v>1.8273049985608751</v>
      </c>
      <c r="H174" s="30">
        <f>IF(OR($A174="",$B174=""),"",'OddsRatio_working_2-way'!M173)</f>
        <v>2.2089410496539781</v>
      </c>
      <c r="I174" s="30">
        <f>IF(OR($A174="",$B174=""),"",'OddsRatio_working_2-way'!N173)</f>
        <v>1.8271701918685113</v>
      </c>
      <c r="J174" s="30">
        <f>IF('Log_working_2-way'!$D173="","",A174^('Log_working_2-way'!$D173))</f>
        <v>2.2119050245559748</v>
      </c>
      <c r="K174" s="32">
        <f>IF('Log_working_2-way'!$D173="","",B174^('Log_working_2-way'!$D173))</f>
        <v>1.8251471689098502</v>
      </c>
      <c r="L174" s="37">
        <f t="shared" si="35"/>
        <v>0.45408163265306112</v>
      </c>
      <c r="M174" s="37">
        <f t="shared" si="36"/>
        <v>0.54591836734693866</v>
      </c>
      <c r="N174" s="38">
        <v>271</v>
      </c>
      <c r="O174" s="38">
        <f t="shared" si="37"/>
        <v>144.36448598130843</v>
      </c>
      <c r="P174" s="38">
        <f t="shared" si="38"/>
        <v>118.75280898876404</v>
      </c>
      <c r="Q174" s="38">
        <f t="shared" si="39"/>
        <v>152.24719101123597</v>
      </c>
      <c r="R174" s="38">
        <f t="shared" si="40"/>
        <v>126.63551401869159</v>
      </c>
      <c r="S174" s="39">
        <f t="shared" si="41"/>
        <v>-7.8827050299275356</v>
      </c>
      <c r="T174" s="39">
        <f t="shared" si="42"/>
        <v>-7.8827050299275498</v>
      </c>
      <c r="U174" t="s">
        <v>362</v>
      </c>
      <c r="V174" t="s">
        <v>363</v>
      </c>
      <c r="W174" t="s">
        <v>481</v>
      </c>
      <c r="X174" s="48" t="s">
        <v>478</v>
      </c>
      <c r="Y174" s="41"/>
    </row>
    <row r="175" spans="1:25" ht="15" x14ac:dyDescent="0.25">
      <c r="A175">
        <v>1.18</v>
      </c>
      <c r="B175">
        <v>4.75</v>
      </c>
      <c r="C175" s="29">
        <f t="shared" si="34"/>
        <v>5.7983942908117925E-2</v>
      </c>
      <c r="D175" s="30">
        <f>IF(OR($A175="",$B175=""),"",A175*'MPTO_working_2-way'!$G174)</f>
        <v>1.2484210526315791</v>
      </c>
      <c r="E175" s="32">
        <f>IF(OR($A175="",$B175=""),"",B175*'MPTO_working_2-way'!$G174)</f>
        <v>5.0254237288135606</v>
      </c>
      <c r="F175" s="30">
        <f>IF(OR($A175="",$B175=""),"",'MPTO_working_2-way'!D174)</f>
        <v>1.2217983651226159</v>
      </c>
      <c r="G175" s="32">
        <f>IF(OR($A175="",$B175=""),"",'MPTO_working_2-way'!E174)</f>
        <v>5.5085995085995112</v>
      </c>
      <c r="H175" s="30">
        <f>IF(OR($A175="",$B175=""),"",'OddsRatio_working_2-way'!M174)</f>
        <v>1.2190890230020666</v>
      </c>
      <c r="I175" s="30">
        <f>IF(OR($A175="",$B175=""),"",'OddsRatio_working_2-way'!N174)</f>
        <v>5.5643546458763877</v>
      </c>
      <c r="J175" s="30">
        <f>IF('Log_working_2-way'!$D174="","",A175^('Log_working_2-way'!$D174))</f>
        <v>1.2063272158202354</v>
      </c>
      <c r="K175" s="32">
        <f>IF('Log_working_2-way'!$D174="","",B175^('Log_working_2-way'!$D174))</f>
        <v>5.8466703533248907</v>
      </c>
      <c r="L175" s="37">
        <f t="shared" si="35"/>
        <v>0.8010118043844856</v>
      </c>
      <c r="M175" s="37">
        <f t="shared" si="36"/>
        <v>0.19898819561551429</v>
      </c>
      <c r="N175" s="38">
        <v>272</v>
      </c>
      <c r="O175" s="38">
        <f t="shared" si="37"/>
        <v>41.491525423728802</v>
      </c>
      <c r="P175" s="38">
        <f t="shared" si="38"/>
        <v>214.73684210526315</v>
      </c>
      <c r="Q175" s="38">
        <f t="shared" si="39"/>
        <v>57.263157894736835</v>
      </c>
      <c r="R175" s="38">
        <f t="shared" si="40"/>
        <v>230.5084745762712</v>
      </c>
      <c r="S175" s="39">
        <f t="shared" si="41"/>
        <v>-15.771632471008033</v>
      </c>
      <c r="T175" s="39">
        <f t="shared" si="42"/>
        <v>-15.771632471008047</v>
      </c>
      <c r="U175" t="s">
        <v>364</v>
      </c>
      <c r="V175" t="s">
        <v>365</v>
      </c>
      <c r="W175" t="s">
        <v>481</v>
      </c>
      <c r="X175" s="48" t="s">
        <v>478</v>
      </c>
      <c r="Y175" s="41"/>
    </row>
    <row r="176" spans="1:25" ht="15" x14ac:dyDescent="0.25">
      <c r="A176">
        <v>1.8</v>
      </c>
      <c r="B176">
        <v>2.12</v>
      </c>
      <c r="C176" s="29">
        <f t="shared" si="34"/>
        <v>2.7253668763102645E-2</v>
      </c>
      <c r="D176" s="30">
        <f>IF(OR($A176="",$B176=""),"",A176*'MPTO_working_2-way'!$G175)</f>
        <v>1.8490566037735847</v>
      </c>
      <c r="E176" s="32">
        <f>IF(OR($A176="",$B176=""),"",B176*'MPTO_working_2-way'!$G175)</f>
        <v>2.1777777777777776</v>
      </c>
      <c r="F176" s="30">
        <f>IF(OR($A176="",$B176=""),"",'MPTO_working_2-way'!D175)</f>
        <v>1.8452611218568664</v>
      </c>
      <c r="G176" s="32">
        <f>IF(OR($A176="",$B176=""),"",'MPTO_working_2-way'!E175)</f>
        <v>2.1830663615560639</v>
      </c>
      <c r="H176" s="30">
        <f>IF(OR($A176="",$B176=""),"",'OddsRatio_working_2-way'!M175)</f>
        <v>1.8451542547285162</v>
      </c>
      <c r="I176" s="30">
        <f>IF(OR($A176="",$B176=""),"",'OddsRatio_working_2-way'!N175)</f>
        <v>2.1832159566199225</v>
      </c>
      <c r="J176" s="30">
        <f>IF('Log_working_2-way'!$D175="","",A176^('Log_working_2-way'!$D175))</f>
        <v>1.8434389380435567</v>
      </c>
      <c r="K176" s="32">
        <f>IF('Log_working_2-way'!$D175="","",B176^('Log_working_2-way'!$D175))</f>
        <v>2.1856222838366861</v>
      </c>
      <c r="L176" s="37">
        <f t="shared" si="35"/>
        <v>0.54081632653061229</v>
      </c>
      <c r="M176" s="37">
        <f t="shared" si="36"/>
        <v>0.45918367346938782</v>
      </c>
      <c r="N176" s="38">
        <v>273</v>
      </c>
      <c r="O176" s="38">
        <f t="shared" si="37"/>
        <v>121.33333333333336</v>
      </c>
      <c r="P176" s="38">
        <f t="shared" si="38"/>
        <v>144.22641509433961</v>
      </c>
      <c r="Q176" s="38">
        <f t="shared" si="39"/>
        <v>128.77358490566036</v>
      </c>
      <c r="R176" s="38">
        <f t="shared" si="40"/>
        <v>151.66666666666669</v>
      </c>
      <c r="S176" s="39">
        <f t="shared" si="41"/>
        <v>-7.440251572327</v>
      </c>
      <c r="T176" s="39">
        <f t="shared" si="42"/>
        <v>-7.440251572327071</v>
      </c>
      <c r="U176" t="s">
        <v>366</v>
      </c>
      <c r="V176" t="s">
        <v>367</v>
      </c>
      <c r="W176" t="s">
        <v>481</v>
      </c>
      <c r="X176" s="48" t="s">
        <v>478</v>
      </c>
      <c r="Y176" s="41"/>
    </row>
    <row r="177" spans="1:25" ht="15" x14ac:dyDescent="0.25">
      <c r="A177">
        <v>1.7</v>
      </c>
      <c r="B177">
        <v>2.2400000000000002</v>
      </c>
      <c r="C177" s="29">
        <f t="shared" si="34"/>
        <v>3.4663865546218364E-2</v>
      </c>
      <c r="D177" s="30">
        <f>IF(OR($A177="",$B177=""),"",A177*'MPTO_working_2-way'!$G176)</f>
        <v>1.7589285714285712</v>
      </c>
      <c r="E177" s="32">
        <f>IF(OR($A177="",$B177=""),"",B177*'MPTO_working_2-way'!$G176)</f>
        <v>2.3176470588235292</v>
      </c>
      <c r="F177" s="30">
        <f>IF(OR($A177="",$B177=""),"",'MPTO_working_2-way'!D176)</f>
        <v>1.7516099356025756</v>
      </c>
      <c r="G177" s="32">
        <f>IF(OR($A177="",$B177=""),"",'MPTO_working_2-way'!E176)</f>
        <v>2.3304773561811505</v>
      </c>
      <c r="H177" s="30">
        <f>IF(OR($A177="",$B177=""),"",'OddsRatio_working_2-way'!M176)</f>
        <v>1.7513428837969105</v>
      </c>
      <c r="I177" s="30">
        <f>IF(OR($A177="",$B177=""),"",'OddsRatio_working_2-way'!N176)</f>
        <v>2.3309502512973848</v>
      </c>
      <c r="J177" s="30">
        <f>IF('Log_working_2-way'!$D176="","",A177^('Log_working_2-way'!$D176))</f>
        <v>1.7480183212340654</v>
      </c>
      <c r="K177" s="32">
        <f>IF('Log_working_2-way'!$D176="","",B177^('Log_working_2-way'!$D176))</f>
        <v>2.3368656510313084</v>
      </c>
      <c r="L177" s="37">
        <f t="shared" si="35"/>
        <v>0.56852791878172593</v>
      </c>
      <c r="M177" s="37">
        <f t="shared" si="36"/>
        <v>0.43147208121827418</v>
      </c>
      <c r="N177" s="38">
        <v>274</v>
      </c>
      <c r="O177" s="38">
        <f t="shared" si="37"/>
        <v>112.82352941176471</v>
      </c>
      <c r="P177" s="38">
        <f t="shared" si="38"/>
        <v>151.67857142857147</v>
      </c>
      <c r="Q177" s="38">
        <f t="shared" si="39"/>
        <v>122.32142857142857</v>
      </c>
      <c r="R177" s="38">
        <f t="shared" si="40"/>
        <v>161.1764705882353</v>
      </c>
      <c r="S177" s="39">
        <f t="shared" si="41"/>
        <v>-9.4978991596638593</v>
      </c>
      <c r="T177" s="39">
        <f t="shared" si="42"/>
        <v>-9.4978991596638309</v>
      </c>
      <c r="U177" t="s">
        <v>368</v>
      </c>
      <c r="V177" t="s">
        <v>369</v>
      </c>
      <c r="W177" t="s">
        <v>482</v>
      </c>
      <c r="X177" s="48" t="s">
        <v>478</v>
      </c>
      <c r="Y177" s="41"/>
    </row>
    <row r="178" spans="1:25" ht="15" x14ac:dyDescent="0.25">
      <c r="A178">
        <v>1.69</v>
      </c>
      <c r="B178">
        <v>2.2599999999999998</v>
      </c>
      <c r="C178" s="29">
        <f t="shared" si="34"/>
        <v>3.4193852437555794E-2</v>
      </c>
      <c r="D178" s="30">
        <f>IF(OR($A178="",$B178=""),"",A178*'MPTO_working_2-way'!$G177)</f>
        <v>1.7477876106194692</v>
      </c>
      <c r="E178" s="32">
        <f>IF(OR($A178="",$B178=""),"",B178*'MPTO_working_2-way'!$G177)</f>
        <v>2.3372781065088759</v>
      </c>
      <c r="F178" s="30">
        <f>IF(OR($A178="",$B178=""),"",'MPTO_working_2-way'!D177)</f>
        <v>1.740283410033262</v>
      </c>
      <c r="G178" s="32">
        <f>IF(OR($A178="",$B178=""),"",'MPTO_working_2-way'!E177)</f>
        <v>2.3508340001231001</v>
      </c>
      <c r="H178" s="30">
        <f>IF(OR($A178="",$B178=""),"",'OddsRatio_working_2-way'!M177)</f>
        <v>1.7400128699009547</v>
      </c>
      <c r="I178" s="30">
        <f>IF(OR($A178="",$B178=""),"",'OddsRatio_working_2-way'!N177)</f>
        <v>2.351327849384353</v>
      </c>
      <c r="J178" s="30">
        <f>IF('Log_working_2-way'!$D177="","",A178^('Log_working_2-way'!$D177))</f>
        <v>1.7366048392090647</v>
      </c>
      <c r="K178" s="32">
        <f>IF('Log_working_2-way'!$D177="","",B178^('Log_working_2-way'!$D177))</f>
        <v>2.3575800032398484</v>
      </c>
      <c r="L178" s="37">
        <f t="shared" si="35"/>
        <v>0.57215189873417716</v>
      </c>
      <c r="M178" s="37">
        <f t="shared" si="36"/>
        <v>0.42784810126582273</v>
      </c>
      <c r="N178" s="38">
        <v>275</v>
      </c>
      <c r="O178" s="38">
        <f t="shared" si="37"/>
        <v>112.27810650887574</v>
      </c>
      <c r="P178" s="38">
        <f t="shared" si="38"/>
        <v>153.31858407079642</v>
      </c>
      <c r="Q178" s="38">
        <f t="shared" si="39"/>
        <v>121.68141592920355</v>
      </c>
      <c r="R178" s="38">
        <f t="shared" si="40"/>
        <v>162.72189349112426</v>
      </c>
      <c r="S178" s="39">
        <f t="shared" si="41"/>
        <v>-9.4033094203278154</v>
      </c>
      <c r="T178" s="39">
        <f t="shared" si="42"/>
        <v>-9.4033094203278438</v>
      </c>
      <c r="U178" t="s">
        <v>370</v>
      </c>
      <c r="V178" t="s">
        <v>371</v>
      </c>
      <c r="W178" t="s">
        <v>482</v>
      </c>
      <c r="X178" s="48" t="s">
        <v>478</v>
      </c>
      <c r="Y178" s="41"/>
    </row>
    <row r="179" spans="1:25" ht="15" x14ac:dyDescent="0.25">
      <c r="A179">
        <v>1.71</v>
      </c>
      <c r="B179">
        <v>2.2200000000000002</v>
      </c>
      <c r="C179" s="29">
        <f t="shared" si="34"/>
        <v>3.5245772087877381E-2</v>
      </c>
      <c r="D179" s="30">
        <f>IF(OR($A179="",$B179=""),"",A179*'MPTO_working_2-way'!$G178)</f>
        <v>1.7702702702702702</v>
      </c>
      <c r="E179" s="32">
        <f>IF(OR($A179="",$B179=""),"",B179*'MPTO_working_2-way'!$G178)</f>
        <v>2.2982456140350882</v>
      </c>
      <c r="F179" s="30">
        <f>IF(OR($A179="",$B179=""),"",'MPTO_working_2-way'!D178)</f>
        <v>1.7631322279503969</v>
      </c>
      <c r="G179" s="32">
        <f>IF(OR($A179="",$B179=""),"",'MPTO_working_2-way'!E178)</f>
        <v>2.3103888990323171</v>
      </c>
      <c r="H179" s="30">
        <f>IF(OR($A179="",$B179=""),"",'OddsRatio_working_2-way'!M178)</f>
        <v>1.7628677559805201</v>
      </c>
      <c r="I179" s="30">
        <f>IF(OR($A179="",$B179=""),"",'OddsRatio_working_2-way'!N178)</f>
        <v>2.310843186332725</v>
      </c>
      <c r="J179" s="30">
        <f>IF('Log_working_2-way'!$D178="","",A179^('Log_working_2-way'!$D178))</f>
        <v>1.7596240997267032</v>
      </c>
      <c r="K179" s="32">
        <f>IF('Log_working_2-way'!$D178="","",B179^('Log_working_2-way'!$D178))</f>
        <v>2.3164405926032319</v>
      </c>
      <c r="L179" s="37">
        <f t="shared" si="35"/>
        <v>0.56488549618320616</v>
      </c>
      <c r="M179" s="37">
        <f t="shared" si="36"/>
        <v>0.43511450381679379</v>
      </c>
      <c r="N179" s="38">
        <v>276</v>
      </c>
      <c r="O179" s="38">
        <f t="shared" si="37"/>
        <v>114.59649122807016</v>
      </c>
      <c r="P179" s="38">
        <f t="shared" si="38"/>
        <v>151.67567567567568</v>
      </c>
      <c r="Q179" s="38">
        <f t="shared" si="39"/>
        <v>124.32432432432431</v>
      </c>
      <c r="R179" s="38">
        <f t="shared" si="40"/>
        <v>161.40350877192981</v>
      </c>
      <c r="S179" s="39">
        <f t="shared" si="41"/>
        <v>-9.7278330962541446</v>
      </c>
      <c r="T179" s="39">
        <f t="shared" si="42"/>
        <v>-9.7278330962541304</v>
      </c>
      <c r="U179" t="s">
        <v>372</v>
      </c>
      <c r="V179" t="s">
        <v>373</v>
      </c>
      <c r="W179" t="s">
        <v>482</v>
      </c>
      <c r="X179" s="48" t="s">
        <v>478</v>
      </c>
      <c r="Y179" s="41"/>
    </row>
    <row r="180" spans="1:25" ht="15" x14ac:dyDescent="0.25">
      <c r="A180">
        <v>2.09</v>
      </c>
      <c r="B180">
        <v>1.83</v>
      </c>
      <c r="C180" s="29">
        <f t="shared" si="34"/>
        <v>2.4916986953225084E-2</v>
      </c>
      <c r="D180" s="30">
        <f>IF(OR($A180="",$B180=""),"",A180*'MPTO_working_2-way'!$G179)</f>
        <v>2.1420765027322402</v>
      </c>
      <c r="E180" s="32">
        <f>IF(OR($A180="",$B180=""),"",B180*'MPTO_working_2-way'!$G179)</f>
        <v>1.8755980861244019</v>
      </c>
      <c r="F180" s="30">
        <f>IF(OR($A180="",$B180=""),"",'MPTO_working_2-way'!D179)</f>
        <v>2.1458748281762841</v>
      </c>
      <c r="G180" s="32">
        <f>IF(OR($A180="",$B180=""),"",'MPTO_working_2-way'!E179)</f>
        <v>1.8726956692045928</v>
      </c>
      <c r="H180" s="30">
        <f>IF(OR($A180="",$B180=""),"",'OddsRatio_working_2-way'!M179)</f>
        <v>2.145972518016114</v>
      </c>
      <c r="I180" s="30">
        <f>IF(OR($A180="",$B180=""),"",'OddsRatio_working_2-way'!N179)</f>
        <v>1.8726212751865827</v>
      </c>
      <c r="J180" s="30">
        <f>IF('Log_working_2-way'!$D179="","",A180^('Log_working_2-way'!$D179))</f>
        <v>2.1476949656411697</v>
      </c>
      <c r="K180" s="32">
        <f>IF('Log_working_2-way'!$D179="","",B180^('Log_working_2-way'!$D179))</f>
        <v>1.8713116550453253</v>
      </c>
      <c r="L180" s="37">
        <f t="shared" si="35"/>
        <v>0.4668367346938776</v>
      </c>
      <c r="M180" s="37">
        <f t="shared" si="36"/>
        <v>0.53316326530612246</v>
      </c>
      <c r="N180" s="38">
        <v>277</v>
      </c>
      <c r="O180" s="38">
        <f t="shared" si="37"/>
        <v>144.46411483253587</v>
      </c>
      <c r="P180" s="38">
        <f t="shared" si="38"/>
        <v>125.63387978142076</v>
      </c>
      <c r="Q180" s="38">
        <f t="shared" si="39"/>
        <v>151.36612021857923</v>
      </c>
      <c r="R180" s="38">
        <f t="shared" si="40"/>
        <v>132.53588516746413</v>
      </c>
      <c r="S180" s="39">
        <f t="shared" si="41"/>
        <v>-6.9020053860433563</v>
      </c>
      <c r="T180" s="39">
        <f t="shared" si="42"/>
        <v>-6.9020053860433705</v>
      </c>
      <c r="U180" t="s">
        <v>374</v>
      </c>
      <c r="V180" t="s">
        <v>375</v>
      </c>
      <c r="W180" t="s">
        <v>492</v>
      </c>
      <c r="X180" s="48" t="s">
        <v>478</v>
      </c>
      <c r="Y180" s="41"/>
    </row>
    <row r="181" spans="1:25" s="35" customFormat="1" ht="15" x14ac:dyDescent="0.25">
      <c r="A181">
        <v>1.93</v>
      </c>
      <c r="B181">
        <v>1.98</v>
      </c>
      <c r="C181" s="29">
        <f t="shared" si="34"/>
        <v>2.3185220076411994E-2</v>
      </c>
      <c r="D181" s="30">
        <f>IF(OR($A181="",$B181=""),"",A181*'MPTO_working_2-way'!$G180)</f>
        <v>1.9747474747474751</v>
      </c>
      <c r="E181" s="32">
        <f>IF(OR($A181="",$B181=""),"",B181*'MPTO_working_2-way'!$G180)</f>
        <v>2.0259067357512959</v>
      </c>
      <c r="F181" s="30">
        <f>IF(OR($A181="",$B181=""),"",'MPTO_working_2-way'!D180)</f>
        <v>1.974169551066798</v>
      </c>
      <c r="G181" s="32">
        <f>IF(OR($A181="",$B181=""),"",'MPTO_working_2-way'!E180)</f>
        <v>2.0265153523890338</v>
      </c>
      <c r="H181" s="30">
        <f>IF(OR($A181="",$B181=""),"",'OddsRatio_working_2-way'!M180)</f>
        <v>1.9741558354989901</v>
      </c>
      <c r="I181" s="30">
        <f>IF(OR($A181="",$B181=""),"",'OddsRatio_working_2-way'!N180)</f>
        <v>2.0265298051494733</v>
      </c>
      <c r="J181" s="30">
        <f>IF('Log_working_2-way'!$D180="","",A181^('Log_working_2-way'!$D180))</f>
        <v>1.9738951466986834</v>
      </c>
      <c r="K181" s="32">
        <f>IF('Log_working_2-way'!$D180="","",B181^('Log_working_2-way'!$D180))</f>
        <v>2.0268045830085555</v>
      </c>
      <c r="L181" s="37">
        <f t="shared" si="35"/>
        <v>0.50639386189258306</v>
      </c>
      <c r="M181" s="37">
        <f t="shared" si="36"/>
        <v>0.49360613810741677</v>
      </c>
      <c r="N181" s="38">
        <v>278</v>
      </c>
      <c r="O181" s="38">
        <f t="shared" si="37"/>
        <v>133.95854922279793</v>
      </c>
      <c r="P181" s="38">
        <f t="shared" si="38"/>
        <v>137.59595959595958</v>
      </c>
      <c r="Q181" s="38">
        <f t="shared" si="39"/>
        <v>140.40404040404042</v>
      </c>
      <c r="R181" s="38">
        <f t="shared" si="40"/>
        <v>144.0414507772021</v>
      </c>
      <c r="S181" s="39">
        <f t="shared" si="41"/>
        <v>-6.4454911812424882</v>
      </c>
      <c r="T181" s="39">
        <f t="shared" si="42"/>
        <v>-6.4454911812425166</v>
      </c>
      <c r="U181" t="s">
        <v>376</v>
      </c>
      <c r="V181" t="s">
        <v>377</v>
      </c>
      <c r="W181" t="s">
        <v>492</v>
      </c>
      <c r="X181" s="48" t="s">
        <v>478</v>
      </c>
      <c r="Y181" s="41"/>
    </row>
    <row r="182" spans="1:25" ht="15" x14ac:dyDescent="0.25">
      <c r="A182">
        <v>1.93</v>
      </c>
      <c r="B182">
        <v>1.98</v>
      </c>
      <c r="C182" s="29">
        <f t="shared" si="34"/>
        <v>2.3185220076411994E-2</v>
      </c>
      <c r="D182" s="30">
        <f>IF(OR($A182="",$B182=""),"",A182*'MPTO_working_2-way'!$G181)</f>
        <v>1.9747474747474751</v>
      </c>
      <c r="E182" s="32">
        <f>IF(OR($A182="",$B182=""),"",B182*'MPTO_working_2-way'!$G181)</f>
        <v>2.0259067357512959</v>
      </c>
      <c r="F182" s="30">
        <f>IF(OR($A182="",$B182=""),"",'MPTO_working_2-way'!D181)</f>
        <v>1.974169551066798</v>
      </c>
      <c r="G182" s="32">
        <f>IF(OR($A182="",$B182=""),"",'MPTO_working_2-way'!E181)</f>
        <v>2.0265153523890338</v>
      </c>
      <c r="H182" s="30">
        <f>IF(OR($A182="",$B182=""),"",'OddsRatio_working_2-way'!M181)</f>
        <v>1.9741558354989901</v>
      </c>
      <c r="I182" s="30">
        <f>IF(OR($A182="",$B182=""),"",'OddsRatio_working_2-way'!N181)</f>
        <v>2.0265298051494733</v>
      </c>
      <c r="J182" s="30">
        <f>IF('Log_working_2-way'!$D181="","",A182^('Log_working_2-way'!$D181))</f>
        <v>1.9738951466986834</v>
      </c>
      <c r="K182" s="32">
        <f>IF('Log_working_2-way'!$D181="","",B182^('Log_working_2-way'!$D181))</f>
        <v>2.0268045830085555</v>
      </c>
      <c r="L182" s="37">
        <f t="shared" si="35"/>
        <v>0.50639386189258306</v>
      </c>
      <c r="M182" s="37">
        <f t="shared" si="36"/>
        <v>0.49360613810741677</v>
      </c>
      <c r="N182" s="38">
        <v>279</v>
      </c>
      <c r="O182" s="38">
        <f t="shared" si="37"/>
        <v>134.44041450777206</v>
      </c>
      <c r="P182" s="38">
        <f t="shared" si="38"/>
        <v>138.09090909090907</v>
      </c>
      <c r="Q182" s="38">
        <f t="shared" si="39"/>
        <v>140.90909090909091</v>
      </c>
      <c r="R182" s="38">
        <f t="shared" si="40"/>
        <v>144.559585492228</v>
      </c>
      <c r="S182" s="39">
        <f t="shared" si="41"/>
        <v>-6.4686764013188451</v>
      </c>
      <c r="T182" s="39">
        <f t="shared" si="42"/>
        <v>-6.4686764013189304</v>
      </c>
      <c r="U182" t="s">
        <v>378</v>
      </c>
      <c r="V182" t="s">
        <v>379</v>
      </c>
      <c r="W182" t="s">
        <v>492</v>
      </c>
      <c r="X182" s="48" t="s">
        <v>478</v>
      </c>
      <c r="Y182" s="41"/>
    </row>
    <row r="183" spans="1:25" ht="15" x14ac:dyDescent="0.25">
      <c r="A183">
        <v>1.74</v>
      </c>
      <c r="B183">
        <v>2.2000000000000002</v>
      </c>
      <c r="C183" s="29">
        <f t="shared" si="34"/>
        <v>2.925809822361547E-2</v>
      </c>
      <c r="D183" s="30">
        <f>IF(OR($A183="",$B183=""),"",A183*'MPTO_working_2-way'!$G182)</f>
        <v>1.790909090909091</v>
      </c>
      <c r="E183" s="32">
        <f>IF(OR($A183="",$B183=""),"",B183*'MPTO_working_2-way'!$G182)</f>
        <v>2.264367816091954</v>
      </c>
      <c r="F183" s="30">
        <f>IF(OR($A183="",$B183=""),"",'MPTO_working_2-way'!D182)</f>
        <v>1.78544776119403</v>
      </c>
      <c r="G183" s="32">
        <f>IF(OR($A183="",$B183=""),"",'MPTO_working_2-way'!E182)</f>
        <v>2.2731591448931119</v>
      </c>
      <c r="H183" s="30">
        <f>IF(OR($A183="",$B183=""),"",'OddsRatio_working_2-way'!M182)</f>
        <v>1.7852812659593167</v>
      </c>
      <c r="I183" s="30">
        <f>IF(OR($A183="",$B183=""),"",'OddsRatio_working_2-way'!N182)</f>
        <v>2.2734290799340271</v>
      </c>
      <c r="J183" s="30">
        <f>IF('Log_working_2-way'!$D182="","",A183^('Log_working_2-way'!$D182))</f>
        <v>1.7828096647750074</v>
      </c>
      <c r="K183" s="32">
        <f>IF('Log_working_2-way'!$D182="","",B183^('Log_working_2-way'!$D182))</f>
        <v>2.2774497365044657</v>
      </c>
      <c r="L183" s="37">
        <f t="shared" si="35"/>
        <v>0.55837563451776651</v>
      </c>
      <c r="M183" s="37">
        <f t="shared" si="36"/>
        <v>0.44162436548223349</v>
      </c>
      <c r="N183" s="38">
        <v>280</v>
      </c>
      <c r="O183" s="38">
        <f t="shared" si="37"/>
        <v>119.08045977011493</v>
      </c>
      <c r="P183" s="38">
        <f t="shared" si="38"/>
        <v>152.72727272727272</v>
      </c>
      <c r="Q183" s="38">
        <f t="shared" si="39"/>
        <v>127.27272727272727</v>
      </c>
      <c r="R183" s="38">
        <f t="shared" si="40"/>
        <v>160.91954022988506</v>
      </c>
      <c r="S183" s="39">
        <f t="shared" si="41"/>
        <v>-8.1922675026123386</v>
      </c>
      <c r="T183" s="39">
        <f t="shared" si="42"/>
        <v>-8.1922675026123386</v>
      </c>
      <c r="U183" t="s">
        <v>380</v>
      </c>
      <c r="V183" t="s">
        <v>381</v>
      </c>
      <c r="W183" t="s">
        <v>492</v>
      </c>
      <c r="X183" s="48" t="s">
        <v>478</v>
      </c>
      <c r="Y183" s="41"/>
    </row>
    <row r="184" spans="1:25" ht="15" x14ac:dyDescent="0.25">
      <c r="A184">
        <v>1.64</v>
      </c>
      <c r="B184">
        <v>2.39</v>
      </c>
      <c r="C184" s="29">
        <f t="shared" si="34"/>
        <v>2.8166139401979873E-2</v>
      </c>
      <c r="D184" s="30">
        <f>IF(OR($A184="",$B184=""),"",A184*'MPTO_working_2-way'!$G183)</f>
        <v>1.6861924686192469</v>
      </c>
      <c r="E184" s="32">
        <f>IF(OR($A184="",$B184=""),"",B184*'MPTO_working_2-way'!$G183)</f>
        <v>2.4573170731707319</v>
      </c>
      <c r="F184" s="30">
        <f>IF(OR($A184="",$B184=""),"",'MPTO_working_2-way'!D183)</f>
        <v>1.6787733424704472</v>
      </c>
      <c r="G184" s="32">
        <f>IF(OR($A184="",$B184=""),"",'MPTO_working_2-way'!E183)</f>
        <v>2.4732458354366487</v>
      </c>
      <c r="H184" s="30">
        <f>IF(OR($A184="",$B184=""),"",'OddsRatio_working_2-way'!M183)</f>
        <v>1.6785511437439771</v>
      </c>
      <c r="I184" s="30">
        <f>IF(OR($A184="",$B184=""),"",'OddsRatio_working_2-way'!N183)</f>
        <v>2.4737282653189494</v>
      </c>
      <c r="J184" s="30">
        <f>IF('Log_working_2-way'!$D183="","",A184^('Log_working_2-way'!$D183))</f>
        <v>1.6751910363664311</v>
      </c>
      <c r="K184" s="32">
        <f>IF('Log_working_2-way'!$D183="","",B184^('Log_working_2-way'!$D183))</f>
        <v>2.4810623159062106</v>
      </c>
      <c r="L184" s="37">
        <f t="shared" si="35"/>
        <v>0.59305210918114148</v>
      </c>
      <c r="M184" s="37">
        <f t="shared" si="36"/>
        <v>0.40694789081885852</v>
      </c>
      <c r="N184" s="38">
        <v>281</v>
      </c>
      <c r="O184" s="38">
        <f t="shared" si="37"/>
        <v>109.65853658536584</v>
      </c>
      <c r="P184" s="38">
        <f t="shared" si="38"/>
        <v>163.42677824267784</v>
      </c>
      <c r="Q184" s="38">
        <f t="shared" si="39"/>
        <v>117.57322175732217</v>
      </c>
      <c r="R184" s="38">
        <f t="shared" si="40"/>
        <v>171.34146341463415</v>
      </c>
      <c r="S184" s="39">
        <f t="shared" si="41"/>
        <v>-7.9146851719563358</v>
      </c>
      <c r="T184" s="39">
        <f t="shared" si="42"/>
        <v>-7.9146851719563074</v>
      </c>
      <c r="U184" t="s">
        <v>382</v>
      </c>
      <c r="V184" t="s">
        <v>383</v>
      </c>
      <c r="W184" t="s">
        <v>483</v>
      </c>
      <c r="X184" s="48" t="s">
        <v>478</v>
      </c>
      <c r="Y184" s="41"/>
    </row>
    <row r="185" spans="1:25" ht="15" x14ac:dyDescent="0.25">
      <c r="A185">
        <v>2.35</v>
      </c>
      <c r="B185">
        <v>1.66</v>
      </c>
      <c r="C185" s="29">
        <f t="shared" si="34"/>
        <v>2.7941553447834E-2</v>
      </c>
      <c r="D185" s="30">
        <f>IF(OR($A185="",$B185=""),"",A185*'MPTO_working_2-way'!$G184)</f>
        <v>2.4156626506024099</v>
      </c>
      <c r="E185" s="32">
        <f>IF(OR($A185="",$B185=""),"",B185*'MPTO_working_2-way'!$G184)</f>
        <v>1.7063829787234044</v>
      </c>
      <c r="F185" s="30">
        <f>IF(OR($A185="",$B185=""),"",'MPTO_working_2-way'!D184)</f>
        <v>2.4297726564933044</v>
      </c>
      <c r="G185" s="32">
        <f>IF(OR($A185="",$B185=""),"",'MPTO_working_2-way'!E184)</f>
        <v>1.6994118928338053</v>
      </c>
      <c r="H185" s="30">
        <f>IF(OR($A185="",$B185=""),"",'OddsRatio_working_2-way'!M184)</f>
        <v>2.4301938838683887</v>
      </c>
      <c r="I185" s="30">
        <f>IF(OR($A185="",$B185=""),"",'OddsRatio_working_2-way'!N184)</f>
        <v>1.6992058987801013</v>
      </c>
      <c r="J185" s="30">
        <f>IF('Log_working_2-way'!$D184="","",A185^('Log_working_2-way'!$D184))</f>
        <v>2.4366771636172895</v>
      </c>
      <c r="K185" s="32">
        <f>IF('Log_working_2-way'!$D184="","",B185^('Log_working_2-way'!$D184))</f>
        <v>1.6960505987873902</v>
      </c>
      <c r="L185" s="37">
        <f t="shared" si="35"/>
        <v>0.41396508728179549</v>
      </c>
      <c r="M185" s="37">
        <f t="shared" si="36"/>
        <v>0.5860349127182044</v>
      </c>
      <c r="N185" s="38">
        <v>282</v>
      </c>
      <c r="O185" s="38">
        <f t="shared" si="37"/>
        <v>162.00000000000003</v>
      </c>
      <c r="P185" s="38">
        <f t="shared" si="38"/>
        <v>112.12048192771086</v>
      </c>
      <c r="Q185" s="38">
        <f t="shared" si="39"/>
        <v>169.87951807228916</v>
      </c>
      <c r="R185" s="38">
        <f t="shared" si="40"/>
        <v>120</v>
      </c>
      <c r="S185" s="39">
        <f t="shared" si="41"/>
        <v>-7.8795180722891303</v>
      </c>
      <c r="T185" s="39">
        <f t="shared" si="42"/>
        <v>-7.8795180722891445</v>
      </c>
      <c r="U185" t="s">
        <v>384</v>
      </c>
      <c r="V185" t="s">
        <v>385</v>
      </c>
      <c r="W185" t="s">
        <v>483</v>
      </c>
      <c r="X185" s="48" t="s">
        <v>478</v>
      </c>
      <c r="Y185" s="41"/>
    </row>
    <row r="186" spans="1:25" s="35" customFormat="1" ht="15" x14ac:dyDescent="0.25">
      <c r="A186">
        <v>1.94</v>
      </c>
      <c r="B186">
        <v>1.96</v>
      </c>
      <c r="C186" s="29">
        <f t="shared" si="34"/>
        <v>2.5667999158426325E-2</v>
      </c>
      <c r="D186" s="30">
        <f>IF(OR($A186="",$B186=""),"",A186*'MPTO_working_2-way'!$G185)</f>
        <v>1.989795918367347</v>
      </c>
      <c r="E186" s="32">
        <f>IF(OR($A186="",$B186=""),"",B186*'MPTO_working_2-way'!$G185)</f>
        <v>2.0103092783505154</v>
      </c>
      <c r="F186" s="30">
        <f>IF(OR($A186="",$B186=""),"",'MPTO_working_2-way'!D185)</f>
        <v>1.9895353704478862</v>
      </c>
      <c r="G186" s="32">
        <f>IF(OR($A186="",$B186=""),"",'MPTO_working_2-way'!E185)</f>
        <v>2.0105752961082914</v>
      </c>
      <c r="H186" s="30">
        <f>IF(OR($A186="",$B186=""),"",'OddsRatio_working_2-way'!M185)</f>
        <v>1.9895285072531594</v>
      </c>
      <c r="I186" s="30">
        <f>IF(OR($A186="",$B186=""),"",'OddsRatio_working_2-way'!N185)</f>
        <v>2.0105823052798226</v>
      </c>
      <c r="J186" s="30">
        <f>IF('Log_working_2-way'!$D185="","",A186^('Log_working_2-way'!$D185))</f>
        <v>1.9894107081664238</v>
      </c>
      <c r="K186" s="32">
        <f>IF('Log_working_2-way'!$D185="","",B186^('Log_working_2-way'!$D185))</f>
        <v>2.0107026250536491</v>
      </c>
      <c r="L186" s="37">
        <f t="shared" si="35"/>
        <v>0.50256410256410255</v>
      </c>
      <c r="M186" s="37">
        <f t="shared" si="36"/>
        <v>0.49743589743589745</v>
      </c>
      <c r="N186" s="38">
        <v>283</v>
      </c>
      <c r="O186" s="38">
        <f t="shared" si="37"/>
        <v>137.1237113402062</v>
      </c>
      <c r="P186" s="38">
        <f t="shared" si="38"/>
        <v>138.61224489795916</v>
      </c>
      <c r="Q186" s="38">
        <f t="shared" si="39"/>
        <v>144.38775510204081</v>
      </c>
      <c r="R186" s="38">
        <f t="shared" si="40"/>
        <v>145.87628865979383</v>
      </c>
      <c r="S186" s="39">
        <f t="shared" si="41"/>
        <v>-7.2640437618346141</v>
      </c>
      <c r="T186" s="39">
        <f t="shared" si="42"/>
        <v>-7.2640437618346709</v>
      </c>
      <c r="U186" t="s">
        <v>386</v>
      </c>
      <c r="V186" t="s">
        <v>387</v>
      </c>
      <c r="W186" t="s">
        <v>483</v>
      </c>
      <c r="X186" s="48" t="s">
        <v>478</v>
      </c>
      <c r="Y186" s="41"/>
    </row>
    <row r="187" spans="1:25" ht="15" x14ac:dyDescent="0.25">
      <c r="A187">
        <v>1.67</v>
      </c>
      <c r="B187">
        <v>2.33</v>
      </c>
      <c r="C187" s="29">
        <f t="shared" si="34"/>
        <v>2.7986944565804084E-2</v>
      </c>
      <c r="D187" s="30">
        <f>IF(OR($A187="",$B187=""),"",A187*'MPTO_working_2-way'!$G186)</f>
        <v>1.7167381974248928</v>
      </c>
      <c r="E187" s="32">
        <f>IF(OR($A187="",$B187=""),"",B187*'MPTO_working_2-way'!$G186)</f>
        <v>2.3952095808383236</v>
      </c>
      <c r="F187" s="30">
        <f>IF(OR($A187="",$B187=""),"",'MPTO_working_2-way'!D186)</f>
        <v>1.7099602293950913</v>
      </c>
      <c r="G187" s="32">
        <f>IF(OR($A187="",$B187=""),"",'MPTO_working_2-way'!E186)</f>
        <v>2.4085296029216061</v>
      </c>
      <c r="H187" s="30">
        <f>IF(OR($A187="",$B187=""),"",'OddsRatio_working_2-way'!M186)</f>
        <v>1.7097600992562489</v>
      </c>
      <c r="I187" s="30">
        <f>IF(OR($A187="",$B187=""),"",'OddsRatio_working_2-way'!N186)</f>
        <v>2.408926764195241</v>
      </c>
      <c r="J187" s="30">
        <f>IF('Log_working_2-way'!$D186="","",A187^('Log_working_2-way'!$D186))</f>
        <v>1.7066927473832643</v>
      </c>
      <c r="K187" s="32">
        <f>IF('Log_working_2-way'!$D186="","",B187^('Log_working_2-way'!$D186))</f>
        <v>2.4150421151239718</v>
      </c>
      <c r="L187" s="37">
        <f t="shared" si="35"/>
        <v>0.58250000000000002</v>
      </c>
      <c r="M187" s="37">
        <f t="shared" si="36"/>
        <v>0.41749999999999998</v>
      </c>
      <c r="N187" s="38">
        <v>284</v>
      </c>
      <c r="O187" s="38">
        <f t="shared" si="37"/>
        <v>113.94011976047904</v>
      </c>
      <c r="P187" s="38">
        <f t="shared" si="38"/>
        <v>162.11158798283265</v>
      </c>
      <c r="Q187" s="38">
        <f t="shared" si="39"/>
        <v>121.88841201716738</v>
      </c>
      <c r="R187" s="38">
        <f t="shared" si="40"/>
        <v>170.05988023952096</v>
      </c>
      <c r="S187" s="39">
        <f t="shared" si="41"/>
        <v>-7.9482922566883474</v>
      </c>
      <c r="T187" s="39">
        <f t="shared" si="42"/>
        <v>-7.948292256688319</v>
      </c>
      <c r="U187" t="s">
        <v>388</v>
      </c>
      <c r="V187" t="s">
        <v>389</v>
      </c>
      <c r="W187" t="s">
        <v>483</v>
      </c>
      <c r="X187" s="48" t="s">
        <v>478</v>
      </c>
      <c r="Y187" s="41"/>
    </row>
    <row r="188" spans="1:25" s="35" customFormat="1" ht="15" x14ac:dyDescent="0.25">
      <c r="A188">
        <v>2.1</v>
      </c>
      <c r="B188">
        <v>1.81</v>
      </c>
      <c r="C188" s="29">
        <f t="shared" si="34"/>
        <v>2.8676664035780064E-2</v>
      </c>
      <c r="D188" s="30">
        <f>IF(OR($A188="",$B188=""),"",A188*'MPTO_working_2-way'!$G187)</f>
        <v>2.160220994475138</v>
      </c>
      <c r="E188" s="32">
        <f>IF(OR($A188="",$B188=""),"",B188*'MPTO_working_2-way'!$G187)</f>
        <v>1.861904761904762</v>
      </c>
      <c r="F188" s="30">
        <f>IF(OR($A188="",$B188=""),"",'MPTO_working_2-way'!D187)</f>
        <v>2.1651951011107946</v>
      </c>
      <c r="G188" s="32">
        <f>IF(OR($A188="",$B188=""),"",'MPTO_working_2-way'!E187)</f>
        <v>1.858225372769494</v>
      </c>
      <c r="H188" s="30">
        <f>IF(OR($A188="",$B188=""),"",'OddsRatio_working_2-way'!M187)</f>
        <v>2.1653431646335015</v>
      </c>
      <c r="I188" s="30">
        <f>IF(OR($A188="",$B188=""),"",'OddsRatio_working_2-way'!N187)</f>
        <v>1.8581163303210331</v>
      </c>
      <c r="J188" s="30">
        <f>IF('Log_working_2-way'!$D187="","",A188^('Log_working_2-way'!$D187))</f>
        <v>2.1676082555034109</v>
      </c>
      <c r="K188" s="32">
        <f>IF('Log_working_2-way'!$D187="","",B188^('Log_working_2-way'!$D187))</f>
        <v>1.8564516354578522</v>
      </c>
      <c r="L188" s="37">
        <f t="shared" si="35"/>
        <v>0.46291560102301793</v>
      </c>
      <c r="M188" s="37">
        <f t="shared" si="36"/>
        <v>0.53708439897698212</v>
      </c>
      <c r="N188" s="38">
        <v>285</v>
      </c>
      <c r="O188" s="38">
        <f t="shared" si="37"/>
        <v>149.28571428571428</v>
      </c>
      <c r="P188" s="38">
        <f t="shared" si="38"/>
        <v>127.54143646408842</v>
      </c>
      <c r="Q188" s="38">
        <f t="shared" si="39"/>
        <v>157.45856353591162</v>
      </c>
      <c r="R188" s="38">
        <f t="shared" si="40"/>
        <v>135.71428571428569</v>
      </c>
      <c r="S188" s="39">
        <f t="shared" si="41"/>
        <v>-8.1728492501973449</v>
      </c>
      <c r="T188" s="39">
        <f t="shared" si="42"/>
        <v>-8.1728492501972738</v>
      </c>
      <c r="U188" t="s">
        <v>390</v>
      </c>
      <c r="V188" t="s">
        <v>391</v>
      </c>
      <c r="W188" t="s">
        <v>483</v>
      </c>
      <c r="X188" s="48" t="s">
        <v>478</v>
      </c>
      <c r="Y188" s="41"/>
    </row>
    <row r="189" spans="1:25" s="35" customFormat="1" ht="15" x14ac:dyDescent="0.25">
      <c r="A189">
        <v>2.13</v>
      </c>
      <c r="B189">
        <v>1.79</v>
      </c>
      <c r="C189" s="29">
        <f t="shared" si="34"/>
        <v>2.8142785952212312E-2</v>
      </c>
      <c r="D189" s="30">
        <f>IF(OR($A189="",$B189=""),"",A189*'MPTO_working_2-way'!$G188)</f>
        <v>2.1899441340782122</v>
      </c>
      <c r="E189" s="32">
        <f>IF(OR($A189="",$B189=""),"",B189*'MPTO_working_2-way'!$G188)</f>
        <v>1.84037558685446</v>
      </c>
      <c r="F189" s="30">
        <f>IF(OR($A189="",$B189=""),"",'MPTO_working_2-way'!D188)</f>
        <v>2.1958130561234772</v>
      </c>
      <c r="G189" s="32">
        <f>IF(OR($A189="",$B189=""),"",'MPTO_working_2-way'!E188)</f>
        <v>1.8362511137332338</v>
      </c>
      <c r="H189" s="30">
        <f>IF(OR($A189="",$B189=""),"",'OddsRatio_working_2-way'!M188)</f>
        <v>2.1959848438987186</v>
      </c>
      <c r="I189" s="30">
        <f>IF(OR($A189="",$B189=""),"",'OddsRatio_working_2-way'!N188)</f>
        <v>1.8361309970619364</v>
      </c>
      <c r="J189" s="30">
        <f>IF('Log_working_2-way'!$D188="","",A189^('Log_working_2-way'!$D188))</f>
        <v>2.1986586658056355</v>
      </c>
      <c r="K189" s="32">
        <f>IF('Log_working_2-way'!$D188="","",B189^('Log_working_2-way'!$D188))</f>
        <v>1.8342658577685029</v>
      </c>
      <c r="L189" s="37">
        <f t="shared" si="35"/>
        <v>0.45663265306122452</v>
      </c>
      <c r="M189" s="37">
        <f t="shared" si="36"/>
        <v>0.54336734693877553</v>
      </c>
      <c r="N189" s="38">
        <v>286</v>
      </c>
      <c r="O189" s="38">
        <f t="shared" si="37"/>
        <v>151.72769953051642</v>
      </c>
      <c r="P189" s="38">
        <f t="shared" si="38"/>
        <v>126.22346368715083</v>
      </c>
      <c r="Q189" s="38">
        <f t="shared" si="39"/>
        <v>159.77653631284915</v>
      </c>
      <c r="R189" s="38">
        <f t="shared" si="40"/>
        <v>134.27230046948358</v>
      </c>
      <c r="S189" s="39">
        <f t="shared" si="41"/>
        <v>-8.048836782332728</v>
      </c>
      <c r="T189" s="39">
        <f t="shared" si="42"/>
        <v>-8.0488367823327565</v>
      </c>
      <c r="U189" t="s">
        <v>392</v>
      </c>
      <c r="V189" t="s">
        <v>393</v>
      </c>
      <c r="W189" t="s">
        <v>483</v>
      </c>
      <c r="X189" s="48" t="s">
        <v>478</v>
      </c>
      <c r="Y189" s="41"/>
    </row>
    <row r="190" spans="1:25" s="35" customFormat="1" ht="15" x14ac:dyDescent="0.25">
      <c r="A190">
        <v>1.59</v>
      </c>
      <c r="B190">
        <v>2.4900000000000002</v>
      </c>
      <c r="C190" s="29">
        <f t="shared" si="34"/>
        <v>3.0537243312874107E-2</v>
      </c>
      <c r="D190" s="30">
        <f>IF(OR($A190="",$B190=""),"",A190*'MPTO_working_2-way'!$G189)</f>
        <v>1.6385542168674698</v>
      </c>
      <c r="E190" s="32">
        <f>IF(OR($A190="",$B190=""),"",B190*'MPTO_working_2-way'!$G189)</f>
        <v>2.5660377358490569</v>
      </c>
      <c r="F190" s="30">
        <f>IF(OR($A190="",$B190=""),"",'MPTO_working_2-way'!D189)</f>
        <v>1.6295610298203371</v>
      </c>
      <c r="G190" s="32">
        <f>IF(OR($A190="",$B190=""),"",'MPTO_working_2-way'!E189)</f>
        <v>2.5884083553986468</v>
      </c>
      <c r="H190" s="30">
        <f>IF(OR($A190="",$B190=""),"",'OddsRatio_working_2-way'!M189)</f>
        <v>1.6292639782813063</v>
      </c>
      <c r="I190" s="30">
        <f>IF(OR($A190="",$B190=""),"",'OddsRatio_working_2-way'!N189)</f>
        <v>2.5891581824392307</v>
      </c>
      <c r="J190" s="30">
        <f>IF('Log_working_2-way'!$D189="","",A190^('Log_working_2-way'!$D189))</f>
        <v>1.6251795627741585</v>
      </c>
      <c r="K190" s="32">
        <f>IF('Log_working_2-way'!$D189="","",B190^('Log_working_2-way'!$D189))</f>
        <v>2.5995404513266163</v>
      </c>
      <c r="L190" s="37">
        <f t="shared" si="35"/>
        <v>0.61029411764705888</v>
      </c>
      <c r="M190" s="37">
        <f t="shared" si="36"/>
        <v>0.38970588235294112</v>
      </c>
      <c r="N190" s="38">
        <v>287</v>
      </c>
      <c r="O190" s="38">
        <f t="shared" si="37"/>
        <v>106.49685534591197</v>
      </c>
      <c r="P190" s="38">
        <f t="shared" si="38"/>
        <v>171.7389558232932</v>
      </c>
      <c r="Q190" s="38">
        <f t="shared" si="39"/>
        <v>115.2610441767068</v>
      </c>
      <c r="R190" s="38">
        <f t="shared" si="40"/>
        <v>180.50314465408803</v>
      </c>
      <c r="S190" s="39">
        <f t="shared" si="41"/>
        <v>-8.7641888307948363</v>
      </c>
      <c r="T190" s="39">
        <f t="shared" si="42"/>
        <v>-8.7641888307948363</v>
      </c>
      <c r="U190" t="s">
        <v>394</v>
      </c>
      <c r="V190" t="s">
        <v>395</v>
      </c>
      <c r="W190" t="s">
        <v>483</v>
      </c>
      <c r="X190" s="48" t="s">
        <v>478</v>
      </c>
      <c r="Y190" s="41"/>
    </row>
    <row r="191" spans="1:25" ht="15" x14ac:dyDescent="0.25">
      <c r="A191">
        <v>2.21</v>
      </c>
      <c r="B191">
        <v>1.66</v>
      </c>
      <c r="C191" s="29">
        <f t="shared" si="34"/>
        <v>5.4898326337022407E-2</v>
      </c>
      <c r="D191" s="30">
        <f>IF(OR($A191="",$B191=""),"",A191*'MPTO_working_2-way'!$G190)</f>
        <v>2.3313253012048194</v>
      </c>
      <c r="E191" s="32">
        <f>IF(OR($A191="",$B191=""),"",B191*'MPTO_working_2-way'!$G190)</f>
        <v>1.751131221719457</v>
      </c>
      <c r="F191" s="30">
        <f>IF(OR($A191="",$B191=""),"",'MPTO_working_2-way'!D190)</f>
        <v>2.3527223754248703</v>
      </c>
      <c r="G191" s="32">
        <f>IF(OR($A191="",$B191=""),"",'MPTO_working_2-way'!E190)</f>
        <v>1.7392499881477268</v>
      </c>
      <c r="H191" s="30">
        <f>IF(OR($A191="",$B191=""),"",'OddsRatio_working_2-way'!M190)</f>
        <v>2.35400640077266</v>
      </c>
      <c r="I191" s="30">
        <f>IF(OR($A191="",$B191=""),"",'OddsRatio_working_2-way'!N190)</f>
        <v>1.7385489458759966</v>
      </c>
      <c r="J191" s="30">
        <f>IF('Log_working_2-way'!$D190="","",A191^('Log_working_2-way'!$D190))</f>
        <v>2.364108783273946</v>
      </c>
      <c r="K191" s="32">
        <f>IF('Log_working_2-way'!$D190="","",B191^('Log_working_2-way'!$D190))</f>
        <v>1.7330793645336378</v>
      </c>
      <c r="L191" s="37">
        <f t="shared" si="35"/>
        <v>0.4289405684754522</v>
      </c>
      <c r="M191" s="37">
        <f t="shared" si="36"/>
        <v>0.57105943152454786</v>
      </c>
      <c r="N191" s="38">
        <v>288</v>
      </c>
      <c r="O191" s="38">
        <f t="shared" si="37"/>
        <v>157.68325791855204</v>
      </c>
      <c r="P191" s="38">
        <f t="shared" si="38"/>
        <v>114.50602409638554</v>
      </c>
      <c r="Q191" s="38">
        <f t="shared" si="39"/>
        <v>173.49397590361448</v>
      </c>
      <c r="R191" s="38">
        <f t="shared" si="40"/>
        <v>130.31674208144796</v>
      </c>
      <c r="S191" s="39">
        <f t="shared" si="41"/>
        <v>-15.810717985062439</v>
      </c>
      <c r="T191" s="39">
        <f t="shared" si="42"/>
        <v>-15.810717985062411</v>
      </c>
      <c r="U191" t="s">
        <v>396</v>
      </c>
      <c r="V191" t="s">
        <v>397</v>
      </c>
      <c r="W191" t="s">
        <v>495</v>
      </c>
      <c r="X191" s="48" t="s">
        <v>478</v>
      </c>
      <c r="Y191" s="41"/>
    </row>
    <row r="192" spans="1:25" s="35" customFormat="1" ht="15" x14ac:dyDescent="0.25">
      <c r="A192">
        <v>2.08</v>
      </c>
      <c r="B192">
        <v>1.74</v>
      </c>
      <c r="C192" s="29">
        <f t="shared" si="34"/>
        <v>5.5481874447391721E-2</v>
      </c>
      <c r="D192" s="30">
        <f>IF(OR($A192="",$B192=""),"",A192*'MPTO_working_2-way'!$G191)</f>
        <v>2.195402298850575</v>
      </c>
      <c r="E192" s="32">
        <f>IF(OR($A192="",$B192=""),"",B192*'MPTO_working_2-way'!$G191)</f>
        <v>1.8365384615384617</v>
      </c>
      <c r="F192" s="30">
        <f>IF(OR($A192="",$B192=""),"",'MPTO_working_2-way'!D191)</f>
        <v>2.2073676506464994</v>
      </c>
      <c r="G192" s="32">
        <f>IF(OR($A192="",$B192=""),"",'MPTO_working_2-way'!E191)</f>
        <v>1.8282481309355427</v>
      </c>
      <c r="H192" s="30">
        <f>IF(OR($A192="",$B192=""),"",'OddsRatio_working_2-way'!M191)</f>
        <v>2.2080808993852443</v>
      </c>
      <c r="I192" s="30">
        <f>IF(OR($A192="",$B192=""),"",'OddsRatio_working_2-way'!N191)</f>
        <v>1.8277591347639637</v>
      </c>
      <c r="J192" s="30">
        <f>IF('Log_working_2-way'!$D191="","",A192^('Log_working_2-way'!$D191))</f>
        <v>2.2136881219405091</v>
      </c>
      <c r="K192" s="32">
        <f>IF('Log_working_2-way'!$D191="","",B192^('Log_working_2-way'!$D191))</f>
        <v>1.823934898859128</v>
      </c>
      <c r="L192" s="37">
        <f t="shared" si="35"/>
        <v>0.4554973821989528</v>
      </c>
      <c r="M192" s="37">
        <f t="shared" si="36"/>
        <v>0.54450261780104703</v>
      </c>
      <c r="N192" s="38">
        <v>289</v>
      </c>
      <c r="O192" s="38">
        <f t="shared" si="37"/>
        <v>150.05769230769229</v>
      </c>
      <c r="P192" s="38">
        <f t="shared" si="38"/>
        <v>122.9080459770115</v>
      </c>
      <c r="Q192" s="38">
        <f t="shared" si="39"/>
        <v>166.09195402298849</v>
      </c>
      <c r="R192" s="38">
        <f t="shared" si="40"/>
        <v>138.94230769230768</v>
      </c>
      <c r="S192" s="39">
        <f t="shared" si="41"/>
        <v>-16.034261715296196</v>
      </c>
      <c r="T192" s="39">
        <f t="shared" si="42"/>
        <v>-16.034261715296182</v>
      </c>
      <c r="U192" t="s">
        <v>398</v>
      </c>
      <c r="V192" t="s">
        <v>399</v>
      </c>
      <c r="W192" t="s">
        <v>495</v>
      </c>
      <c r="X192" s="48" t="s">
        <v>478</v>
      </c>
      <c r="Y192" s="41"/>
    </row>
    <row r="193" spans="1:25" s="35" customFormat="1" ht="15" x14ac:dyDescent="0.25">
      <c r="A193">
        <v>2.34</v>
      </c>
      <c r="B193">
        <v>1.59</v>
      </c>
      <c r="C193" s="29">
        <f t="shared" si="34"/>
        <v>5.6281244960490362E-2</v>
      </c>
      <c r="D193" s="30">
        <f>IF(OR($A193="",$B193=""),"",A193*'MPTO_working_2-way'!$G192)</f>
        <v>2.4716981132075473</v>
      </c>
      <c r="E193" s="32">
        <f>IF(OR($A193="",$B193=""),"",B193*'MPTO_working_2-way'!$G192)</f>
        <v>1.6794871794871797</v>
      </c>
      <c r="F193" s="30">
        <f>IF(OR($A193="",$B193=""),"",'MPTO_working_2-way'!D192)</f>
        <v>2.5049484952534842</v>
      </c>
      <c r="G193" s="32">
        <f>IF(OR($A193="",$B193=""),"",'MPTO_working_2-way'!E192)</f>
        <v>1.6644745671721919</v>
      </c>
      <c r="H193" s="30">
        <f>IF(OR($A193="",$B193=""),"",'OddsRatio_working_2-way'!M192)</f>
        <v>2.5070456000658923</v>
      </c>
      <c r="I193" s="30">
        <f>IF(OR($A193="",$B193=""),"",'OddsRatio_working_2-way'!N192)</f>
        <v>1.663549928387221</v>
      </c>
      <c r="J193" s="30">
        <f>IF('Log_working_2-way'!$D192="","",A193^('Log_working_2-way'!$D192))</f>
        <v>2.5229154751602469</v>
      </c>
      <c r="K193" s="32">
        <f>IF('Log_working_2-way'!$D192="","",B193^('Log_working_2-way'!$D192))</f>
        <v>1.6566352606603127</v>
      </c>
      <c r="L193" s="37">
        <f t="shared" si="35"/>
        <v>0.40458015267175573</v>
      </c>
      <c r="M193" s="37">
        <f t="shared" si="36"/>
        <v>0.59541984732824416</v>
      </c>
      <c r="N193" s="38">
        <v>290</v>
      </c>
      <c r="O193" s="38">
        <f t="shared" si="37"/>
        <v>166.06837606837604</v>
      </c>
      <c r="P193" s="38">
        <f t="shared" si="38"/>
        <v>107.61006289308177</v>
      </c>
      <c r="Q193" s="38">
        <f t="shared" si="39"/>
        <v>182.38993710691824</v>
      </c>
      <c r="R193" s="38">
        <f t="shared" si="40"/>
        <v>123.93162393162395</v>
      </c>
      <c r="S193" s="39">
        <f t="shared" si="41"/>
        <v>-16.3215610385422</v>
      </c>
      <c r="T193" s="39">
        <f t="shared" si="42"/>
        <v>-16.321561038542171</v>
      </c>
      <c r="U193" t="s">
        <v>400</v>
      </c>
      <c r="V193" t="s">
        <v>401</v>
      </c>
      <c r="W193" t="s">
        <v>495</v>
      </c>
      <c r="X193" s="48" t="s">
        <v>478</v>
      </c>
      <c r="Y193" s="41"/>
    </row>
    <row r="194" spans="1:25" ht="15" x14ac:dyDescent="0.25">
      <c r="A194">
        <v>2.69</v>
      </c>
      <c r="B194">
        <v>1.46</v>
      </c>
      <c r="C194" s="29">
        <f t="shared" si="34"/>
        <v>5.6678718745225787E-2</v>
      </c>
      <c r="D194" s="30">
        <f>IF(OR($A194="",$B194=""),"",A194*'MPTO_working_2-way'!$G193)</f>
        <v>2.8424657534246571</v>
      </c>
      <c r="E194" s="32">
        <f>IF(OR($A194="",$B194=""),"",B194*'MPTO_working_2-way'!$G193)</f>
        <v>1.5427509293680297</v>
      </c>
      <c r="F194" s="30">
        <f>IF(OR($A194="",$B194=""),"",'MPTO_working_2-way'!D193)</f>
        <v>2.9119893230518272</v>
      </c>
      <c r="G194" s="32">
        <f>IF(OR($A194="",$B194=""),"",'MPTO_working_2-way'!E193)</f>
        <v>1.5230154729127079</v>
      </c>
      <c r="H194" s="30">
        <f>IF(OR($A194="",$B194=""),"",'OddsRatio_working_2-way'!M193)</f>
        <v>2.9167454300136622</v>
      </c>
      <c r="I194" s="30">
        <f>IF(OR($A194="",$B194=""),"",'OddsRatio_working_2-way'!N193)</f>
        <v>1.5217176910096359</v>
      </c>
      <c r="J194" s="30">
        <f>IF('Log_working_2-way'!$D193="","",A194^('Log_working_2-way'!$D193))</f>
        <v>2.9508380837473331</v>
      </c>
      <c r="K194" s="32">
        <f>IF('Log_working_2-way'!$D193="","",B194^('Log_working_2-way'!$D193))</f>
        <v>1.5126002041475826</v>
      </c>
      <c r="L194" s="37">
        <f t="shared" si="35"/>
        <v>0.35180722891566268</v>
      </c>
      <c r="M194" s="37">
        <f t="shared" si="36"/>
        <v>0.64819277108433737</v>
      </c>
      <c r="N194" s="38">
        <v>291</v>
      </c>
      <c r="O194" s="38">
        <f t="shared" si="37"/>
        <v>182.82156133828997</v>
      </c>
      <c r="P194" s="38">
        <f t="shared" si="38"/>
        <v>91.684931506849324</v>
      </c>
      <c r="Q194" s="38">
        <f t="shared" si="39"/>
        <v>199.31506849315068</v>
      </c>
      <c r="R194" s="38">
        <f t="shared" si="40"/>
        <v>108.17843866171005</v>
      </c>
      <c r="S194" s="39">
        <f t="shared" si="41"/>
        <v>-16.493507154860708</v>
      </c>
      <c r="T194" s="39">
        <f t="shared" si="42"/>
        <v>-16.493507154860723</v>
      </c>
      <c r="U194" t="s">
        <v>402</v>
      </c>
      <c r="V194" t="s">
        <v>403</v>
      </c>
      <c r="W194" t="s">
        <v>495</v>
      </c>
      <c r="X194" s="48" t="s">
        <v>478</v>
      </c>
      <c r="Y194" s="41"/>
    </row>
    <row r="195" spans="1:25" ht="15" x14ac:dyDescent="0.25">
      <c r="A195">
        <v>2.06</v>
      </c>
      <c r="B195">
        <v>1.75</v>
      </c>
      <c r="C195" s="29">
        <f t="shared" ref="C195:C230" si="43">IF(OR($A195="",$B195=""),"",(1/A195)+(1/B195)-1)</f>
        <v>5.6865464632454898E-2</v>
      </c>
      <c r="D195" s="30">
        <f>IF(OR($A195="",$B195=""),"",A195*'MPTO_working_2-way'!$G194)</f>
        <v>2.177142857142857</v>
      </c>
      <c r="E195" s="32">
        <f>IF(OR($A195="",$B195=""),"",B195*'MPTO_working_2-way'!$G194)</f>
        <v>1.849514563106796</v>
      </c>
      <c r="F195" s="30">
        <f>IF(OR($A195="",$B195=""),"",'MPTO_working_2-way'!D194)</f>
        <v>2.1881638846737479</v>
      </c>
      <c r="G195" s="32">
        <f>IF(OR($A195="",$B195=""),"",'MPTO_working_2-way'!E194)</f>
        <v>1.8416347381864622</v>
      </c>
      <c r="H195" s="30">
        <f>IF(OR($A195="",$B195=""),"",'OddsRatio_working_2-way'!M194)</f>
        <v>2.1888369666751335</v>
      </c>
      <c r="I195" s="30">
        <f>IF(OR($A195="",$B195=""),"",'OddsRatio_working_2-way'!N194)</f>
        <v>1.8411582311380661</v>
      </c>
      <c r="J195" s="30">
        <f>IF('Log_working_2-way'!$D194="","",A195^('Log_working_2-way'!$D194))</f>
        <v>2.1940037283297991</v>
      </c>
      <c r="K195" s="32">
        <f>IF('Log_working_2-way'!$D194="","",B195^('Log_working_2-way'!$D194))</f>
        <v>1.8375183228246377</v>
      </c>
      <c r="L195" s="37">
        <f t="shared" si="35"/>
        <v>0.45931758530183731</v>
      </c>
      <c r="M195" s="37">
        <f t="shared" si="36"/>
        <v>0.54068241469816281</v>
      </c>
      <c r="N195" s="38">
        <v>292</v>
      </c>
      <c r="O195" s="38">
        <f t="shared" si="37"/>
        <v>150.252427184466</v>
      </c>
      <c r="P195" s="38">
        <f t="shared" si="38"/>
        <v>125.14285714285714</v>
      </c>
      <c r="Q195" s="38">
        <f t="shared" si="39"/>
        <v>166.85714285714286</v>
      </c>
      <c r="R195" s="38">
        <f t="shared" si="40"/>
        <v>141.74757281553397</v>
      </c>
      <c r="S195" s="39">
        <f t="shared" si="41"/>
        <v>-16.604715672676861</v>
      </c>
      <c r="T195" s="39">
        <f t="shared" si="42"/>
        <v>-16.604715672676832</v>
      </c>
      <c r="U195" t="s">
        <v>404</v>
      </c>
      <c r="V195" t="s">
        <v>405</v>
      </c>
      <c r="W195" t="s">
        <v>495</v>
      </c>
      <c r="X195" s="48" t="s">
        <v>478</v>
      </c>
      <c r="Y195" s="41"/>
    </row>
    <row r="196" spans="1:25" ht="15" x14ac:dyDescent="0.25">
      <c r="A196">
        <v>1.7</v>
      </c>
      <c r="B196">
        <v>2.27</v>
      </c>
      <c r="C196" s="29">
        <f t="shared" si="43"/>
        <v>2.876392847888054E-2</v>
      </c>
      <c r="D196" s="30">
        <f>IF(OR($A196="",$B196=""),"",A196*'MPTO_working_2-way'!$G195)</f>
        <v>1.748898678414097</v>
      </c>
      <c r="E196" s="32">
        <f>IF(OR($A196="",$B196=""),"",B196*'MPTO_working_2-way'!$G195)</f>
        <v>2.335294117647059</v>
      </c>
      <c r="F196" s="30">
        <f>IF(OR($A196="",$B196=""),"",'MPTO_working_2-way'!D195)</f>
        <v>1.7426055543011967</v>
      </c>
      <c r="G196" s="32">
        <f>IF(OR($A196="",$B196=""),"",'MPTO_working_2-way'!E195)</f>
        <v>2.3466099118273029</v>
      </c>
      <c r="H196" s="30">
        <f>IF(OR($A196="",$B196=""),"",'OddsRatio_working_2-way'!M195)</f>
        <v>1.7424157207132702</v>
      </c>
      <c r="I196" s="30">
        <f>IF(OR($A196="",$B196=""),"",'OddsRatio_working_2-way'!N195)</f>
        <v>2.3469542361512192</v>
      </c>
      <c r="J196" s="30">
        <f>IF('Log_working_2-way'!$D195="","",A196^('Log_working_2-way'!$D195))</f>
        <v>1.7395677440294552</v>
      </c>
      <c r="K196" s="32">
        <f>IF('Log_working_2-way'!$D195="","",B196^('Log_working_2-way'!$D195))</f>
        <v>2.352141177157876</v>
      </c>
      <c r="L196" s="37">
        <f t="shared" si="35"/>
        <v>0.5717884130982368</v>
      </c>
      <c r="M196" s="37">
        <f t="shared" si="36"/>
        <v>0.4282115869017632</v>
      </c>
      <c r="N196" s="38">
        <v>293</v>
      </c>
      <c r="O196" s="38">
        <f t="shared" si="37"/>
        <v>120.64705882352939</v>
      </c>
      <c r="P196" s="38">
        <f t="shared" si="38"/>
        <v>163.92511013215858</v>
      </c>
      <c r="Q196" s="38">
        <f t="shared" si="39"/>
        <v>129.07488986784139</v>
      </c>
      <c r="R196" s="38">
        <f t="shared" si="40"/>
        <v>172.35294117647058</v>
      </c>
      <c r="S196" s="39">
        <f t="shared" si="41"/>
        <v>-8.4278310443120006</v>
      </c>
      <c r="T196" s="39">
        <f t="shared" si="42"/>
        <v>-8.4278310443120006</v>
      </c>
      <c r="U196" t="s">
        <v>406</v>
      </c>
      <c r="V196" t="s">
        <v>407</v>
      </c>
      <c r="W196" t="s">
        <v>484</v>
      </c>
      <c r="X196" s="48" t="s">
        <v>478</v>
      </c>
      <c r="Y196" s="41"/>
    </row>
    <row r="197" spans="1:25" ht="15" x14ac:dyDescent="0.25">
      <c r="A197">
        <v>1.93</v>
      </c>
      <c r="B197">
        <v>1.97</v>
      </c>
      <c r="C197" s="29">
        <f t="shared" si="43"/>
        <v>2.5748928223876311E-2</v>
      </c>
      <c r="D197" s="30">
        <f>IF(OR($A197="",$B197=""),"",A197*'MPTO_working_2-way'!$G196)</f>
        <v>1.9796954314720812</v>
      </c>
      <c r="E197" s="32">
        <f>IF(OR($A197="",$B197=""),"",B197*'MPTO_working_2-way'!$G196)</f>
        <v>2.0207253886010363</v>
      </c>
      <c r="F197" s="30">
        <f>IF(OR($A197="",$B197=""),"",'MPTO_working_2-way'!D196)</f>
        <v>1.9791780536685666</v>
      </c>
      <c r="G197" s="32">
        <f>IF(OR($A197="",$B197=""),"",'MPTO_working_2-way'!E196)</f>
        <v>2.0212647191728026</v>
      </c>
      <c r="H197" s="30">
        <f>IF(OR($A197="",$B197=""),"",'OddsRatio_working_2-way'!M196)</f>
        <v>1.9791643818062103</v>
      </c>
      <c r="I197" s="30">
        <f>IF(OR($A197="",$B197=""),"",'OddsRatio_working_2-way'!N196)</f>
        <v>2.021278978873144</v>
      </c>
      <c r="J197" s="30">
        <f>IF('Log_working_2-way'!$D196="","",A197^('Log_working_2-way'!$D196))</f>
        <v>1.9789304913693861</v>
      </c>
      <c r="K197" s="32">
        <f>IF('Log_working_2-way'!$D196="","",B197^('Log_working_2-way'!$D196))</f>
        <v>2.0215229873993761</v>
      </c>
      <c r="L197" s="37">
        <f t="shared" si="35"/>
        <v>0.50512820512820511</v>
      </c>
      <c r="M197" s="37">
        <f t="shared" si="36"/>
        <v>0.49487179487179483</v>
      </c>
      <c r="N197" s="38">
        <v>294</v>
      </c>
      <c r="O197" s="38">
        <f t="shared" si="37"/>
        <v>141.66839378238342</v>
      </c>
      <c r="P197" s="38">
        <f t="shared" si="38"/>
        <v>144.76142131979691</v>
      </c>
      <c r="Q197" s="38">
        <f t="shared" si="39"/>
        <v>149.23857868020303</v>
      </c>
      <c r="R197" s="38">
        <f t="shared" si="40"/>
        <v>152.33160621761661</v>
      </c>
      <c r="S197" s="39">
        <f t="shared" si="41"/>
        <v>-7.5701848978196153</v>
      </c>
      <c r="T197" s="39">
        <f t="shared" si="42"/>
        <v>-7.5701848978197006</v>
      </c>
      <c r="U197" t="s">
        <v>408</v>
      </c>
      <c r="V197" t="s">
        <v>409</v>
      </c>
      <c r="W197" t="s">
        <v>484</v>
      </c>
      <c r="X197" s="48" t="s">
        <v>478</v>
      </c>
      <c r="Y197" s="41"/>
    </row>
    <row r="198" spans="1:25" ht="15" x14ac:dyDescent="0.25">
      <c r="A198">
        <v>1.64</v>
      </c>
      <c r="B198">
        <v>2.39</v>
      </c>
      <c r="C198" s="29">
        <f t="shared" si="43"/>
        <v>2.8166139401979873E-2</v>
      </c>
      <c r="D198" s="30">
        <f>IF(OR($A198="",$B198=""),"",A198*'MPTO_working_2-way'!$G197)</f>
        <v>1.6861924686192469</v>
      </c>
      <c r="E198" s="32">
        <f>IF(OR($A198="",$B198=""),"",B198*'MPTO_working_2-way'!$G197)</f>
        <v>2.4573170731707319</v>
      </c>
      <c r="F198" s="30">
        <f>IF(OR($A198="",$B198=""),"",'MPTO_working_2-way'!D197)</f>
        <v>1.6787733424704472</v>
      </c>
      <c r="G198" s="32">
        <f>IF(OR($A198="",$B198=""),"",'MPTO_working_2-way'!E197)</f>
        <v>2.4732458354366487</v>
      </c>
      <c r="H198" s="30">
        <f>IF(OR($A198="",$B198=""),"",'OddsRatio_working_2-way'!M197)</f>
        <v>1.6785511437439771</v>
      </c>
      <c r="I198" s="30">
        <f>IF(OR($A198="",$B198=""),"",'OddsRatio_working_2-way'!N197)</f>
        <v>2.4737282653189494</v>
      </c>
      <c r="J198" s="30">
        <f>IF('Log_working_2-way'!$D197="","",A198^('Log_working_2-way'!$D197))</f>
        <v>1.6751910363664311</v>
      </c>
      <c r="K198" s="32">
        <f>IF('Log_working_2-way'!$D197="","",B198^('Log_working_2-way'!$D197))</f>
        <v>2.4810623159062106</v>
      </c>
      <c r="L198" s="37">
        <f t="shared" si="35"/>
        <v>0.59305210918114148</v>
      </c>
      <c r="M198" s="37">
        <f t="shared" si="36"/>
        <v>0.40694789081885852</v>
      </c>
      <c r="N198" s="38">
        <v>295</v>
      </c>
      <c r="O198" s="38">
        <f t="shared" si="37"/>
        <v>115.12195121951217</v>
      </c>
      <c r="P198" s="38">
        <f t="shared" si="38"/>
        <v>171.56903765690379</v>
      </c>
      <c r="Q198" s="38">
        <f t="shared" si="39"/>
        <v>123.43096234309623</v>
      </c>
      <c r="R198" s="38">
        <f t="shared" si="40"/>
        <v>179.8780487804878</v>
      </c>
      <c r="S198" s="39">
        <f t="shared" si="41"/>
        <v>-8.3090111235840567</v>
      </c>
      <c r="T198" s="39">
        <f t="shared" si="42"/>
        <v>-8.3090111235840141</v>
      </c>
      <c r="U198" t="s">
        <v>410</v>
      </c>
      <c r="V198" t="s">
        <v>411</v>
      </c>
      <c r="W198" t="s">
        <v>484</v>
      </c>
      <c r="X198" s="48" t="s">
        <v>478</v>
      </c>
      <c r="Y198" s="41"/>
    </row>
    <row r="199" spans="1:25" ht="15" x14ac:dyDescent="0.25">
      <c r="A199">
        <v>1.77</v>
      </c>
      <c r="B199">
        <v>2.16</v>
      </c>
      <c r="C199" s="29">
        <f t="shared" si="43"/>
        <v>2.79347143753923E-2</v>
      </c>
      <c r="D199" s="30">
        <f>IF(OR($A199="",$B199=""),"",A199*'MPTO_working_2-way'!$G198)</f>
        <v>1.8194444444444444</v>
      </c>
      <c r="E199" s="32">
        <f>IF(OR($A199="",$B199=""),"",B199*'MPTO_working_2-way'!$G198)</f>
        <v>2.2203389830508473</v>
      </c>
      <c r="F199" s="30">
        <f>IF(OR($A199="",$B199=""),"",'MPTO_working_2-way'!D198)</f>
        <v>1.8148675590999714</v>
      </c>
      <c r="G199" s="32">
        <f>IF(OR($A199="",$B199=""),"",'MPTO_working_2-way'!E198)</f>
        <v>2.2271932890597692</v>
      </c>
      <c r="H199" s="30">
        <f>IF(OR($A199="",$B199=""),"",'OddsRatio_working_2-way'!M198)</f>
        <v>1.8147349897041836</v>
      </c>
      <c r="I199" s="30">
        <f>IF(OR($A199="",$B199=""),"",'OddsRatio_working_2-way'!N198)</f>
        <v>2.2273929715024061</v>
      </c>
      <c r="J199" s="30">
        <f>IF('Log_working_2-way'!$D198="","",A199^('Log_working_2-way'!$D198))</f>
        <v>1.8126656451578935</v>
      </c>
      <c r="K199" s="32">
        <f>IF('Log_working_2-way'!$D198="","",B199^('Log_working_2-way'!$D198))</f>
        <v>2.2305183638047077</v>
      </c>
      <c r="L199" s="37">
        <f t="shared" si="35"/>
        <v>0.54961832061068705</v>
      </c>
      <c r="M199" s="37">
        <f t="shared" si="36"/>
        <v>0.45038167938931301</v>
      </c>
      <c r="N199" s="38">
        <v>296</v>
      </c>
      <c r="O199" s="38">
        <f t="shared" si="37"/>
        <v>128.76836158192089</v>
      </c>
      <c r="P199" s="38">
        <f t="shared" si="38"/>
        <v>158.96296296296296</v>
      </c>
      <c r="Q199" s="38">
        <f t="shared" si="39"/>
        <v>137.03703703703701</v>
      </c>
      <c r="R199" s="38">
        <f t="shared" si="40"/>
        <v>167.23163841807909</v>
      </c>
      <c r="S199" s="39">
        <f t="shared" si="41"/>
        <v>-8.2686754551161243</v>
      </c>
      <c r="T199" s="39">
        <f t="shared" si="42"/>
        <v>-8.2686754551161243</v>
      </c>
      <c r="U199" t="s">
        <v>412</v>
      </c>
      <c r="V199" t="s">
        <v>413</v>
      </c>
      <c r="W199" t="s">
        <v>484</v>
      </c>
      <c r="X199" s="48" t="s">
        <v>478</v>
      </c>
      <c r="Y199" s="41"/>
    </row>
    <row r="200" spans="1:25" s="35" customFormat="1" ht="15" x14ac:dyDescent="0.25">
      <c r="A200">
        <v>1.42</v>
      </c>
      <c r="B200">
        <v>3.05</v>
      </c>
      <c r="C200" s="29">
        <f t="shared" si="43"/>
        <v>3.2094204571692542E-2</v>
      </c>
      <c r="D200" s="30">
        <f>IF(OR($A200="",$B200=""),"",A200*'MPTO_working_2-way'!$G199)</f>
        <v>1.4655737704918033</v>
      </c>
      <c r="E200" s="32">
        <f>IF(OR($A200="",$B200=""),"",B200*'MPTO_working_2-way'!$G199)</f>
        <v>3.147887323943662</v>
      </c>
      <c r="F200" s="30">
        <f>IF(OR($A200="",$B200=""),"",'MPTO_working_2-way'!D199)</f>
        <v>1.4531118939775205</v>
      </c>
      <c r="G200" s="32">
        <f>IF(OR($A200="",$B200=""),"",'MPTO_working_2-way'!E199)</f>
        <v>3.206960385042577</v>
      </c>
      <c r="H200" s="30">
        <f>IF(OR($A200="",$B200=""),"",'OddsRatio_working_2-way'!M199)</f>
        <v>1.4526345642794944</v>
      </c>
      <c r="I200" s="30">
        <f>IF(OR($A200="",$B200=""),"",'OddsRatio_working_2-way'!N199)</f>
        <v>3.2092877542213425</v>
      </c>
      <c r="J200" s="30">
        <f>IF('Log_working_2-way'!$D199="","",A200^('Log_working_2-way'!$D199))</f>
        <v>1.4469058721225962</v>
      </c>
      <c r="K200" s="32">
        <f>IF('Log_working_2-way'!$D199="","",B200^('Log_working_2-way'!$D199))</f>
        <v>3.2376076538224252</v>
      </c>
      <c r="L200" s="37">
        <f t="shared" si="35"/>
        <v>0.68232662192393734</v>
      </c>
      <c r="M200" s="37">
        <f t="shared" si="36"/>
        <v>0.31767337807606266</v>
      </c>
      <c r="N200" s="38">
        <v>297</v>
      </c>
      <c r="O200" s="38">
        <f t="shared" si="37"/>
        <v>87.845070422535187</v>
      </c>
      <c r="P200" s="38">
        <f t="shared" si="38"/>
        <v>199.62295081967213</v>
      </c>
      <c r="Q200" s="38">
        <f t="shared" si="39"/>
        <v>97.377049180327873</v>
      </c>
      <c r="R200" s="38">
        <f t="shared" si="40"/>
        <v>209.1549295774648</v>
      </c>
      <c r="S200" s="39">
        <f t="shared" si="41"/>
        <v>-9.531978757792686</v>
      </c>
      <c r="T200" s="39">
        <f t="shared" si="42"/>
        <v>-9.5319787577926718</v>
      </c>
      <c r="U200" t="s">
        <v>414</v>
      </c>
      <c r="V200" t="s">
        <v>415</v>
      </c>
      <c r="W200" t="s">
        <v>484</v>
      </c>
      <c r="X200" s="48" t="s">
        <v>478</v>
      </c>
      <c r="Y200" s="41"/>
    </row>
    <row r="201" spans="1:25" ht="15" x14ac:dyDescent="0.25">
      <c r="A201">
        <v>1.69</v>
      </c>
      <c r="B201">
        <v>2.2799999999999998</v>
      </c>
      <c r="C201" s="29">
        <f t="shared" si="43"/>
        <v>3.0312467559431067E-2</v>
      </c>
      <c r="D201" s="30">
        <f>IF(OR($A201="",$B201=""),"",A201*'MPTO_working_2-way'!$G200)</f>
        <v>1.7412280701754383</v>
      </c>
      <c r="E201" s="32">
        <f>IF(OR($A201="",$B201=""),"",B201*'MPTO_working_2-way'!$G200)</f>
        <v>2.3491124260355027</v>
      </c>
      <c r="F201" s="30">
        <f>IF(OR($A201="",$B201=""),"",'MPTO_working_2-way'!D200)</f>
        <v>1.7344256391789699</v>
      </c>
      <c r="G201" s="32">
        <f>IF(OR($A201="",$B201=""),"",'MPTO_working_2-way'!E200)</f>
        <v>2.3616082373130669</v>
      </c>
      <c r="H201" s="30">
        <f>IF(OR($A201="",$B201=""),"",'OddsRatio_working_2-way'!M200)</f>
        <v>1.7342087577794201</v>
      </c>
      <c r="I201" s="30">
        <f>IF(OR($A201="",$B201=""),"",'OddsRatio_working_2-way'!N200)</f>
        <v>2.3620104492139973</v>
      </c>
      <c r="J201" s="30">
        <f>IF('Log_working_2-way'!$D200="","",A201^('Log_working_2-way'!$D200))</f>
        <v>1.7311269576388733</v>
      </c>
      <c r="K201" s="32">
        <f>IF('Log_working_2-way'!$D200="","",B201^('Log_working_2-way'!$D200))</f>
        <v>2.3677515095728476</v>
      </c>
      <c r="L201" s="37">
        <f t="shared" si="35"/>
        <v>0.57430730478589431</v>
      </c>
      <c r="M201" s="37">
        <f t="shared" si="36"/>
        <v>0.42569269521410585</v>
      </c>
      <c r="N201" s="38">
        <v>298</v>
      </c>
      <c r="O201" s="38">
        <f t="shared" si="37"/>
        <v>121.66863905325445</v>
      </c>
      <c r="P201" s="38">
        <f t="shared" si="38"/>
        <v>167.29824561403507</v>
      </c>
      <c r="Q201" s="38">
        <f t="shared" si="39"/>
        <v>130.70175438596493</v>
      </c>
      <c r="R201" s="38">
        <f t="shared" si="40"/>
        <v>176.33136094674558</v>
      </c>
      <c r="S201" s="39">
        <f t="shared" si="41"/>
        <v>-9.0331153327104801</v>
      </c>
      <c r="T201" s="39">
        <f t="shared" si="42"/>
        <v>-9.0331153327105085</v>
      </c>
      <c r="U201" t="s">
        <v>416</v>
      </c>
      <c r="V201" t="s">
        <v>417</v>
      </c>
      <c r="W201" t="s">
        <v>484</v>
      </c>
      <c r="X201" s="48" t="s">
        <v>478</v>
      </c>
      <c r="Y201" s="41"/>
    </row>
    <row r="202" spans="1:25" s="50" customFormat="1" ht="15" x14ac:dyDescent="0.25">
      <c r="A202">
        <v>1.88</v>
      </c>
      <c r="B202">
        <v>2.02</v>
      </c>
      <c r="C202" s="29">
        <f t="shared" si="43"/>
        <v>2.6964398567516312E-2</v>
      </c>
      <c r="D202" s="30">
        <f>IF(OR($A202="",$B202=""),"",A202*'MPTO_working_2-way'!$G201)</f>
        <v>1.9306930693069306</v>
      </c>
      <c r="E202" s="32">
        <f>IF(OR($A202="",$B202=""),"",B202*'MPTO_working_2-way'!$G201)</f>
        <v>2.0744680851063828</v>
      </c>
      <c r="F202" s="30">
        <f>IF(OR($A202="",$B202=""),"",'MPTO_working_2-way'!D201)</f>
        <v>1.9288906948394962</v>
      </c>
      <c r="G202" s="32">
        <f>IF(OR($A202="",$B202=""),"",'MPTO_working_2-way'!E201)</f>
        <v>2.0765529308836395</v>
      </c>
      <c r="H202" s="30">
        <f>IF(OR($A202="",$B202=""),"",'OddsRatio_working_2-way'!M201)</f>
        <v>1.9288407280256479</v>
      </c>
      <c r="I202" s="30">
        <f>IF(OR($A202="",$B202=""),"",'OddsRatio_working_2-way'!N201)</f>
        <v>2.0766108438479098</v>
      </c>
      <c r="J202" s="30">
        <f>IF('Log_working_2-way'!$D201="","",A202^('Log_working_2-way'!$D201))</f>
        <v>1.9280257534933587</v>
      </c>
      <c r="K202" s="32">
        <f>IF('Log_working_2-way'!$D201="","",B202^('Log_working_2-way'!$D201))</f>
        <v>2.0775563029751076</v>
      </c>
      <c r="L202" s="37">
        <f t="shared" si="35"/>
        <v>0.517948717948718</v>
      </c>
      <c r="M202" s="37">
        <f t="shared" si="36"/>
        <v>0.48205128205128212</v>
      </c>
      <c r="N202" s="38">
        <v>299</v>
      </c>
      <c r="O202" s="38">
        <f t="shared" si="37"/>
        <v>139.95744680851064</v>
      </c>
      <c r="P202" s="38">
        <f t="shared" si="38"/>
        <v>150.98019801980197</v>
      </c>
      <c r="Q202" s="38">
        <f t="shared" si="39"/>
        <v>148.01980198019803</v>
      </c>
      <c r="R202" s="38">
        <f t="shared" si="40"/>
        <v>159.04255319148936</v>
      </c>
      <c r="S202" s="39">
        <f t="shared" si="41"/>
        <v>-8.0623551716873862</v>
      </c>
      <c r="T202" s="39">
        <f t="shared" si="42"/>
        <v>-8.0623551716873862</v>
      </c>
      <c r="U202" t="s">
        <v>418</v>
      </c>
      <c r="V202" t="s">
        <v>419</v>
      </c>
      <c r="W202" t="s">
        <v>485</v>
      </c>
      <c r="X202" s="48" t="s">
        <v>478</v>
      </c>
      <c r="Y202" s="52"/>
    </row>
    <row r="203" spans="1:25" ht="15" x14ac:dyDescent="0.25">
      <c r="A203">
        <v>2.4500000000000002</v>
      </c>
      <c r="B203">
        <v>1.6</v>
      </c>
      <c r="C203" s="29">
        <f t="shared" si="43"/>
        <v>3.3163265306122458E-2</v>
      </c>
      <c r="D203" s="30">
        <f>IF(OR($A203="",$B203=""),"",A203*'MPTO_working_2-way'!$G202)</f>
        <v>2.53125</v>
      </c>
      <c r="E203" s="32">
        <f>IF(OR($A203="",$B203=""),"",B203*'MPTO_working_2-way'!$G202)</f>
        <v>1.653061224489796</v>
      </c>
      <c r="F203" s="30">
        <f>IF(OR($A203="",$B203=""),"",'MPTO_working_2-way'!D202)</f>
        <v>2.5537459283387625</v>
      </c>
      <c r="G203" s="32">
        <f>IF(OR($A203="",$B203=""),"",'MPTO_working_2-way'!E202)</f>
        <v>1.6436058700209644</v>
      </c>
      <c r="H203" s="30">
        <f>IF(OR($A203="",$B203=""),"",'OddsRatio_working_2-way'!M202)</f>
        <v>2.5545631755148031</v>
      </c>
      <c r="I203" s="30">
        <f>IF(OR($A203="",$B203=""),"",'OddsRatio_working_2-way'!N202)</f>
        <v>1.643267520902677</v>
      </c>
      <c r="J203" s="30">
        <f>IF('Log_working_2-way'!$D202="","",A203^('Log_working_2-way'!$D202))</f>
        <v>2.5650213685886376</v>
      </c>
      <c r="K203" s="32">
        <f>IF('Log_working_2-way'!$D202="","",B203^('Log_working_2-way'!$D202))</f>
        <v>1.6389689112690746</v>
      </c>
      <c r="L203" s="37">
        <f t="shared" si="35"/>
        <v>0.39506172839506171</v>
      </c>
      <c r="M203" s="37">
        <f t="shared" si="36"/>
        <v>0.60493827160493829</v>
      </c>
      <c r="N203" s="38">
        <v>300</v>
      </c>
      <c r="O203" s="38">
        <f t="shared" si="37"/>
        <v>177.55102040816325</v>
      </c>
      <c r="P203" s="38">
        <f t="shared" si="38"/>
        <v>112.5</v>
      </c>
      <c r="Q203" s="38">
        <f t="shared" si="39"/>
        <v>187.5</v>
      </c>
      <c r="R203" s="38">
        <f t="shared" si="40"/>
        <v>122.44897959183672</v>
      </c>
      <c r="S203" s="39">
        <f t="shared" si="41"/>
        <v>-9.9489795918367463</v>
      </c>
      <c r="T203" s="39">
        <f t="shared" si="42"/>
        <v>-9.9489795918367179</v>
      </c>
      <c r="U203" t="s">
        <v>420</v>
      </c>
      <c r="V203" t="s">
        <v>421</v>
      </c>
      <c r="W203" t="s">
        <v>485</v>
      </c>
      <c r="X203" s="48" t="s">
        <v>478</v>
      </c>
      <c r="Y203" s="41"/>
    </row>
    <row r="204" spans="1:25" ht="15" x14ac:dyDescent="0.25">
      <c r="A204">
        <v>2.02</v>
      </c>
      <c r="B204">
        <v>1.87</v>
      </c>
      <c r="C204" s="29">
        <f t="shared" si="43"/>
        <v>2.9808863239265015E-2</v>
      </c>
      <c r="D204" s="30">
        <f>IF(OR($A204="",$B204=""),"",A204*'MPTO_working_2-way'!$G203)</f>
        <v>2.0802139037433154</v>
      </c>
      <c r="E204" s="32">
        <f>IF(OR($A204="",$B204=""),"",B204*'MPTO_working_2-way'!$G203)</f>
        <v>1.9257425742574257</v>
      </c>
      <c r="F204" s="30">
        <f>IF(OR($A204="",$B204=""),"",'MPTO_working_2-way'!D203)</f>
        <v>2.082703865027292</v>
      </c>
      <c r="G204" s="32">
        <f>IF(OR($A204="",$B204=""),"",'MPTO_working_2-way'!E203)</f>
        <v>1.9236135865967305</v>
      </c>
      <c r="H204" s="30">
        <f>IF(OR($A204="",$B204=""),"",'OddsRatio_working_2-way'!M203)</f>
        <v>2.0827805840074194</v>
      </c>
      <c r="I204" s="30">
        <f>IF(OR($A204="",$B204=""),"",'OddsRatio_working_2-way'!N203)</f>
        <v>1.9235481451827992</v>
      </c>
      <c r="J204" s="30">
        <f>IF('Log_working_2-way'!$D203="","",A204^('Log_working_2-way'!$D203))</f>
        <v>2.0839128581602959</v>
      </c>
      <c r="K204" s="32">
        <f>IF('Log_working_2-way'!$D203="","",B204^('Log_working_2-way'!$D203))</f>
        <v>1.9225833907877643</v>
      </c>
      <c r="L204" s="37">
        <f t="shared" si="35"/>
        <v>0.48071979434447304</v>
      </c>
      <c r="M204" s="37">
        <f t="shared" si="36"/>
        <v>0.51928020565552702</v>
      </c>
      <c r="N204" s="38">
        <v>301</v>
      </c>
      <c r="O204" s="38">
        <f t="shared" si="37"/>
        <v>151.99009900990097</v>
      </c>
      <c r="P204" s="38">
        <f t="shared" si="38"/>
        <v>140.03743315508021</v>
      </c>
      <c r="Q204" s="38">
        <f t="shared" si="39"/>
        <v>160.96256684491976</v>
      </c>
      <c r="R204" s="38">
        <f t="shared" si="40"/>
        <v>149.009900990099</v>
      </c>
      <c r="S204" s="39">
        <f t="shared" si="41"/>
        <v>-8.9724678350187901</v>
      </c>
      <c r="T204" s="39">
        <f t="shared" si="42"/>
        <v>-8.9724678350187901</v>
      </c>
      <c r="U204" t="s">
        <v>422</v>
      </c>
      <c r="V204" t="s">
        <v>423</v>
      </c>
      <c r="W204" t="s">
        <v>485</v>
      </c>
      <c r="X204" s="48" t="s">
        <v>478</v>
      </c>
      <c r="Y204" s="41"/>
    </row>
    <row r="205" spans="1:25" s="35" customFormat="1" ht="15" x14ac:dyDescent="0.25">
      <c r="A205">
        <v>1.27</v>
      </c>
      <c r="B205">
        <v>3.92</v>
      </c>
      <c r="C205" s="29">
        <f t="shared" si="43"/>
        <v>4.2503615619476021E-2</v>
      </c>
      <c r="D205" s="30">
        <f>IF(OR($A205="",$B205=""),"",A205*'MPTO_working_2-way'!$G204)</f>
        <v>1.3239795918367345</v>
      </c>
      <c r="E205" s="32">
        <f>IF(OR($A205="",$B205=""),"",B205*'MPTO_working_2-way'!$G204)</f>
        <v>4.0866141732283463</v>
      </c>
      <c r="F205" s="30">
        <f>IF(OR($A205="",$B205=""),"",'MPTO_working_2-way'!D204)</f>
        <v>1.3052278328351947</v>
      </c>
      <c r="G205" s="32">
        <f>IF(OR($A205="",$B205=""),"",'MPTO_working_2-way'!E204)</f>
        <v>4.2762411956708455</v>
      </c>
      <c r="H205" s="30">
        <f>IF(OR($A205="",$B205=""),"",'OddsRatio_working_2-way'!M204)</f>
        <v>1.3040818202797688</v>
      </c>
      <c r="I205" s="30">
        <f>IF(OR($A205="",$B205=""),"",'OddsRatio_working_2-way'!N204)</f>
        <v>4.2885885748774966</v>
      </c>
      <c r="J205" s="30">
        <f>IF('Log_working_2-way'!$D204="","",A205^('Log_working_2-way'!$D204))</f>
        <v>1.2952536455292185</v>
      </c>
      <c r="K205" s="32">
        <f>IF('Log_working_2-way'!$D204="","",B205^('Log_working_2-way'!$D204))</f>
        <v>4.3869183839438781</v>
      </c>
      <c r="L205" s="37">
        <f t="shared" si="35"/>
        <v>0.75529865125240858</v>
      </c>
      <c r="M205" s="37">
        <f t="shared" si="36"/>
        <v>0.24470134874759153</v>
      </c>
      <c r="N205" s="38">
        <v>302</v>
      </c>
      <c r="O205" s="38">
        <f t="shared" si="37"/>
        <v>64.204724409448829</v>
      </c>
      <c r="P205" s="38">
        <f t="shared" si="38"/>
        <v>224.95918367346937</v>
      </c>
      <c r="Q205" s="38">
        <f t="shared" si="39"/>
        <v>77.040816326530617</v>
      </c>
      <c r="R205" s="38">
        <f t="shared" si="40"/>
        <v>237.79527559055117</v>
      </c>
      <c r="S205" s="39">
        <f t="shared" si="41"/>
        <v>-12.836091917081788</v>
      </c>
      <c r="T205" s="39">
        <f t="shared" si="42"/>
        <v>-12.836091917081802</v>
      </c>
      <c r="U205" t="s">
        <v>424</v>
      </c>
      <c r="V205" t="s">
        <v>425</v>
      </c>
      <c r="W205" t="s">
        <v>486</v>
      </c>
      <c r="X205" s="48" t="s">
        <v>478</v>
      </c>
      <c r="Y205" s="41"/>
    </row>
    <row r="206" spans="1:25" ht="15" x14ac:dyDescent="0.25">
      <c r="A206">
        <v>1.55</v>
      </c>
      <c r="B206">
        <v>2.56</v>
      </c>
      <c r="C206" s="29">
        <f t="shared" si="43"/>
        <v>3.5786290322580516E-2</v>
      </c>
      <c r="D206" s="30">
        <f>IF(OR($A206="",$B206=""),"",A206*'MPTO_working_2-way'!$G205)</f>
        <v>1.6054687499999998</v>
      </c>
      <c r="E206" s="32">
        <f>IF(OR($A206="",$B206=""),"",B206*'MPTO_working_2-way'!$G205)</f>
        <v>2.6516129032258062</v>
      </c>
      <c r="F206" s="30">
        <f>IF(OR($A206="",$B206=""),"",'MPTO_working_2-way'!D205)</f>
        <v>1.5942145439935715</v>
      </c>
      <c r="G206" s="32">
        <f>IF(OR($A206="",$B206=""),"",'MPTO_working_2-way'!E205)</f>
        <v>2.6828938471940496</v>
      </c>
      <c r="H206" s="30">
        <f>IF(OR($A206="",$B206=""),"",'OddsRatio_working_2-way'!M205)</f>
        <v>1.5937710859953542</v>
      </c>
      <c r="I206" s="30">
        <f>IF(OR($A206="",$B206=""),"",'OddsRatio_working_2-way'!N205)</f>
        <v>2.6841507166413687</v>
      </c>
      <c r="J206" s="30">
        <f>IF('Log_working_2-way'!$D205="","",A206^('Log_working_2-way'!$D205))</f>
        <v>1.5886388355278223</v>
      </c>
      <c r="K206" s="32">
        <f>IF('Log_working_2-way'!$D205="","",B206^('Log_working_2-way'!$D205))</f>
        <v>2.6988345648365546</v>
      </c>
      <c r="L206" s="37">
        <f t="shared" si="35"/>
        <v>0.62287104622871059</v>
      </c>
      <c r="M206" s="37">
        <f t="shared" si="36"/>
        <v>0.37712895377128958</v>
      </c>
      <c r="N206" s="38">
        <v>303</v>
      </c>
      <c r="O206" s="38">
        <f t="shared" si="37"/>
        <v>107.51612903225808</v>
      </c>
      <c r="P206" s="38">
        <f t="shared" si="38"/>
        <v>184.64062500000003</v>
      </c>
      <c r="Q206" s="38">
        <f t="shared" si="39"/>
        <v>118.359375</v>
      </c>
      <c r="R206" s="38">
        <f t="shared" si="40"/>
        <v>195.48387096774192</v>
      </c>
      <c r="S206" s="39">
        <f t="shared" si="41"/>
        <v>-10.843245967741922</v>
      </c>
      <c r="T206" s="39">
        <f t="shared" si="42"/>
        <v>-10.843245967741893</v>
      </c>
      <c r="U206" t="s">
        <v>426</v>
      </c>
      <c r="V206" t="s">
        <v>427</v>
      </c>
      <c r="W206" t="s">
        <v>486</v>
      </c>
      <c r="X206" s="48" t="s">
        <v>478</v>
      </c>
      <c r="Y206" s="41"/>
    </row>
    <row r="207" spans="1:25" ht="15" x14ac:dyDescent="0.25">
      <c r="A207">
        <v>1.61</v>
      </c>
      <c r="B207">
        <v>2.42</v>
      </c>
      <c r="C207" s="29">
        <f t="shared" si="43"/>
        <v>3.4341152918228035E-2</v>
      </c>
      <c r="D207" s="30">
        <f>IF(OR($A207="",$B207=""),"",A207*'MPTO_working_2-way'!$G206)</f>
        <v>1.6652892561983472</v>
      </c>
      <c r="E207" s="32">
        <f>IF(OR($A207="",$B207=""),"",B207*'MPTO_working_2-way'!$G206)</f>
        <v>2.5031055900621118</v>
      </c>
      <c r="F207" s="30">
        <f>IF(OR($A207="",$B207=""),"",'MPTO_working_2-way'!D206)</f>
        <v>1.655773235306617</v>
      </c>
      <c r="G207" s="32">
        <f>IF(OR($A207="",$B207=""),"",'MPTO_working_2-way'!E206)</f>
        <v>2.5249173741170372</v>
      </c>
      <c r="H207" s="30">
        <f>IF(OR($A207="",$B207=""),"",'OddsRatio_working_2-way'!M206)</f>
        <v>1.6554215931663621</v>
      </c>
      <c r="I207" s="30">
        <f>IF(OR($A207="",$B207=""),"",'OddsRatio_working_2-way'!N206)</f>
        <v>2.5257355119610394</v>
      </c>
      <c r="J207" s="30">
        <f>IF('Log_working_2-way'!$D206="","",A207^('Log_working_2-way'!$D206))</f>
        <v>1.6510939281167687</v>
      </c>
      <c r="K207" s="32">
        <f>IF('Log_working_2-way'!$D206="","",B207^('Log_working_2-way'!$D206))</f>
        <v>2.5358767096666233</v>
      </c>
      <c r="L207" s="37">
        <f t="shared" si="35"/>
        <v>0.60049627791563276</v>
      </c>
      <c r="M207" s="37">
        <f t="shared" si="36"/>
        <v>0.39950372208436724</v>
      </c>
      <c r="N207" s="38">
        <v>304</v>
      </c>
      <c r="O207" s="38">
        <f t="shared" si="37"/>
        <v>115.1801242236025</v>
      </c>
      <c r="P207" s="38">
        <f t="shared" si="38"/>
        <v>178.38016528925618</v>
      </c>
      <c r="Q207" s="38">
        <f t="shared" si="39"/>
        <v>125.6198347107438</v>
      </c>
      <c r="R207" s="38">
        <f t="shared" si="40"/>
        <v>188.81987577639751</v>
      </c>
      <c r="S207" s="39">
        <f t="shared" si="41"/>
        <v>-10.439710487141298</v>
      </c>
      <c r="T207" s="39">
        <f t="shared" si="42"/>
        <v>-10.439710487141326</v>
      </c>
      <c r="U207" t="s">
        <v>428</v>
      </c>
      <c r="V207" t="s">
        <v>429</v>
      </c>
      <c r="W207" t="s">
        <v>486</v>
      </c>
      <c r="X207" s="48" t="s">
        <v>478</v>
      </c>
      <c r="Y207" s="41"/>
    </row>
    <row r="208" spans="1:25" ht="15" x14ac:dyDescent="0.25">
      <c r="A208">
        <v>1.46</v>
      </c>
      <c r="B208">
        <v>2.81</v>
      </c>
      <c r="C208" s="29">
        <f t="shared" si="43"/>
        <v>4.0803392970311547E-2</v>
      </c>
      <c r="D208" s="30">
        <f>IF(OR($A208="",$B208=""),"",A208*'MPTO_working_2-way'!$G207)</f>
        <v>1.5195729537366549</v>
      </c>
      <c r="E208" s="32">
        <f>IF(OR($A208="",$B208=""),"",B208*'MPTO_working_2-way'!$G207)</f>
        <v>2.9246575342465757</v>
      </c>
      <c r="F208" s="30">
        <f>IF(OR($A208="",$B208=""),"",'MPTO_working_2-way'!D207)</f>
        <v>1.504823387008033</v>
      </c>
      <c r="G208" s="32">
        <f>IF(OR($A208="",$B208=""),"",'MPTO_working_2-way'!E207)</f>
        <v>2.9808907941582508</v>
      </c>
      <c r="H208" s="30">
        <f>IF(OR($A208="",$B208=""),"",'OddsRatio_working_2-way'!M207)</f>
        <v>1.5041266174373658</v>
      </c>
      <c r="I208" s="30">
        <f>IF(OR($A208="",$B208=""),"",'OddsRatio_working_2-way'!N207)</f>
        <v>2.9836286468731115</v>
      </c>
      <c r="J208" s="30">
        <f>IF('Log_working_2-way'!$D207="","",A208^('Log_working_2-way'!$D207))</f>
        <v>1.4973528811810997</v>
      </c>
      <c r="K208" s="32">
        <f>IF('Log_working_2-way'!$D207="","",B208^('Log_working_2-way'!$D207))</f>
        <v>3.0106448315411685</v>
      </c>
      <c r="L208" s="37">
        <f t="shared" si="35"/>
        <v>0.65807962529274</v>
      </c>
      <c r="M208" s="37">
        <f t="shared" si="36"/>
        <v>0.34192037470725989</v>
      </c>
      <c r="N208" s="38">
        <v>305</v>
      </c>
      <c r="O208" s="38">
        <f t="shared" si="37"/>
        <v>96.095890410958901</v>
      </c>
      <c r="P208" s="38">
        <f t="shared" si="38"/>
        <v>196.45907473309612</v>
      </c>
      <c r="Q208" s="38">
        <f t="shared" si="39"/>
        <v>108.54092526690393</v>
      </c>
      <c r="R208" s="38">
        <f t="shared" si="40"/>
        <v>208.90410958904107</v>
      </c>
      <c r="S208" s="39">
        <f t="shared" si="41"/>
        <v>-12.445034855945025</v>
      </c>
      <c r="T208" s="39">
        <f t="shared" si="42"/>
        <v>-12.445034855944954</v>
      </c>
      <c r="U208" t="s">
        <v>430</v>
      </c>
      <c r="V208" t="s">
        <v>431</v>
      </c>
      <c r="W208" t="s">
        <v>486</v>
      </c>
      <c r="X208" s="48" t="s">
        <v>478</v>
      </c>
      <c r="Y208" s="41"/>
    </row>
    <row r="209" spans="1:25" ht="15" x14ac:dyDescent="0.25">
      <c r="A209">
        <v>2.12</v>
      </c>
      <c r="B209">
        <v>1.78</v>
      </c>
      <c r="C209" s="29">
        <f t="shared" si="43"/>
        <v>3.3495866016535869E-2</v>
      </c>
      <c r="D209" s="30">
        <f>IF(OR($A209="",$B209=""),"",A209*'MPTO_working_2-way'!$G208)</f>
        <v>2.191011235955056</v>
      </c>
      <c r="E209" s="32">
        <f>IF(OR($A209="",$B209=""),"",B209*'MPTO_working_2-way'!$G208)</f>
        <v>1.8396226415094339</v>
      </c>
      <c r="F209" s="30">
        <f>IF(OR($A209="",$B209=""),"",'MPTO_working_2-way'!D208)</f>
        <v>2.1980428704566637</v>
      </c>
      <c r="G209" s="32">
        <f>IF(OR($A209="",$B209=""),"",'MPTO_working_2-way'!E208)</f>
        <v>1.8346946713341112</v>
      </c>
      <c r="H209" s="30">
        <f>IF(OR($A209="",$B209=""),"",'OddsRatio_working_2-way'!M208)</f>
        <v>2.1982893790305562</v>
      </c>
      <c r="I209" s="30">
        <f>IF(OR($A209="",$B209=""),"",'OddsRatio_working_2-way'!N208)</f>
        <v>1.83452296039628</v>
      </c>
      <c r="J209" s="30">
        <f>IF('Log_working_2-way'!$D208="","",A209^('Log_working_2-way'!$D208))</f>
        <v>2.2015102621380289</v>
      </c>
      <c r="K209" s="32">
        <f>IF('Log_working_2-way'!$D208="","",B209^('Log_working_2-way'!$D208))</f>
        <v>1.8322858584832242</v>
      </c>
      <c r="L209" s="37">
        <f t="shared" si="35"/>
        <v>0.45641025641025645</v>
      </c>
      <c r="M209" s="37">
        <f t="shared" si="36"/>
        <v>0.54358974358974366</v>
      </c>
      <c r="N209" s="38">
        <v>306</v>
      </c>
      <c r="O209" s="38">
        <f t="shared" si="37"/>
        <v>161.66037735849056</v>
      </c>
      <c r="P209" s="38">
        <f t="shared" si="38"/>
        <v>134.08988764044949</v>
      </c>
      <c r="Q209" s="38">
        <f t="shared" si="39"/>
        <v>171.91011235955057</v>
      </c>
      <c r="R209" s="38">
        <f t="shared" si="40"/>
        <v>144.33962264150941</v>
      </c>
      <c r="S209" s="39">
        <f t="shared" si="41"/>
        <v>-10.249735001060003</v>
      </c>
      <c r="T209" s="39">
        <f t="shared" si="42"/>
        <v>-10.249735001059918</v>
      </c>
      <c r="U209" t="s">
        <v>432</v>
      </c>
      <c r="V209" t="s">
        <v>433</v>
      </c>
      <c r="W209" t="s">
        <v>487</v>
      </c>
      <c r="X209" s="48" t="s">
        <v>478</v>
      </c>
      <c r="Y209" s="41"/>
    </row>
    <row r="210" spans="1:25" ht="15" x14ac:dyDescent="0.25">
      <c r="A210">
        <v>1.59</v>
      </c>
      <c r="B210">
        <v>2.44</v>
      </c>
      <c r="C210" s="29">
        <f t="shared" si="43"/>
        <v>3.8766883183833478E-2</v>
      </c>
      <c r="D210" s="30">
        <f>IF(OR($A210="",$B210=""),"",A210*'MPTO_working_2-way'!$G209)</f>
        <v>1.6516393442622954</v>
      </c>
      <c r="E210" s="32">
        <f>IF(OR($A210="",$B210=""),"",B210*'MPTO_working_2-way'!$G209)</f>
        <v>2.5345911949685536</v>
      </c>
      <c r="F210" s="30">
        <f>IF(OR($A210="",$B210=""),"",'MPTO_working_2-way'!D209)</f>
        <v>1.640561569688769</v>
      </c>
      <c r="G210" s="32">
        <f>IF(OR($A210="",$B210=""),"",'MPTO_working_2-way'!E209)</f>
        <v>2.561130182202271</v>
      </c>
      <c r="H210" s="30">
        <f>IF(OR($A210="",$B210=""),"",'OddsRatio_working_2-way'!M209)</f>
        <v>1.6400954789890509</v>
      </c>
      <c r="I210" s="30">
        <f>IF(OR($A210="",$B210=""),"",'OddsRatio_working_2-way'!N209)</f>
        <v>2.5622669317698867</v>
      </c>
      <c r="J210" s="30">
        <f>IF('Log_working_2-way'!$D209="","",A210^('Log_working_2-way'!$D209))</f>
        <v>1.6350430694543896</v>
      </c>
      <c r="K210" s="32">
        <f>IF('Log_working_2-way'!$D209="","",B210^('Log_working_2-way'!$D209))</f>
        <v>2.5746963443895066</v>
      </c>
      <c r="L210" s="37">
        <f t="shared" si="35"/>
        <v>0.60545905707196013</v>
      </c>
      <c r="M210" s="37">
        <f t="shared" si="36"/>
        <v>0.39454094292803971</v>
      </c>
      <c r="N210" s="38">
        <v>307</v>
      </c>
      <c r="O210" s="38">
        <f t="shared" si="37"/>
        <v>113.91823899371072</v>
      </c>
      <c r="P210" s="38">
        <f t="shared" si="38"/>
        <v>181.18032786885243</v>
      </c>
      <c r="Q210" s="38">
        <f t="shared" si="39"/>
        <v>125.81967213114754</v>
      </c>
      <c r="R210" s="38">
        <f t="shared" si="40"/>
        <v>193.0817610062893</v>
      </c>
      <c r="S210" s="39">
        <f t="shared" si="41"/>
        <v>-11.901433137436825</v>
      </c>
      <c r="T210" s="39">
        <f t="shared" si="42"/>
        <v>-11.901433137436868</v>
      </c>
      <c r="U210" t="s">
        <v>434</v>
      </c>
      <c r="V210" t="s">
        <v>435</v>
      </c>
      <c r="W210" t="s">
        <v>487</v>
      </c>
      <c r="X210" s="48" t="s">
        <v>478</v>
      </c>
      <c r="Y210" s="41"/>
    </row>
    <row r="211" spans="1:25" ht="15" x14ac:dyDescent="0.25">
      <c r="A211">
        <v>2.39</v>
      </c>
      <c r="B211">
        <v>1.63</v>
      </c>
      <c r="C211" s="29">
        <f t="shared" si="43"/>
        <v>3.19069743563416E-2</v>
      </c>
      <c r="D211" s="30">
        <f>IF(OR($A211="",$B211=""),"",A211*'MPTO_working_2-way'!$G210)</f>
        <v>2.4662576687116564</v>
      </c>
      <c r="E211" s="32">
        <f>IF(OR($A211="",$B211=""),"",B211*'MPTO_working_2-way'!$G210)</f>
        <v>1.6820083682008367</v>
      </c>
      <c r="F211" s="30">
        <f>IF(OR($A211="",$B211=""),"",'MPTO_working_2-way'!D210)</f>
        <v>2.4847402493861024</v>
      </c>
      <c r="G211" s="32">
        <f>IF(OR($A211="",$B211=""),"",'MPTO_working_2-way'!E210)</f>
        <v>1.6735184827201064</v>
      </c>
      <c r="H211" s="30">
        <f>IF(OR($A211="",$B211=""),"",'OddsRatio_working_2-way'!M210)</f>
        <v>2.4853784724268779</v>
      </c>
      <c r="I211" s="30">
        <f>IF(OR($A211="",$B211=""),"",'OddsRatio_working_2-way'!N210)</f>
        <v>1.6732290918193764</v>
      </c>
      <c r="J211" s="30">
        <f>IF('Log_working_2-way'!$D210="","",A211^('Log_working_2-way'!$D210))</f>
        <v>2.4939306210789667</v>
      </c>
      <c r="K211" s="32">
        <f>IF('Log_working_2-way'!$D210="","",B211^('Log_working_2-way'!$D210))</f>
        <v>1.6693751275261461</v>
      </c>
      <c r="L211" s="37">
        <f t="shared" si="35"/>
        <v>0.40547263681592038</v>
      </c>
      <c r="M211" s="37">
        <f t="shared" si="36"/>
        <v>0.59452736318407962</v>
      </c>
      <c r="N211" s="38">
        <v>308</v>
      </c>
      <c r="O211" s="38">
        <f t="shared" si="37"/>
        <v>179.12970711297069</v>
      </c>
      <c r="P211" s="38">
        <f t="shared" si="38"/>
        <v>119.04294478527605</v>
      </c>
      <c r="Q211" s="38">
        <f t="shared" si="39"/>
        <v>188.95705521472394</v>
      </c>
      <c r="R211" s="38">
        <f t="shared" si="40"/>
        <v>128.87029288702928</v>
      </c>
      <c r="S211" s="39">
        <f t="shared" si="41"/>
        <v>-9.8273481017532447</v>
      </c>
      <c r="T211" s="39">
        <f t="shared" si="42"/>
        <v>-9.8273481017532305</v>
      </c>
      <c r="U211" t="s">
        <v>436</v>
      </c>
      <c r="V211" t="s">
        <v>437</v>
      </c>
      <c r="W211" t="s">
        <v>487</v>
      </c>
      <c r="X211" s="48" t="s">
        <v>478</v>
      </c>
      <c r="Y211" s="41"/>
    </row>
    <row r="212" spans="1:25" ht="15" x14ac:dyDescent="0.25">
      <c r="A212">
        <v>1.78</v>
      </c>
      <c r="B212">
        <v>2.13</v>
      </c>
      <c r="C212" s="29">
        <f t="shared" si="43"/>
        <v>3.128132088410629E-2</v>
      </c>
      <c r="D212" s="30">
        <f>IF(OR($A212="",$B212=""),"",A212*'MPTO_working_2-way'!$G211)</f>
        <v>1.8356807511737092</v>
      </c>
      <c r="E212" s="32">
        <f>IF(OR($A212="",$B212=""),"",B212*'MPTO_working_2-way'!$G211)</f>
        <v>2.1966292134831464</v>
      </c>
      <c r="F212" s="30">
        <f>IF(OR($A212="",$B212=""),"",'MPTO_working_2-way'!D211)</f>
        <v>1.8309750325976726</v>
      </c>
      <c r="G212" s="32">
        <f>IF(OR($A212="",$B212=""),"",'MPTO_working_2-way'!E211)</f>
        <v>2.2034055907479515</v>
      </c>
      <c r="H212" s="30">
        <f>IF(OR($A212="",$B212=""),"",'OddsRatio_working_2-way'!M211)</f>
        <v>1.8308221751528204</v>
      </c>
      <c r="I212" s="30">
        <f>IF(OR($A212="",$B212=""),"",'OddsRatio_working_2-way'!N211)</f>
        <v>2.2036269973367788</v>
      </c>
      <c r="J212" s="30">
        <f>IF('Log_working_2-way'!$D211="","",A212^('Log_working_2-way'!$D211))</f>
        <v>1.8286894264917752</v>
      </c>
      <c r="K212" s="32">
        <f>IF('Log_working_2-way'!$D211="","",B212^('Log_working_2-way'!$D211))</f>
        <v>2.2067247005110642</v>
      </c>
      <c r="L212" s="37">
        <f t="shared" si="35"/>
        <v>0.54475703324808178</v>
      </c>
      <c r="M212" s="37">
        <f t="shared" si="36"/>
        <v>0.45524296675191805</v>
      </c>
      <c r="N212" s="38">
        <v>309</v>
      </c>
      <c r="O212" s="38">
        <f t="shared" si="37"/>
        <v>135.40449438202248</v>
      </c>
      <c r="P212" s="38">
        <f t="shared" si="38"/>
        <v>163.92957746478871</v>
      </c>
      <c r="Q212" s="38">
        <f t="shared" si="39"/>
        <v>145.07042253521126</v>
      </c>
      <c r="R212" s="38">
        <f t="shared" si="40"/>
        <v>173.59550561797755</v>
      </c>
      <c r="S212" s="39">
        <f t="shared" si="41"/>
        <v>-9.6659281531887871</v>
      </c>
      <c r="T212" s="39">
        <f t="shared" si="42"/>
        <v>-9.6659281531888439</v>
      </c>
      <c r="U212" t="s">
        <v>438</v>
      </c>
      <c r="V212" t="s">
        <v>439</v>
      </c>
      <c r="W212" t="s">
        <v>487</v>
      </c>
      <c r="X212" s="48" t="s">
        <v>478</v>
      </c>
      <c r="Y212" s="41"/>
    </row>
    <row r="213" spans="1:25" ht="15" x14ac:dyDescent="0.25">
      <c r="A213">
        <v>1.94</v>
      </c>
      <c r="B213">
        <v>1.94</v>
      </c>
      <c r="C213" s="29">
        <f t="shared" si="43"/>
        <v>3.0927835051546504E-2</v>
      </c>
      <c r="D213" s="30">
        <f>IF(OR($A213="",$B213=""),"",A213*'MPTO_working_2-way'!$G212)</f>
        <v>2</v>
      </c>
      <c r="E213" s="32">
        <f>IF(OR($A213="",$B213=""),"",B213*'MPTO_working_2-way'!$G212)</f>
        <v>2</v>
      </c>
      <c r="F213" s="30">
        <f>IF(OR($A213="",$B213=""),"",'MPTO_working_2-way'!D212)</f>
        <v>2.0000000000000004</v>
      </c>
      <c r="G213" s="32">
        <f>IF(OR($A213="",$B213=""),"",'MPTO_working_2-way'!E212)</f>
        <v>2.0000000000000004</v>
      </c>
      <c r="H213" s="30">
        <f>IF(OR($A213="",$B213=""),"",'OddsRatio_working_2-way'!M212)</f>
        <v>2.0000000000000004</v>
      </c>
      <c r="I213" s="30">
        <f>IF(OR($A213="",$B213=""),"",'OddsRatio_working_2-way'!N212)</f>
        <v>2.0000000000000004</v>
      </c>
      <c r="J213" s="30">
        <f>IF('Log_working_2-way'!$D212="","",A213^('Log_working_2-way'!$D212))</f>
        <v>1.9999999999999891</v>
      </c>
      <c r="K213" s="32">
        <f>IF('Log_working_2-way'!$D212="","",B213^('Log_working_2-way'!$D212))</f>
        <v>1.9999999999999891</v>
      </c>
      <c r="L213" s="37">
        <f t="shared" si="35"/>
        <v>0.5</v>
      </c>
      <c r="M213" s="37">
        <f t="shared" si="36"/>
        <v>0.5</v>
      </c>
      <c r="N213" s="38">
        <v>310</v>
      </c>
      <c r="O213" s="38">
        <f t="shared" si="37"/>
        <v>150.20618556701032</v>
      </c>
      <c r="P213" s="38">
        <f t="shared" si="38"/>
        <v>150.20618556701032</v>
      </c>
      <c r="Q213" s="38">
        <f t="shared" si="39"/>
        <v>159.79381443298971</v>
      </c>
      <c r="R213" s="38">
        <f t="shared" si="40"/>
        <v>159.79381443298971</v>
      </c>
      <c r="S213" s="39">
        <f t="shared" si="41"/>
        <v>-9.5876288659793829</v>
      </c>
      <c r="T213" s="39">
        <f t="shared" si="42"/>
        <v>-9.5876288659793829</v>
      </c>
      <c r="U213" t="s">
        <v>440</v>
      </c>
      <c r="V213" t="s">
        <v>441</v>
      </c>
      <c r="W213" t="s">
        <v>496</v>
      </c>
      <c r="X213" s="48" t="s">
        <v>478</v>
      </c>
      <c r="Y213" s="41"/>
    </row>
    <row r="214" spans="1:25" ht="15" x14ac:dyDescent="0.25">
      <c r="A214">
        <v>1.72</v>
      </c>
      <c r="B214">
        <v>2.21</v>
      </c>
      <c r="C214" s="29">
        <f t="shared" si="43"/>
        <v>3.3884036620014824E-2</v>
      </c>
      <c r="D214" s="30">
        <f>IF(OR($A214="",$B214=""),"",A214*'MPTO_working_2-way'!$G213)</f>
        <v>1.7782805429864255</v>
      </c>
      <c r="E214" s="32">
        <f>IF(OR($A214="",$B214=""),"",B214*'MPTO_working_2-way'!$G213)</f>
        <v>2.2848837209302326</v>
      </c>
      <c r="F214" s="30">
        <f>IF(OR($A214="",$B214=""),"",'MPTO_working_2-way'!D213)</f>
        <v>1.7716256524981358</v>
      </c>
      <c r="G214" s="32">
        <f>IF(OR($A214="",$B214=""),"",'MPTO_working_2-way'!E213)</f>
        <v>2.2959652089876781</v>
      </c>
      <c r="H214" s="30">
        <f>IF(OR($A214="",$B214=""),"",'OddsRatio_working_2-way'!M213)</f>
        <v>1.7713892158398703</v>
      </c>
      <c r="I214" s="30">
        <f>IF(OR($A214="",$B214=""),"",'OddsRatio_working_2-way'!N213)</f>
        <v>2.2963624321753371</v>
      </c>
      <c r="J214" s="30">
        <f>IF('Log_working_2-way'!$D213="","",A214^('Log_working_2-way'!$D213))</f>
        <v>1.7683679149287428</v>
      </c>
      <c r="K214" s="32">
        <f>IF('Log_working_2-way'!$D213="","",B214^('Log_working_2-way'!$D213))</f>
        <v>2.3014598613122459</v>
      </c>
      <c r="L214" s="37">
        <f t="shared" si="35"/>
        <v>0.56234096692111957</v>
      </c>
      <c r="M214" s="37">
        <f t="shared" si="36"/>
        <v>0.43765903307888038</v>
      </c>
      <c r="N214" s="38">
        <v>311</v>
      </c>
      <c r="O214" s="38">
        <f t="shared" si="37"/>
        <v>130.18604651162789</v>
      </c>
      <c r="P214" s="38">
        <f t="shared" si="38"/>
        <v>170.27601809954749</v>
      </c>
      <c r="Q214" s="38">
        <f t="shared" si="39"/>
        <v>140.72398190045249</v>
      </c>
      <c r="R214" s="38">
        <f t="shared" si="40"/>
        <v>180.81395348837211</v>
      </c>
      <c r="S214" s="39">
        <f t="shared" si="41"/>
        <v>-10.537935388824593</v>
      </c>
      <c r="T214" s="39">
        <f t="shared" si="42"/>
        <v>-10.537935388824621</v>
      </c>
      <c r="U214" t="s">
        <v>442</v>
      </c>
      <c r="V214" t="s">
        <v>443</v>
      </c>
      <c r="W214" t="s">
        <v>496</v>
      </c>
      <c r="X214" s="48" t="s">
        <v>478</v>
      </c>
      <c r="Y214" s="41"/>
    </row>
    <row r="215" spans="1:25" ht="15" x14ac:dyDescent="0.25">
      <c r="A215">
        <v>1.83</v>
      </c>
      <c r="B215">
        <v>1.96</v>
      </c>
      <c r="C215" s="29">
        <f t="shared" si="43"/>
        <v>5.6652169064347113E-2</v>
      </c>
      <c r="D215" s="30">
        <f>IF(OR($A215="",$B215=""),"",A215*'MPTO_working_2-way'!$G214)</f>
        <v>1.9336734693877553</v>
      </c>
      <c r="E215" s="32">
        <f>IF(OR($A215="",$B215=""),"",B215*'MPTO_working_2-way'!$G214)</f>
        <v>2.0710382513661205</v>
      </c>
      <c r="F215" s="30">
        <f>IF(OR($A215="",$B215=""),"",'MPTO_working_2-way'!D214)</f>
        <v>1.9300473525613433</v>
      </c>
      <c r="G215" s="32">
        <f>IF(OR($A215="",$B215=""),"",'MPTO_working_2-way'!E214)</f>
        <v>2.0752140708169406</v>
      </c>
      <c r="H215" s="30">
        <f>IF(OR($A215="",$B215=""),"",'OddsRatio_working_2-way'!M214)</f>
        <v>1.9298297335175583</v>
      </c>
      <c r="I215" s="30">
        <f>IF(OR($A215="",$B215=""),"",'OddsRatio_working_2-way'!N214)</f>
        <v>2.0754657158757301</v>
      </c>
      <c r="J215" s="30">
        <f>IF('Log_working_2-way'!$D214="","",A215^('Log_working_2-way'!$D214))</f>
        <v>1.9281502318444717</v>
      </c>
      <c r="K215" s="32">
        <f>IF('Log_working_2-way'!$D214="","",B215^('Log_working_2-way'!$D214))</f>
        <v>2.0774117871093178</v>
      </c>
      <c r="L215" s="37">
        <f t="shared" si="35"/>
        <v>0.51715039577836408</v>
      </c>
      <c r="M215" s="37">
        <f t="shared" si="36"/>
        <v>0.48284960422163581</v>
      </c>
      <c r="N215" s="38">
        <v>312</v>
      </c>
      <c r="O215" s="38">
        <f t="shared" si="37"/>
        <v>141.50819672131149</v>
      </c>
      <c r="P215" s="38">
        <f t="shared" si="38"/>
        <v>152.81632653061223</v>
      </c>
      <c r="Q215" s="38">
        <f t="shared" si="39"/>
        <v>159.18367346938777</v>
      </c>
      <c r="R215" s="38">
        <f t="shared" si="40"/>
        <v>170.49180327868851</v>
      </c>
      <c r="S215" s="39">
        <f t="shared" si="41"/>
        <v>-17.675476748076278</v>
      </c>
      <c r="T215" s="39">
        <f t="shared" si="42"/>
        <v>-17.675476748076278</v>
      </c>
      <c r="U215" t="s">
        <v>444</v>
      </c>
      <c r="V215" t="s">
        <v>445</v>
      </c>
      <c r="W215" t="s">
        <v>497</v>
      </c>
      <c r="X215" s="48" t="s">
        <v>478</v>
      </c>
      <c r="Y215" s="41"/>
    </row>
    <row r="216" spans="1:25" ht="15" x14ac:dyDescent="0.25">
      <c r="A216">
        <v>2.39</v>
      </c>
      <c r="B216">
        <v>1.64</v>
      </c>
      <c r="C216" s="29">
        <f t="shared" si="43"/>
        <v>2.8166139401979873E-2</v>
      </c>
      <c r="D216" s="30">
        <f>IF(OR($A216="",$B216=""),"",A216*'MPTO_working_2-way'!$G215)</f>
        <v>2.4573170731707319</v>
      </c>
      <c r="E216" s="32">
        <f>IF(OR($A216="",$B216=""),"",B216*'MPTO_working_2-way'!$G215)</f>
        <v>1.6861924686192469</v>
      </c>
      <c r="F216" s="30">
        <f>IF(OR($A216="",$B216=""),"",'MPTO_working_2-way'!D215)</f>
        <v>2.4732458354366487</v>
      </c>
      <c r="G216" s="32">
        <f>IF(OR($A216="",$B216=""),"",'MPTO_working_2-way'!E215)</f>
        <v>1.6787733424704472</v>
      </c>
      <c r="H216" s="30">
        <f>IF(OR($A216="",$B216=""),"",'OddsRatio_working_2-way'!M215)</f>
        <v>2.4737282653189494</v>
      </c>
      <c r="I216" s="30">
        <f>IF(OR($A216="",$B216=""),"",'OddsRatio_working_2-way'!N215)</f>
        <v>1.6785511437439771</v>
      </c>
      <c r="J216" s="30">
        <f>IF('Log_working_2-way'!$D215="","",A216^('Log_working_2-way'!$D215))</f>
        <v>2.4810623159062106</v>
      </c>
      <c r="K216" s="32">
        <f>IF('Log_working_2-way'!$D215="","",B216^('Log_working_2-way'!$D215))</f>
        <v>1.6751910363664311</v>
      </c>
      <c r="L216" s="37">
        <f t="shared" si="35"/>
        <v>0.40694789081885852</v>
      </c>
      <c r="M216" s="37">
        <f t="shared" si="36"/>
        <v>0.59305210918114148</v>
      </c>
      <c r="N216" s="38">
        <v>313</v>
      </c>
      <c r="O216" s="38">
        <f t="shared" si="37"/>
        <v>182.03765690376571</v>
      </c>
      <c r="P216" s="38">
        <f t="shared" si="38"/>
        <v>122.14634146341459</v>
      </c>
      <c r="Q216" s="38">
        <f t="shared" si="39"/>
        <v>190.85365853658536</v>
      </c>
      <c r="R216" s="38">
        <f t="shared" si="40"/>
        <v>130.96234309623429</v>
      </c>
      <c r="S216" s="39">
        <f t="shared" si="41"/>
        <v>-8.8160016328196491</v>
      </c>
      <c r="T216" s="39">
        <f t="shared" si="42"/>
        <v>-8.8160016328197059</v>
      </c>
      <c r="U216" t="s">
        <v>446</v>
      </c>
      <c r="V216" t="s">
        <v>447</v>
      </c>
      <c r="W216" t="s">
        <v>489</v>
      </c>
      <c r="X216" s="48" t="s">
        <v>478</v>
      </c>
      <c r="Y216" s="41"/>
    </row>
    <row r="217" spans="1:25" ht="15" x14ac:dyDescent="0.25">
      <c r="A217">
        <v>1.76</v>
      </c>
      <c r="B217">
        <v>2.17</v>
      </c>
      <c r="C217" s="29">
        <f t="shared" si="43"/>
        <v>2.9011311269375728E-2</v>
      </c>
      <c r="D217" s="30">
        <f>IF(OR($A217="",$B217=""),"",A217*'MPTO_working_2-way'!$G216)</f>
        <v>1.8110599078341012</v>
      </c>
      <c r="E217" s="32">
        <f>IF(OR($A217="",$B217=""),"",B217*'MPTO_working_2-way'!$G216)</f>
        <v>2.2329545454545454</v>
      </c>
      <c r="F217" s="30">
        <f>IF(OR($A217="",$B217=""),"",'MPTO_working_2-way'!D216)</f>
        <v>1.8061099025820484</v>
      </c>
      <c r="G217" s="32">
        <f>IF(OR($A217="",$B217=""),"",'MPTO_working_2-way'!E216)</f>
        <v>2.2405256365129644</v>
      </c>
      <c r="H217" s="30">
        <f>IF(OR($A217="",$B217=""),"",'OddsRatio_working_2-way'!M216)</f>
        <v>1.8059606997693183</v>
      </c>
      <c r="I217" s="30">
        <f>IF(OR($A217="",$B217=""),"",'OddsRatio_working_2-way'!N216)</f>
        <v>2.2407552878027661</v>
      </c>
      <c r="J217" s="30">
        <f>IF('Log_working_2-way'!$D216="","",A217^('Log_working_2-way'!$D216))</f>
        <v>1.8037209689479914</v>
      </c>
      <c r="K217" s="32">
        <f>IF('Log_working_2-way'!$D216="","",B217^('Log_working_2-way'!$D216))</f>
        <v>2.2442129030289037</v>
      </c>
      <c r="L217" s="37">
        <f t="shared" si="35"/>
        <v>0.55216284987277364</v>
      </c>
      <c r="M217" s="37">
        <f t="shared" si="36"/>
        <v>0.44783715012722647</v>
      </c>
      <c r="N217" s="38">
        <v>314</v>
      </c>
      <c r="O217" s="38">
        <f t="shared" si="37"/>
        <v>135.59090909090909</v>
      </c>
      <c r="P217" s="38">
        <f t="shared" si="38"/>
        <v>169.2995391705069</v>
      </c>
      <c r="Q217" s="38">
        <f t="shared" si="39"/>
        <v>144.7004608294931</v>
      </c>
      <c r="R217" s="38">
        <f t="shared" si="40"/>
        <v>178.40909090909093</v>
      </c>
      <c r="S217" s="39">
        <f t="shared" si="41"/>
        <v>-9.1095517385840026</v>
      </c>
      <c r="T217" s="39">
        <f t="shared" si="42"/>
        <v>-9.109551738584031</v>
      </c>
      <c r="U217" t="s">
        <v>448</v>
      </c>
      <c r="V217" t="s">
        <v>449</v>
      </c>
      <c r="W217" t="s">
        <v>489</v>
      </c>
      <c r="X217" s="48" t="s">
        <v>478</v>
      </c>
      <c r="Y217" s="41"/>
    </row>
    <row r="218" spans="1:25" ht="15" x14ac:dyDescent="0.25">
      <c r="A218">
        <v>2.81</v>
      </c>
      <c r="B218">
        <v>1.49</v>
      </c>
      <c r="C218" s="29">
        <f t="shared" si="43"/>
        <v>2.7012825718311984E-2</v>
      </c>
      <c r="D218" s="30">
        <f>IF(OR($A218="",$B218=""),"",A218*'MPTO_working_2-way'!$G217)</f>
        <v>2.8859060402684569</v>
      </c>
      <c r="E218" s="32">
        <f>IF(OR($A218="",$B218=""),"",B218*'MPTO_working_2-way'!$G217)</f>
        <v>1.5302491103202849</v>
      </c>
      <c r="F218" s="30">
        <f>IF(OR($A218="",$B218=""),"",'MPTO_working_2-way'!D217)</f>
        <v>2.9208552792214593</v>
      </c>
      <c r="G218" s="32">
        <f>IF(OR($A218="",$B218=""),"",'MPTO_working_2-way'!E217)</f>
        <v>1.5206014273002961</v>
      </c>
      <c r="H218" s="30">
        <f>IF(OR($A218="",$B218=""),"",'OddsRatio_working_2-way'!M217)</f>
        <v>2.921946292439102</v>
      </c>
      <c r="I218" s="30">
        <f>IF(OR($A218="",$B218=""),"",'OddsRatio_working_2-way'!N217)</f>
        <v>1.5203059023730168</v>
      </c>
      <c r="J218" s="30">
        <f>IF('Log_working_2-way'!$D217="","",A218^('Log_working_2-way'!$D217))</f>
        <v>2.9383376837809343</v>
      </c>
      <c r="K218" s="32">
        <f>IF('Log_working_2-way'!$D217="","",B218^('Log_working_2-way'!$D217))</f>
        <v>1.5159059788020819</v>
      </c>
      <c r="L218" s="37">
        <f t="shared" si="35"/>
        <v>0.3465116279069767</v>
      </c>
      <c r="M218" s="37">
        <f t="shared" si="36"/>
        <v>0.65348837209302313</v>
      </c>
      <c r="N218" s="38">
        <v>315</v>
      </c>
      <c r="O218" s="38">
        <f t="shared" si="37"/>
        <v>202.90035587188612</v>
      </c>
      <c r="P218" s="38">
        <f t="shared" si="38"/>
        <v>103.59060402684565</v>
      </c>
      <c r="Q218" s="38">
        <f t="shared" si="39"/>
        <v>211.40939597315437</v>
      </c>
      <c r="R218" s="38">
        <f t="shared" si="40"/>
        <v>112.09964412811388</v>
      </c>
      <c r="S218" s="39">
        <f t="shared" si="41"/>
        <v>-8.5090401012682548</v>
      </c>
      <c r="T218" s="39">
        <f t="shared" si="42"/>
        <v>-8.5090401012682264</v>
      </c>
      <c r="U218" t="s">
        <v>450</v>
      </c>
      <c r="V218" t="s">
        <v>451</v>
      </c>
      <c r="W218" t="s">
        <v>489</v>
      </c>
      <c r="X218" s="48" t="s">
        <v>478</v>
      </c>
      <c r="Y218" s="41"/>
    </row>
    <row r="219" spans="1:25" ht="15" x14ac:dyDescent="0.25">
      <c r="A219">
        <v>1.94</v>
      </c>
      <c r="B219">
        <v>1.96</v>
      </c>
      <c r="C219" s="29">
        <f t="shared" si="43"/>
        <v>2.5667999158426325E-2</v>
      </c>
      <c r="D219" s="30">
        <f>IF(OR($A219="",$B219=""),"",A219*'MPTO_working_2-way'!$G218)</f>
        <v>1.989795918367347</v>
      </c>
      <c r="E219" s="32">
        <f>IF(OR($A219="",$B219=""),"",B219*'MPTO_working_2-way'!$G218)</f>
        <v>2.0103092783505154</v>
      </c>
      <c r="F219" s="30">
        <f>IF(OR($A219="",$B219=""),"",'MPTO_working_2-way'!D218)</f>
        <v>1.9895353704478862</v>
      </c>
      <c r="G219" s="32">
        <f>IF(OR($A219="",$B219=""),"",'MPTO_working_2-way'!E218)</f>
        <v>2.0105752961082914</v>
      </c>
      <c r="H219" s="30">
        <f>IF(OR($A219="",$B219=""),"",'OddsRatio_working_2-way'!M218)</f>
        <v>1.9895285072531594</v>
      </c>
      <c r="I219" s="30">
        <f>IF(OR($A219="",$B219=""),"",'OddsRatio_working_2-way'!N218)</f>
        <v>2.0105823052798226</v>
      </c>
      <c r="J219" s="30">
        <f>IF('Log_working_2-way'!$D218="","",A219^('Log_working_2-way'!$D218))</f>
        <v>1.9894107081664238</v>
      </c>
      <c r="K219" s="32">
        <f>IF('Log_working_2-way'!$D218="","",B219^('Log_working_2-way'!$D218))</f>
        <v>2.0107026250536491</v>
      </c>
      <c r="L219" s="37">
        <f t="shared" si="35"/>
        <v>0.50256410256410255</v>
      </c>
      <c r="M219" s="37">
        <f t="shared" si="36"/>
        <v>0.49743589743589745</v>
      </c>
      <c r="N219" s="38">
        <v>316</v>
      </c>
      <c r="O219" s="38">
        <f t="shared" si="37"/>
        <v>153.11340206185568</v>
      </c>
      <c r="P219" s="38">
        <f t="shared" si="38"/>
        <v>154.77551020408166</v>
      </c>
      <c r="Q219" s="38">
        <f t="shared" si="39"/>
        <v>161.22448979591837</v>
      </c>
      <c r="R219" s="38">
        <f t="shared" si="40"/>
        <v>162.88659793814435</v>
      </c>
      <c r="S219" s="39">
        <f t="shared" si="41"/>
        <v>-8.1110877340626928</v>
      </c>
      <c r="T219" s="39">
        <f t="shared" si="42"/>
        <v>-8.1110877340626928</v>
      </c>
      <c r="U219" t="s">
        <v>452</v>
      </c>
      <c r="V219" t="s">
        <v>453</v>
      </c>
      <c r="W219" t="s">
        <v>489</v>
      </c>
      <c r="X219" s="48" t="s">
        <v>478</v>
      </c>
      <c r="Y219" s="41"/>
    </row>
    <row r="220" spans="1:25" ht="15" x14ac:dyDescent="0.25">
      <c r="A220">
        <v>2.2599999999999998</v>
      </c>
      <c r="B220">
        <v>1.7</v>
      </c>
      <c r="C220" s="29">
        <f t="shared" si="43"/>
        <v>3.0713170223841679E-2</v>
      </c>
      <c r="D220" s="30">
        <f>IF(OR($A220="",$B220=""),"",A220*'MPTO_working_2-way'!$G219)</f>
        <v>2.3294117647058821</v>
      </c>
      <c r="E220" s="32">
        <f>IF(OR($A220="",$B220=""),"",B220*'MPTO_working_2-way'!$G219)</f>
        <v>1.7522123893805308</v>
      </c>
      <c r="F220" s="30">
        <f>IF(OR($A220="",$B220=""),"",'MPTO_working_2-way'!D219)</f>
        <v>2.3412553321145642</v>
      </c>
      <c r="G220" s="32">
        <f>IF(OR($A220="",$B220=""),"",'MPTO_working_2-way'!E219)</f>
        <v>1.7455701953657428</v>
      </c>
      <c r="H220" s="30">
        <f>IF(OR($A220="",$B220=""),"",'OddsRatio_working_2-way'!M219)</f>
        <v>2.3416407864998732</v>
      </c>
      <c r="I220" s="30">
        <f>IF(OR($A220="",$B220=""),"",'OddsRatio_working_2-way'!N219)</f>
        <v>1.7453559924999296</v>
      </c>
      <c r="J220" s="30">
        <f>IF('Log_working_2-way'!$D219="","",A220^('Log_working_2-way'!$D219))</f>
        <v>2.3470801072340981</v>
      </c>
      <c r="K220" s="32">
        <f>IF('Log_working_2-way'!$D219="","",B220^('Log_working_2-way'!$D219))</f>
        <v>1.7423463494336857</v>
      </c>
      <c r="L220" s="37">
        <f t="shared" si="35"/>
        <v>0.42929292929292934</v>
      </c>
      <c r="M220" s="37">
        <f t="shared" si="36"/>
        <v>0.57070707070707072</v>
      </c>
      <c r="N220" s="38">
        <v>317</v>
      </c>
      <c r="O220" s="38">
        <f t="shared" si="37"/>
        <v>176.73451327433628</v>
      </c>
      <c r="P220" s="38">
        <f t="shared" si="38"/>
        <v>130.52941176470588</v>
      </c>
      <c r="Q220" s="38">
        <f t="shared" si="39"/>
        <v>186.47058823529412</v>
      </c>
      <c r="R220" s="38">
        <f t="shared" si="40"/>
        <v>140.26548672566372</v>
      </c>
      <c r="S220" s="39">
        <f t="shared" si="41"/>
        <v>-9.7360749609578363</v>
      </c>
      <c r="T220" s="39">
        <f t="shared" si="42"/>
        <v>-9.7360749609578363</v>
      </c>
      <c r="U220" t="s">
        <v>454</v>
      </c>
      <c r="V220" t="s">
        <v>455</v>
      </c>
      <c r="W220" t="s">
        <v>489</v>
      </c>
      <c r="X220" s="48" t="s">
        <v>478</v>
      </c>
      <c r="Y220" s="41"/>
    </row>
    <row r="221" spans="1:25" ht="15" x14ac:dyDescent="0.25">
      <c r="A221">
        <v>2.2799999999999998</v>
      </c>
      <c r="B221">
        <v>1.65</v>
      </c>
      <c r="C221" s="29">
        <f t="shared" si="43"/>
        <v>4.4657097288676173E-2</v>
      </c>
      <c r="D221" s="30">
        <f>IF(OR($A221="",$B221=""),"",A221*'MPTO_working_2-way'!$G220)</f>
        <v>2.3818181818181814</v>
      </c>
      <c r="E221" s="32">
        <f>IF(OR($A221="",$B221=""),"",B221*'MPTO_working_2-way'!$G220)</f>
        <v>1.7236842105263155</v>
      </c>
      <c r="F221" s="30">
        <f>IF(OR($A221="",$B221=""),"",'MPTO_working_2-way'!D220)</f>
        <v>2.402298850574712</v>
      </c>
      <c r="G221" s="32">
        <f>IF(OR($A221="",$B221=""),"",'MPTO_working_2-way'!E220)</f>
        <v>1.7131147540983604</v>
      </c>
      <c r="H221" s="30">
        <f>IF(OR($A221="",$B221=""),"",'OddsRatio_working_2-way'!M220)</f>
        <v>2.4032928308912465</v>
      </c>
      <c r="I221" s="30">
        <f>IF(OR($A221="",$B221=""),"",'OddsRatio_working_2-way'!N220)</f>
        <v>1.7126096406869604</v>
      </c>
      <c r="J221" s="30">
        <f>IF('Log_working_2-way'!$D220="","",A221^('Log_working_2-way'!$D220))</f>
        <v>2.4128750224751347</v>
      </c>
      <c r="K221" s="32">
        <f>IF('Log_working_2-way'!$D220="","",B221^('Log_working_2-way'!$D220))</f>
        <v>1.7077766851929645</v>
      </c>
      <c r="L221" s="37">
        <f t="shared" si="35"/>
        <v>0.4198473282442749</v>
      </c>
      <c r="M221" s="37">
        <f t="shared" si="36"/>
        <v>0.58015267175572527</v>
      </c>
      <c r="N221" s="38">
        <v>318</v>
      </c>
      <c r="O221" s="38">
        <f t="shared" si="37"/>
        <v>178.52631578947367</v>
      </c>
      <c r="P221" s="38">
        <f t="shared" si="38"/>
        <v>125.27272727272724</v>
      </c>
      <c r="Q221" s="38">
        <f t="shared" si="39"/>
        <v>192.72727272727272</v>
      </c>
      <c r="R221" s="38">
        <f t="shared" si="40"/>
        <v>139.47368421052633</v>
      </c>
      <c r="S221" s="39">
        <f t="shared" si="41"/>
        <v>-14.200956937799049</v>
      </c>
      <c r="T221" s="39">
        <f t="shared" si="42"/>
        <v>-14.200956937799091</v>
      </c>
      <c r="U221" t="s">
        <v>456</v>
      </c>
      <c r="V221" t="s">
        <v>457</v>
      </c>
      <c r="W221" t="s">
        <v>490</v>
      </c>
      <c r="X221" s="48" t="s">
        <v>478</v>
      </c>
      <c r="Y221" s="41"/>
    </row>
    <row r="222" spans="1:25" ht="15" x14ac:dyDescent="0.25">
      <c r="A222">
        <v>2.7</v>
      </c>
      <c r="B222">
        <v>1.49</v>
      </c>
      <c r="C222" s="29">
        <f t="shared" si="43"/>
        <v>4.1511309967685817E-2</v>
      </c>
      <c r="D222" s="30">
        <f>IF(OR($A222="",$B222=""),"",A222*'MPTO_working_2-way'!$G221)</f>
        <v>2.8120805369127519</v>
      </c>
      <c r="E222" s="32">
        <f>IF(OR($A222="",$B222=""),"",B222*'MPTO_working_2-way'!$G221)</f>
        <v>1.5518518518518518</v>
      </c>
      <c r="F222" s="30">
        <f>IF(OR($A222="",$B222=""),"",'MPTO_working_2-way'!D221)</f>
        <v>2.8602915037326699</v>
      </c>
      <c r="G222" s="32">
        <f>IF(OR($A222="",$B222=""),"",'MPTO_working_2-way'!E221)</f>
        <v>1.537550162430728</v>
      </c>
      <c r="H222" s="30">
        <f>IF(OR($A222="",$B222=""),"",'OddsRatio_working_2-way'!M221)</f>
        <v>2.8626292586293278</v>
      </c>
      <c r="I222" s="30">
        <f>IF(OR($A222="",$B222=""),"",'OddsRatio_working_2-way'!N221)</f>
        <v>1.5368754921931591</v>
      </c>
      <c r="J222" s="30">
        <f>IF('Log_working_2-way'!$D221="","",A222^('Log_working_2-way'!$D221))</f>
        <v>2.8856603059261934</v>
      </c>
      <c r="K222" s="32">
        <f>IF('Log_working_2-way'!$D221="","",B222^('Log_working_2-way'!$D221))</f>
        <v>1.530318211003477</v>
      </c>
      <c r="L222" s="37">
        <f t="shared" si="35"/>
        <v>0.35560859188544147</v>
      </c>
      <c r="M222" s="37">
        <f t="shared" si="36"/>
        <v>0.64439140811455853</v>
      </c>
      <c r="N222" s="38">
        <v>319</v>
      </c>
      <c r="O222" s="38">
        <f t="shared" si="37"/>
        <v>200.85185185185188</v>
      </c>
      <c r="P222" s="38">
        <f t="shared" si="38"/>
        <v>104.90604026845638</v>
      </c>
      <c r="Q222" s="38">
        <f t="shared" si="39"/>
        <v>214.09395973154363</v>
      </c>
      <c r="R222" s="38">
        <f t="shared" si="40"/>
        <v>118.14814814814814</v>
      </c>
      <c r="S222" s="39">
        <f t="shared" si="41"/>
        <v>-13.242107879691758</v>
      </c>
      <c r="T222" s="39">
        <f t="shared" si="42"/>
        <v>-13.242107879691758</v>
      </c>
      <c r="U222" t="s">
        <v>458</v>
      </c>
      <c r="V222" t="s">
        <v>459</v>
      </c>
      <c r="W222" t="s">
        <v>490</v>
      </c>
      <c r="X222" s="48" t="s">
        <v>478</v>
      </c>
      <c r="Y222" s="41"/>
    </row>
    <row r="223" spans="1:25" ht="15" x14ac:dyDescent="0.25">
      <c r="A223">
        <v>2.41</v>
      </c>
      <c r="B223">
        <v>1.59</v>
      </c>
      <c r="C223" s="29">
        <f t="shared" si="43"/>
        <v>4.3868576946162419E-2</v>
      </c>
      <c r="D223" s="30">
        <f>IF(OR($A223="",$B223=""),"",A223*'MPTO_working_2-way'!$G222)</f>
        <v>2.5157232704402515</v>
      </c>
      <c r="E223" s="32">
        <f>IF(OR($A223="",$B223=""),"",B223*'MPTO_working_2-way'!$G222)</f>
        <v>1.6597510373443984</v>
      </c>
      <c r="F223" s="30">
        <f>IF(OR($A223="",$B223=""),"",'MPTO_working_2-way'!D222)</f>
        <v>2.5445067897340552</v>
      </c>
      <c r="G223" s="32">
        <f>IF(OR($A223="",$B223=""),"",'MPTO_working_2-way'!E222)</f>
        <v>1.6474558782432986</v>
      </c>
      <c r="H223" s="30">
        <f>IF(OR($A223="",$B223=""),"",'OddsRatio_working_2-way'!M222)</f>
        <v>2.5459076649252292</v>
      </c>
      <c r="I223" s="30">
        <f>IF(OR($A223="",$B223=""),"",'OddsRatio_working_2-way'!N222)</f>
        <v>1.6468691647559472</v>
      </c>
      <c r="J223" s="30">
        <f>IF('Log_working_2-way'!$D222="","",A223^('Log_working_2-way'!$D222))</f>
        <v>2.5594636004021871</v>
      </c>
      <c r="K223" s="32">
        <f>IF('Log_working_2-way'!$D222="","",B223^('Log_working_2-way'!$D222))</f>
        <v>1.6412461308756345</v>
      </c>
      <c r="L223" s="37">
        <f t="shared" ref="L223:L230" si="44">(1/D223)</f>
        <v>0.39750000000000002</v>
      </c>
      <c r="M223" s="37">
        <f t="shared" ref="M223:M230" si="45">(1/E223)</f>
        <v>0.60249999999999992</v>
      </c>
      <c r="N223" s="38">
        <v>320</v>
      </c>
      <c r="O223" s="38">
        <f t="shared" ref="O223:O230" si="46">(1/A223)*((N223*A223)-N223)</f>
        <v>187.21991701244815</v>
      </c>
      <c r="P223" s="38">
        <f t="shared" ref="P223:P230" si="47">(1/B223)*((N223*B223)-N223)</f>
        <v>118.74213836477988</v>
      </c>
      <c r="Q223" s="38">
        <f t="shared" ref="Q223:Q230" si="48">(1/B223)*N223</f>
        <v>201.25786163522011</v>
      </c>
      <c r="R223" s="38">
        <f t="shared" ref="R223:R230" si="49">(1/A223)*N223</f>
        <v>132.78008298755185</v>
      </c>
      <c r="S223" s="39">
        <f t="shared" ref="S223:S230" si="50">O223-Q223</f>
        <v>-14.03794462277196</v>
      </c>
      <c r="T223" s="39">
        <f t="shared" ref="T223:T230" si="51">P223-R223</f>
        <v>-14.037944622771974</v>
      </c>
      <c r="U223" t="s">
        <v>460</v>
      </c>
      <c r="V223" t="s">
        <v>461</v>
      </c>
      <c r="W223" t="s">
        <v>490</v>
      </c>
      <c r="X223" s="48" t="s">
        <v>478</v>
      </c>
      <c r="Y223" s="41"/>
    </row>
    <row r="224" spans="1:25" ht="15" x14ac:dyDescent="0.25">
      <c r="A224">
        <v>2.3199999999999998</v>
      </c>
      <c r="B224">
        <v>1.63</v>
      </c>
      <c r="C224" s="29">
        <f t="shared" si="43"/>
        <v>4.4531415273958208E-2</v>
      </c>
      <c r="D224" s="30">
        <f>IF(OR($A224="",$B224=""),"",A224*'MPTO_working_2-way'!$G223)</f>
        <v>2.423312883435583</v>
      </c>
      <c r="E224" s="32">
        <f>IF(OR($A224="",$B224=""),"",B224*'MPTO_working_2-way'!$G223)</f>
        <v>1.7025862068965518</v>
      </c>
      <c r="F224" s="30">
        <f>IF(OR($A224="",$B224=""),"",'MPTO_working_2-way'!D223)</f>
        <v>2.4463708112304308</v>
      </c>
      <c r="G224" s="32">
        <f>IF(OR($A224="",$B224=""),"",'MPTO_working_2-way'!E223)</f>
        <v>1.6913856337776187</v>
      </c>
      <c r="H224" s="30">
        <f>IF(OR($A224="",$B224=""),"",'OddsRatio_working_2-way'!M223)</f>
        <v>2.4474937289114918</v>
      </c>
      <c r="I224" s="30">
        <f>IF(OR($A224="",$B224=""),"",'OddsRatio_working_2-way'!N223)</f>
        <v>1.6908492797077574</v>
      </c>
      <c r="J224" s="30">
        <f>IF('Log_working_2-way'!$D223="","",A224^('Log_working_2-way'!$D223))</f>
        <v>2.4583050322184126</v>
      </c>
      <c r="K224" s="32">
        <f>IF('Log_working_2-way'!$D223="","",B224^('Log_working_2-way'!$D223))</f>
        <v>1.6857275932718412</v>
      </c>
      <c r="L224" s="37">
        <f t="shared" si="44"/>
        <v>0.41265822784810124</v>
      </c>
      <c r="M224" s="37">
        <f t="shared" si="45"/>
        <v>0.58734177215189864</v>
      </c>
      <c r="N224" s="38">
        <v>321</v>
      </c>
      <c r="O224" s="38">
        <f t="shared" si="46"/>
        <v>182.63793103448273</v>
      </c>
      <c r="P224" s="38">
        <f t="shared" si="47"/>
        <v>124.0674846625767</v>
      </c>
      <c r="Q224" s="38">
        <f t="shared" si="48"/>
        <v>196.93251533742333</v>
      </c>
      <c r="R224" s="38">
        <f t="shared" si="49"/>
        <v>138.36206896551724</v>
      </c>
      <c r="S224" s="39">
        <f t="shared" si="50"/>
        <v>-14.294584302940592</v>
      </c>
      <c r="T224" s="39">
        <f t="shared" si="51"/>
        <v>-14.294584302940535</v>
      </c>
      <c r="U224" t="s">
        <v>462</v>
      </c>
      <c r="V224" t="s">
        <v>463</v>
      </c>
      <c r="W224" t="s">
        <v>490</v>
      </c>
      <c r="X224" s="48" t="s">
        <v>478</v>
      </c>
      <c r="Y224" s="41"/>
    </row>
    <row r="225" spans="1:25" ht="15" x14ac:dyDescent="0.25">
      <c r="A225">
        <v>2.36</v>
      </c>
      <c r="B225">
        <v>1.61</v>
      </c>
      <c r="C225" s="29">
        <f t="shared" si="43"/>
        <v>4.4846825981682326E-2</v>
      </c>
      <c r="D225" s="30">
        <f>IF(OR($A225="",$B225=""),"",A225*'MPTO_working_2-way'!$G224)</f>
        <v>2.4658385093167703</v>
      </c>
      <c r="E225" s="32">
        <f>IF(OR($A225="",$B225=""),"",B225*'MPTO_working_2-way'!$G224)</f>
        <v>1.6822033898305087</v>
      </c>
      <c r="F225" s="30">
        <f>IF(OR($A225="",$B225=""),"",'MPTO_working_2-way'!D224)</f>
        <v>2.4918677859391396</v>
      </c>
      <c r="G225" s="32">
        <f>IF(OR($A225="",$B225=""),"",'MPTO_working_2-way'!E224)</f>
        <v>1.6703006857745737</v>
      </c>
      <c r="H225" s="30">
        <f>IF(OR($A225="",$B225=""),"",'OddsRatio_working_2-way'!M224)</f>
        <v>2.4931537753095996</v>
      </c>
      <c r="I225" s="30">
        <f>IF(OR($A225="",$B225=""),"",'OddsRatio_working_2-way'!N224)</f>
        <v>1.6697233845138648</v>
      </c>
      <c r="J225" s="30">
        <f>IF('Log_working_2-way'!$D224="","",A225^('Log_working_2-way'!$D224))</f>
        <v>2.5053926130981345</v>
      </c>
      <c r="K225" s="32">
        <f>IF('Log_working_2-way'!$D224="","",B225^('Log_working_2-way'!$D224))</f>
        <v>1.6642785352461773</v>
      </c>
      <c r="L225" s="37">
        <f t="shared" si="44"/>
        <v>0.40554156171284633</v>
      </c>
      <c r="M225" s="37">
        <f t="shared" si="45"/>
        <v>0.59445843828715361</v>
      </c>
      <c r="N225" s="38">
        <v>322</v>
      </c>
      <c r="O225" s="38">
        <f t="shared" si="46"/>
        <v>185.5593220338983</v>
      </c>
      <c r="P225" s="38">
        <f t="shared" si="47"/>
        <v>122.00000000000004</v>
      </c>
      <c r="Q225" s="38">
        <f t="shared" si="48"/>
        <v>199.99999999999997</v>
      </c>
      <c r="R225" s="38">
        <f t="shared" si="49"/>
        <v>136.4406779661017</v>
      </c>
      <c r="S225" s="39">
        <f t="shared" si="50"/>
        <v>-14.440677966101674</v>
      </c>
      <c r="T225" s="39">
        <f t="shared" si="51"/>
        <v>-14.44067796610166</v>
      </c>
      <c r="U225" t="s">
        <v>464</v>
      </c>
      <c r="V225" t="s">
        <v>465</v>
      </c>
      <c r="W225" t="s">
        <v>490</v>
      </c>
      <c r="X225" s="48" t="s">
        <v>478</v>
      </c>
      <c r="Y225" s="41"/>
    </row>
    <row r="226" spans="1:25" ht="15" x14ac:dyDescent="0.25">
      <c r="A226">
        <v>1.81</v>
      </c>
      <c r="B226">
        <v>2.0699999999999998</v>
      </c>
      <c r="C226" s="29">
        <f t="shared" si="43"/>
        <v>3.5577975284917462E-2</v>
      </c>
      <c r="D226" s="30">
        <f>IF(OR($A226="",$B226=""),"",A226*'MPTO_working_2-way'!$G225)</f>
        <v>1.8743961352657006</v>
      </c>
      <c r="E226" s="32">
        <f>IF(OR($A226="",$B226=""),"",B226*'MPTO_working_2-way'!$G225)</f>
        <v>2.1436464088397789</v>
      </c>
      <c r="F226" s="30">
        <f>IF(OR($A226="",$B226=""),"",'MPTO_working_2-way'!D225)</f>
        <v>1.8702173858786533</v>
      </c>
      <c r="G226" s="32">
        <f>IF(OR($A226="",$B226=""),"",'MPTO_working_2-way'!E225)</f>
        <v>2.1491381535549374</v>
      </c>
      <c r="H226" s="30">
        <f>IF(OR($A226="",$B226=""),"",'OddsRatio_working_2-way'!M225)</f>
        <v>1.8700628401410975</v>
      </c>
      <c r="I226" s="30">
        <f>IF(OR($A226="",$B226=""),"",'OddsRatio_working_2-way'!N225)</f>
        <v>2.1493422703098441</v>
      </c>
      <c r="J226" s="30">
        <f>IF('Log_working_2-way'!$D225="","",A226^('Log_working_2-way'!$D225))</f>
        <v>1.8681622223592078</v>
      </c>
      <c r="K226" s="32">
        <f>IF('Log_working_2-way'!$D225="","",B226^('Log_working_2-way'!$D225))</f>
        <v>2.1518584594506485</v>
      </c>
      <c r="L226" s="37">
        <f t="shared" si="44"/>
        <v>0.53350515463917525</v>
      </c>
      <c r="M226" s="37">
        <f t="shared" si="45"/>
        <v>0.46649484536082475</v>
      </c>
      <c r="N226" s="38">
        <v>323</v>
      </c>
      <c r="O226" s="38">
        <f t="shared" si="46"/>
        <v>144.54696132596686</v>
      </c>
      <c r="P226" s="38">
        <f t="shared" si="47"/>
        <v>166.9613526570048</v>
      </c>
      <c r="Q226" s="38">
        <f t="shared" si="48"/>
        <v>156.03864734299518</v>
      </c>
      <c r="R226" s="38">
        <f t="shared" si="49"/>
        <v>178.45303867403317</v>
      </c>
      <c r="S226" s="39">
        <f t="shared" si="50"/>
        <v>-11.491686017028314</v>
      </c>
      <c r="T226" s="39">
        <f t="shared" si="51"/>
        <v>-11.491686017028371</v>
      </c>
      <c r="U226" t="s">
        <v>466</v>
      </c>
      <c r="V226" t="s">
        <v>467</v>
      </c>
      <c r="W226" t="s">
        <v>491</v>
      </c>
      <c r="X226" s="48" t="s">
        <v>478</v>
      </c>
      <c r="Y226" s="41"/>
    </row>
    <row r="227" spans="1:25" ht="15" x14ac:dyDescent="0.25">
      <c r="A227">
        <v>1.67</v>
      </c>
      <c r="B227">
        <v>2.2999999999999998</v>
      </c>
      <c r="C227" s="29">
        <f t="shared" si="43"/>
        <v>3.3585003905233002E-2</v>
      </c>
      <c r="D227" s="30">
        <f>IF(OR($A227="",$B227=""),"",A227*'MPTO_working_2-way'!$G226)</f>
        <v>1.7260869565217389</v>
      </c>
      <c r="E227" s="32">
        <f>IF(OR($A227="",$B227=""),"",B227*'MPTO_working_2-way'!$G226)</f>
        <v>2.3772455089820359</v>
      </c>
      <c r="F227" s="30">
        <f>IF(OR($A227="",$B227=""),"",'MPTO_working_2-way'!D226)</f>
        <v>1.7181838514873629</v>
      </c>
      <c r="G227" s="32">
        <f>IF(OR($A227="",$B227=""),"",'MPTO_working_2-way'!E226)</f>
        <v>2.3924011211460603</v>
      </c>
      <c r="H227" s="30">
        <f>IF(OR($A227="",$B227=""),"",'OddsRatio_working_2-way'!M226)</f>
        <v>1.7179029289427752</v>
      </c>
      <c r="I227" s="30">
        <f>IF(OR($A227="",$B227=""),"",'OddsRatio_working_2-way'!N226)</f>
        <v>2.3929459815307572</v>
      </c>
      <c r="J227" s="30">
        <f>IF('Log_working_2-way'!$D226="","",A227^('Log_working_2-way'!$D226))</f>
        <v>1.7143143993241288</v>
      </c>
      <c r="K227" s="32">
        <f>IF('Log_working_2-way'!$D226="","",B227^('Log_working_2-way'!$D226))</f>
        <v>2.399943779582375</v>
      </c>
      <c r="L227" s="37">
        <f t="shared" si="44"/>
        <v>0.57934508816120911</v>
      </c>
      <c r="M227" s="37">
        <f t="shared" si="45"/>
        <v>0.42065491183879095</v>
      </c>
      <c r="N227" s="38">
        <v>324</v>
      </c>
      <c r="O227" s="38">
        <f t="shared" si="46"/>
        <v>129.98802395209577</v>
      </c>
      <c r="P227" s="38">
        <f t="shared" si="47"/>
        <v>183.13043478260869</v>
      </c>
      <c r="Q227" s="38">
        <f t="shared" si="48"/>
        <v>140.86956521739131</v>
      </c>
      <c r="R227" s="38">
        <f t="shared" si="49"/>
        <v>194.0119760479042</v>
      </c>
      <c r="S227" s="39">
        <f t="shared" si="50"/>
        <v>-10.881541265295539</v>
      </c>
      <c r="T227" s="39">
        <f t="shared" si="51"/>
        <v>-10.88154126529551</v>
      </c>
      <c r="U227" t="s">
        <v>468</v>
      </c>
      <c r="V227" t="s">
        <v>469</v>
      </c>
      <c r="W227" t="s">
        <v>491</v>
      </c>
      <c r="X227" s="48" t="s">
        <v>478</v>
      </c>
      <c r="Y227" s="41"/>
    </row>
    <row r="228" spans="1:25" s="35" customFormat="1" ht="15" x14ac:dyDescent="0.25">
      <c r="A228">
        <v>1.97</v>
      </c>
      <c r="B228">
        <v>1.92</v>
      </c>
      <c r="C228" s="29">
        <f t="shared" si="43"/>
        <v>2.844754653130277E-2</v>
      </c>
      <c r="D228" s="30">
        <f>IF(OR($A228="",$B228=""),"",A228*'MPTO_working_2-way'!$G227)</f>
        <v>2.0260416666666665</v>
      </c>
      <c r="E228" s="32">
        <f>IF(OR($A228="",$B228=""),"",B228*'MPTO_working_2-way'!$G227)</f>
        <v>1.9746192893401013</v>
      </c>
      <c r="F228" s="30">
        <f>IF(OR($A228="",$B228=""),"",'MPTO_working_2-way'!D227)</f>
        <v>2.0267924123888115</v>
      </c>
      <c r="G228" s="32">
        <f>IF(OR($A228="",$B228=""),"",'MPTO_working_2-way'!E227)</f>
        <v>1.9739066903246005</v>
      </c>
      <c r="H228" s="30">
        <f>IF(OR($A228="",$B228=""),"",'OddsRatio_working_2-way'!M227)</f>
        <v>2.0268144068364817</v>
      </c>
      <c r="I228" s="30">
        <f>IF(OR($A228="",$B228=""),"",'OddsRatio_working_2-way'!N227)</f>
        <v>1.9738858291644976</v>
      </c>
      <c r="J228" s="30">
        <f>IF('Log_working_2-way'!$D227="","",A228^('Log_working_2-way'!$D227))</f>
        <v>2.0271548987306875</v>
      </c>
      <c r="K228" s="32">
        <f>IF('Log_working_2-way'!$D227="","",B228^('Log_working_2-way'!$D227))</f>
        <v>1.9735629954505829</v>
      </c>
      <c r="L228" s="37">
        <f t="shared" si="44"/>
        <v>0.49357326478149105</v>
      </c>
      <c r="M228" s="37">
        <f t="shared" si="45"/>
        <v>0.50642673521850901</v>
      </c>
      <c r="N228" s="38">
        <v>325</v>
      </c>
      <c r="O228" s="38">
        <f t="shared" si="46"/>
        <v>160.02538071065987</v>
      </c>
      <c r="P228" s="38">
        <f t="shared" si="47"/>
        <v>155.72916666666669</v>
      </c>
      <c r="Q228" s="38">
        <f t="shared" si="48"/>
        <v>169.27083333333334</v>
      </c>
      <c r="R228" s="38">
        <f t="shared" si="49"/>
        <v>164.9746192893401</v>
      </c>
      <c r="S228" s="39">
        <f t="shared" si="50"/>
        <v>-9.2454526226734686</v>
      </c>
      <c r="T228" s="39">
        <f t="shared" si="51"/>
        <v>-9.2454526226734117</v>
      </c>
      <c r="U228" t="s">
        <v>470</v>
      </c>
      <c r="V228" t="s">
        <v>471</v>
      </c>
      <c r="W228" t="s">
        <v>491</v>
      </c>
      <c r="X228" s="48" t="s">
        <v>478</v>
      </c>
      <c r="Y228" s="41"/>
    </row>
    <row r="229" spans="1:25" ht="15" x14ac:dyDescent="0.25">
      <c r="A229">
        <v>1.81</v>
      </c>
      <c r="B229">
        <v>2.09</v>
      </c>
      <c r="C229" s="29">
        <f t="shared" si="43"/>
        <v>3.0955087366835166E-2</v>
      </c>
      <c r="D229" s="30">
        <f>IF(OR($A229="",$B229=""),"",A229*'MPTO_working_2-way'!$G228)</f>
        <v>1.8660287081339717</v>
      </c>
      <c r="E229" s="32">
        <f>IF(OR($A229="",$B229=""),"",B229*'MPTO_working_2-way'!$G228)</f>
        <v>2.1546961325966851</v>
      </c>
      <c r="F229" s="30">
        <f>IF(OR($A229="",$B229=""),"",'MPTO_working_2-way'!D228)</f>
        <v>1.8621674173619833</v>
      </c>
      <c r="G229" s="32">
        <f>IF(OR($A229="",$B229=""),"",'MPTO_working_2-way'!E228)</f>
        <v>2.159867538325388</v>
      </c>
      <c r="H229" s="30">
        <f>IF(OR($A229="",$B229=""),"",'OddsRatio_working_2-way'!M228)</f>
        <v>1.8620436566990362</v>
      </c>
      <c r="I229" s="30">
        <f>IF(OR($A229="",$B229=""),"",'OddsRatio_working_2-way'!N228)</f>
        <v>2.1600340565456171</v>
      </c>
      <c r="J229" s="30">
        <f>IF('Log_working_2-way'!$D228="","",A229^('Log_working_2-way'!$D228))</f>
        <v>1.8602936584659731</v>
      </c>
      <c r="K229" s="32">
        <f>IF('Log_working_2-way'!$D228="","",B229^('Log_working_2-way'!$D228))</f>
        <v>2.1623937828196005</v>
      </c>
      <c r="L229" s="37">
        <f t="shared" si="44"/>
        <v>0.53589743589743577</v>
      </c>
      <c r="M229" s="37">
        <f t="shared" si="45"/>
        <v>0.46410256410256412</v>
      </c>
      <c r="N229" s="38">
        <v>326</v>
      </c>
      <c r="O229" s="38">
        <f t="shared" si="46"/>
        <v>145.88950276243099</v>
      </c>
      <c r="P229" s="38">
        <f t="shared" si="47"/>
        <v>170.01913875598083</v>
      </c>
      <c r="Q229" s="38">
        <f t="shared" si="48"/>
        <v>155.98086124401917</v>
      </c>
      <c r="R229" s="38">
        <f t="shared" si="49"/>
        <v>180.11049723756906</v>
      </c>
      <c r="S229" s="39">
        <f t="shared" si="50"/>
        <v>-10.091358481588173</v>
      </c>
      <c r="T229" s="39">
        <f t="shared" si="51"/>
        <v>-10.09135848158823</v>
      </c>
      <c r="U229" t="s">
        <v>472</v>
      </c>
      <c r="V229" t="s">
        <v>473</v>
      </c>
      <c r="W229" t="s">
        <v>491</v>
      </c>
      <c r="X229" s="48" t="s">
        <v>478</v>
      </c>
      <c r="Y229" s="41"/>
    </row>
    <row r="230" spans="1:25" ht="15" x14ac:dyDescent="0.25">
      <c r="A230">
        <v>2.1</v>
      </c>
      <c r="B230">
        <v>1.76</v>
      </c>
      <c r="C230" s="29">
        <f t="shared" si="43"/>
        <v>4.4372294372294396E-2</v>
      </c>
      <c r="D230" s="30">
        <f>IF(OR($A230="",$B230=""),"",A230*'MPTO_working_2-way'!$G229)</f>
        <v>2.1931818181818183</v>
      </c>
      <c r="E230" s="32">
        <f>IF(OR($A230="",$B230=""),"",B230*'MPTO_working_2-way'!$G229)</f>
        <v>1.8380952380952382</v>
      </c>
      <c r="F230" s="30">
        <f>IF(OR($A230="",$B230=""),"",'MPTO_working_2-way'!D229)</f>
        <v>2.2026221692491061</v>
      </c>
      <c r="G230" s="32">
        <f>IF(OR($A230="",$B230=""),"",'MPTO_working_2-way'!E229)</f>
        <v>1.8315163528245788</v>
      </c>
      <c r="H230" s="30">
        <f>IF(OR($A230="",$B230=""),"",'OddsRatio_working_2-way'!M229)</f>
        <v>2.2030662579644695</v>
      </c>
      <c r="I230" s="30">
        <f>IF(OR($A230="",$B230=""),"",'OddsRatio_working_2-way'!N229)</f>
        <v>1.8312094145936331</v>
      </c>
      <c r="J230" s="30">
        <f>IF('Log_working_2-way'!$D229="","",A230^('Log_working_2-way'!$D229))</f>
        <v>2.2074389630178586</v>
      </c>
      <c r="K230" s="32">
        <f>IF('Log_working_2-way'!$D229="","",B230^('Log_working_2-way'!$D229))</f>
        <v>1.8281992138966479</v>
      </c>
      <c r="L230" s="37">
        <f t="shared" si="44"/>
        <v>0.45595854922279788</v>
      </c>
      <c r="M230" s="37">
        <f t="shared" si="45"/>
        <v>0.54404145077720201</v>
      </c>
      <c r="N230" s="38">
        <v>327</v>
      </c>
      <c r="O230" s="38">
        <f t="shared" si="46"/>
        <v>171.28571428571431</v>
      </c>
      <c r="P230" s="38">
        <f t="shared" si="47"/>
        <v>141.20454545454547</v>
      </c>
      <c r="Q230" s="38">
        <f t="shared" si="48"/>
        <v>185.79545454545456</v>
      </c>
      <c r="R230" s="38">
        <f t="shared" si="49"/>
        <v>155.71428571428569</v>
      </c>
      <c r="S230" s="39">
        <f t="shared" si="50"/>
        <v>-14.509740259740255</v>
      </c>
      <c r="T230" s="39">
        <f t="shared" si="51"/>
        <v>-14.509740259740227</v>
      </c>
      <c r="U230" t="s">
        <v>474</v>
      </c>
      <c r="V230" t="s">
        <v>475</v>
      </c>
      <c r="W230" t="s">
        <v>490</v>
      </c>
      <c r="X230" s="48" t="s">
        <v>479</v>
      </c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5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5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5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5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5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5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5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5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5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5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5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5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5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5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5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5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5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5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5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5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5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5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5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5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5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5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5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5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5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5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5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5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5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5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5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5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5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5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5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5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5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5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5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5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5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5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5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5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5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5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5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5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5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5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5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5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5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5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5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5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5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5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5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5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5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5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5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5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5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5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5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5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5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5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5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5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5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5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5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5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5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5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5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5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5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5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5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5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5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5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5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5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5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5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5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5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5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5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5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5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5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5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5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5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5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5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5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5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5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5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5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5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5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5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5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5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5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5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5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5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5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5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5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5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5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5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5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5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5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5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5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5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5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5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5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5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5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5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5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5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5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5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5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5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5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5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5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5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5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5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5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5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5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5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5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5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5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5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5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5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5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5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5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5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5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5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5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5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5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5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5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5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5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5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5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5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5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5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5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5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5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5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5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5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5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5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5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5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5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5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5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5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5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5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5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5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5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5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5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5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5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5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5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5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5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5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5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5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5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5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5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5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5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5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5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5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5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5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5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5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5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5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5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5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5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5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5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5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5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5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5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5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5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5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5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5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5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5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5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5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5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5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5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5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5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5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5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5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5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5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5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5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5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5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5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5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5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5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5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5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5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5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5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5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5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5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5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5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5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5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5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5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5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5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5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5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5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5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5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5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5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5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5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5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5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5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5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5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5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5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5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5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5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5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5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5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5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5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5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5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5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5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5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5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5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5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5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5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5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5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5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5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205" activePane="bottomLeft" state="frozen"/>
      <selection pane="bottomLeft" activeCell="S31" sqref="S31:S2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58</v>
      </c>
      <c r="O1" s="55"/>
      <c r="P1" s="55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4.37</v>
      </c>
      <c r="B3">
        <v>3.59</v>
      </c>
      <c r="C3">
        <v>1.92</v>
      </c>
      <c r="D3" s="20">
        <f>IF(OR($A3="",$B3="",$C3=""),"",(1/A3)+(1/B3)+(1/C3)-1)</f>
        <v>2.8217817311839699E-2</v>
      </c>
      <c r="E3" s="17">
        <f>IF(OR($A3="",$B3="",$C3=""),"",A3*'MPTO_working_3-way'!$I2)</f>
        <v>4.4933118616527397</v>
      </c>
      <c r="F3" s="21">
        <f>IF(OR($A3="",$B3="",$C3=""),"",B3*'MPTO_working_3-way'!$I2)</f>
        <v>3.6913019641495044</v>
      </c>
      <c r="G3" s="22">
        <f>IF(OR($A3="",$B3="",$C3=""),"",C3*'MPTO_working_3-way'!$I2)</f>
        <v>1.9741782092387321</v>
      </c>
      <c r="H3" s="17">
        <f>IF(OR($A3="",$B3="",$C3=""),"",'MPTO_working_3-way'!E2)</f>
        <v>4.5573240370546628</v>
      </c>
      <c r="I3" s="21">
        <f>IF(OR($A3="",$B3="",$C3=""),"",'MPTO_working_3-way'!F2)</f>
        <v>3.71546117146349</v>
      </c>
      <c r="J3" s="22">
        <f>IF(OR($A3="",$B3="",$C3=""),"",'MPTO_working_3-way'!G2)</f>
        <v>1.9553117632793002</v>
      </c>
      <c r="K3" s="17">
        <f>IF(OR($A3="",$B3="",$C3=""),"",'OddsRatio_working_3-way'!H2)</f>
        <v>4.5261515437410464</v>
      </c>
      <c r="L3" s="21">
        <f>IF(OR($A3="",$B3="",$C3=""),"",'OddsRatio_working_3-way'!I2)</f>
        <v>3.7100096434092906</v>
      </c>
      <c r="M3" s="22">
        <f>IF(OR($A3="",$B3="",$C3=""),"",'OddsRatio_working_3-way'!J2)</f>
        <v>1.9626289080836088</v>
      </c>
      <c r="N3" s="23">
        <f>(1/E3)* 100</f>
        <v>22.255299226708424</v>
      </c>
      <c r="O3" s="24">
        <f>(1/F3)* 100</f>
        <v>27.09071242916875</v>
      </c>
      <c r="P3" s="24">
        <f>(1/G3)* 100</f>
        <v>50.653988344122823</v>
      </c>
      <c r="Q3" t="s">
        <v>40</v>
      </c>
      <c r="R3" t="s">
        <v>45</v>
      </c>
      <c r="S3" s="48" t="s">
        <v>128</v>
      </c>
      <c r="T3" s="35">
        <v>100</v>
      </c>
      <c r="U3" s="35">
        <f>(1/A4)*((T3*A4)-T3)</f>
        <v>61.977186311787079</v>
      </c>
      <c r="V3" s="35">
        <f>(1/B4)*((T3*B4)-T3)</f>
        <v>70.059880239520965</v>
      </c>
      <c r="W3" s="35">
        <f>(1/C4)*((T3*C4)-T3)</f>
        <v>65.156794425087099</v>
      </c>
      <c r="X3" s="35">
        <f>((1/B4)+(1/C4))*T3</f>
        <v>64.783325335391922</v>
      </c>
      <c r="Y3" s="35">
        <f>((1/A4)+(1/C4))*T3</f>
        <v>72.866019263125821</v>
      </c>
      <c r="Z3" s="35">
        <f>((1/A4)+(1/B4))*T3</f>
        <v>67.96293344869197</v>
      </c>
      <c r="AA3" s="35">
        <f t="shared" ref="AA3" si="0">U3-X3</f>
        <v>-2.8061390236048425</v>
      </c>
      <c r="AB3" s="35">
        <f t="shared" ref="AB3" si="1">V3-Y3</f>
        <v>-2.8061390236048567</v>
      </c>
      <c r="AC3" s="35">
        <f t="shared" ref="AC3" si="2">W3-Z3</f>
        <v>-2.8061390236048709</v>
      </c>
      <c r="AD3" s="27"/>
      <c r="AE3" s="27"/>
      <c r="AF3">
        <v>2.0499999999999998</v>
      </c>
      <c r="AG3">
        <v>1.85</v>
      </c>
      <c r="AH3" s="41"/>
      <c r="AI3" s="27"/>
      <c r="AJ3" t="s">
        <v>111</v>
      </c>
    </row>
    <row r="4" spans="1:36" ht="15" x14ac:dyDescent="0.25">
      <c r="A4">
        <v>2.63</v>
      </c>
      <c r="B4">
        <v>3.34</v>
      </c>
      <c r="C4">
        <v>2.87</v>
      </c>
      <c r="D4" s="20">
        <f t="shared" ref="D4:D67" si="3">IF(OR($A4="",$B4="",$C4=""),"",(1/A4)+(1/B4)+(1/C4)-1)</f>
        <v>2.80613902360487E-2</v>
      </c>
      <c r="E4" s="17">
        <f>IF(OR($A4="",$B4="",$C4=""),"",A4*'MPTO_working_3-way'!$I3)</f>
        <v>2.7038014563208081</v>
      </c>
      <c r="F4" s="21">
        <f>IF(OR($A4="",$B4="",$C4=""),"",B4*'MPTO_working_3-way'!$I3)</f>
        <v>3.4337250433884026</v>
      </c>
      <c r="G4" s="22">
        <f>IF(OR($A4="",$B4="",$C4=""),"",C4*'MPTO_working_3-way'!$I3)</f>
        <v>2.95053618997746</v>
      </c>
      <c r="H4" s="17">
        <f>IF(OR($A4="",$B4="",$C4=""),"",'MPTO_working_3-way'!E3)</f>
        <v>2.6963310528067179</v>
      </c>
      <c r="I4" s="21">
        <f>IF(OR($A4="",$B4="",$C4=""),"",'MPTO_working_3-way'!F3)</f>
        <v>3.4477123292154839</v>
      </c>
      <c r="J4" s="22">
        <f>IF(OR($A4="",$B4="",$C4=""),"",'MPTO_working_3-way'!G3)</f>
        <v>2.9491716836639004</v>
      </c>
      <c r="K4" s="17">
        <f>IF(OR($A4="",$B4="",$C4=""),"",'OddsRatio_working_3-way'!H3)</f>
        <v>2.6999343573989649</v>
      </c>
      <c r="L4" s="21">
        <f>IF(OR($A4="",$B4="",$C4=""),"",'OddsRatio_working_3-way'!I3)</f>
        <v>3.4403965621555685</v>
      </c>
      <c r="M4" s="22">
        <f>IF(OR($A4="",$B4="",$C4=""),"",'OddsRatio_working_3-way'!J3)</f>
        <v>2.9502314406969727</v>
      </c>
      <c r="N4" s="23">
        <f t="shared" ref="N4" si="4">(1/E4)* 100</f>
        <v>36.984964175614721</v>
      </c>
      <c r="O4" s="24">
        <f t="shared" ref="O4" si="5">(1/F4)* 100</f>
        <v>29.122890952654707</v>
      </c>
      <c r="P4" s="24">
        <f t="shared" ref="P4" si="6">(1/G4)* 100</f>
        <v>33.892144871730565</v>
      </c>
      <c r="Q4" t="s">
        <v>39</v>
      </c>
      <c r="R4" t="s">
        <v>41</v>
      </c>
      <c r="S4" s="48" t="s">
        <v>128</v>
      </c>
      <c r="T4" s="35">
        <v>100</v>
      </c>
      <c r="U4" s="35">
        <f t="shared" ref="U4" si="7">(1/A5)*((T4*A5)-T4)</f>
        <v>57.446808510638299</v>
      </c>
      <c r="V4" s="35">
        <f t="shared" ref="V4" si="8">(1/B5)*((T4*B5)-T4)</f>
        <v>68.75</v>
      </c>
      <c r="W4" s="35">
        <f t="shared" ref="W4" si="9">(1/C5)*((T4*C5)-T4)</f>
        <v>71.014492753623188</v>
      </c>
      <c r="X4" s="35">
        <f t="shared" ref="X4" si="10">((1/B5)+(1/C5))*T4</f>
        <v>60.235507246376805</v>
      </c>
      <c r="Y4" s="35">
        <f t="shared" ref="Y4" si="11">((1/A5)+(1/C5))*T4</f>
        <v>71.538698735738521</v>
      </c>
      <c r="Z4" s="35">
        <f t="shared" ref="Z4" si="12">((1/A5)+(1/B5))*T4</f>
        <v>73.803191489361694</v>
      </c>
      <c r="AA4" s="35">
        <f t="shared" ref="AA4" si="13">U4-X4</f>
        <v>-2.7886987357385067</v>
      </c>
      <c r="AB4" s="35">
        <f t="shared" ref="AB4" si="14">V4-Y4</f>
        <v>-2.7886987357385209</v>
      </c>
      <c r="AC4" s="35">
        <f t="shared" ref="AC4" si="15">W4-Z4</f>
        <v>-2.7886987357385067</v>
      </c>
      <c r="AD4" s="4"/>
      <c r="AE4" s="4"/>
      <c r="AF4">
        <v>2.0299999999999998</v>
      </c>
      <c r="AG4">
        <v>1.86</v>
      </c>
      <c r="AH4" s="4"/>
      <c r="AI4" s="4"/>
      <c r="AJ4" t="s">
        <v>111</v>
      </c>
    </row>
    <row r="5" spans="1:36" s="12" customFormat="1" ht="15" x14ac:dyDescent="0.25">
      <c r="A5">
        <v>2.35</v>
      </c>
      <c r="B5">
        <v>3.2</v>
      </c>
      <c r="C5">
        <v>3.45</v>
      </c>
      <c r="D5" s="20">
        <f t="shared" si="3"/>
        <v>2.788698735738504E-2</v>
      </c>
      <c r="E5" s="17">
        <f>IF(OR($A5="",$B5="",$C5=""),"",A5*'MPTO_working_3-way'!$I4)</f>
        <v>2.415534420289855</v>
      </c>
      <c r="F5" s="21">
        <f>IF(OR($A5="",$B5="",$C5=""),"",B5*'MPTO_working_3-way'!$I4)</f>
        <v>3.2892383595436323</v>
      </c>
      <c r="G5" s="22">
        <f>IF(OR($A5="",$B5="",$C5=""),"",C5*'MPTO_working_3-way'!$I4)</f>
        <v>3.5462101063829787</v>
      </c>
      <c r="H5" s="17">
        <f>IF(OR($A5="",$B5="",$C5=""),"",'MPTO_working_3-way'!E4)</f>
        <v>2.402481749571713</v>
      </c>
      <c r="I5" s="21">
        <f>IF(OR($A5="",$B5="",$C5=""),"",'MPTO_working_3-way'!F4)</f>
        <v>3.298105851942879</v>
      </c>
      <c r="J5" s="22">
        <f>IF(OR($A5="",$B5="",$C5=""),"",'MPTO_working_3-way'!G4)</f>
        <v>3.5643074668559525</v>
      </c>
      <c r="K5" s="17">
        <f>IF(OR($A5="",$B5="",$C5=""),"",'OddsRatio_working_3-way'!H4)</f>
        <v>2.4081937663906983</v>
      </c>
      <c r="L5" s="21">
        <f>IF(OR($A5="",$B5="",$C5=""),"",'OddsRatio_working_3-way'!I4)</f>
        <v>3.2948342859700266</v>
      </c>
      <c r="M5" s="22">
        <f>IF(OR($A5="",$B5="",$C5=""),"",'OddsRatio_working_3-way'!J4)</f>
        <v>3.5556109093757104</v>
      </c>
      <c r="N5" s="23">
        <f t="shared" ref="N5:N30" si="16">(1/E5)* 100</f>
        <v>41.398706290428429</v>
      </c>
      <c r="O5" s="24">
        <f t="shared" ref="O5:O30" si="17">(1/F5)* 100</f>
        <v>30.402174932033375</v>
      </c>
      <c r="P5" s="24">
        <f t="shared" ref="P5:P30" si="18">(1/G5)* 100</f>
        <v>28.199118777538203</v>
      </c>
      <c r="Q5" t="s">
        <v>50</v>
      </c>
      <c r="R5" t="s">
        <v>113</v>
      </c>
      <c r="S5" s="48" t="s">
        <v>128</v>
      </c>
      <c r="T5" s="35">
        <v>100</v>
      </c>
      <c r="U5" s="35">
        <f t="shared" ref="U5:U30" si="19">(1/A6)*((T5*A6)-T5)</f>
        <v>67.532467532467535</v>
      </c>
      <c r="V5" s="35">
        <f t="shared" ref="V5:V30" si="20">(1/B6)*((T5*B6)-T5)</f>
        <v>67.21311475409837</v>
      </c>
      <c r="W5" s="35">
        <f t="shared" ref="W5:W30" si="21">(1/C6)*((T5*C6)-T5)</f>
        <v>62.546816479400754</v>
      </c>
      <c r="X5" s="35">
        <f t="shared" ref="X5:X30" si="22">((1/B6)+(1/C6))*T5</f>
        <v>70.240068766500897</v>
      </c>
      <c r="Y5" s="35">
        <f t="shared" ref="Y5:Y30" si="23">((1/A6)+(1/C6))*T5</f>
        <v>69.920715988131718</v>
      </c>
      <c r="Z5" s="35">
        <f t="shared" ref="Z5:Z30" si="24">((1/A6)+(1/B6))*T5</f>
        <v>65.254417713434108</v>
      </c>
      <c r="AA5" s="35">
        <f t="shared" ref="AA5:AA30" si="25">U5-X5</f>
        <v>-2.7076012340333619</v>
      </c>
      <c r="AB5" s="35">
        <f t="shared" ref="AB5:AB30" si="26">V5-Y5</f>
        <v>-2.7076012340333477</v>
      </c>
      <c r="AC5" s="35">
        <f t="shared" ref="AC5:AC30" si="27">W5-Z5</f>
        <v>-2.7076012340333548</v>
      </c>
      <c r="AD5" s="27"/>
      <c r="AE5" s="27"/>
      <c r="AF5">
        <v>2.2799999999999998</v>
      </c>
      <c r="AG5">
        <v>1.68</v>
      </c>
      <c r="AH5" s="36"/>
      <c r="AI5" s="27"/>
      <c r="AJ5" t="s">
        <v>111</v>
      </c>
    </row>
    <row r="6" spans="1:36" s="12" customFormat="1" ht="15" x14ac:dyDescent="0.25">
      <c r="A6">
        <v>3.08</v>
      </c>
      <c r="B6">
        <v>3.05</v>
      </c>
      <c r="C6">
        <v>2.67</v>
      </c>
      <c r="D6" s="20">
        <f t="shared" si="3"/>
        <v>2.7076012340333744E-2</v>
      </c>
      <c r="E6" s="17">
        <f>IF(OR($A6="",$B6="",$C6=""),"",A6*'MPTO_working_3-way'!$I5)</f>
        <v>3.1633941180082279</v>
      </c>
      <c r="F6" s="21">
        <f>IF(OR($A6="",$B6="",$C6=""),"",B6*'MPTO_working_3-way'!$I5)</f>
        <v>3.1325818376380177</v>
      </c>
      <c r="G6" s="22">
        <f>IF(OR($A6="",$B6="",$C6=""),"",C6*'MPTO_working_3-way'!$I5)</f>
        <v>2.742292952948691</v>
      </c>
      <c r="H6" s="17">
        <f>IF(OR($A6="",$B6="",$C6=""),"",'MPTO_working_3-way'!E5)</f>
        <v>3.1680660239531351</v>
      </c>
      <c r="I6" s="21">
        <f>IF(OR($A6="",$B6="",$C6=""),"",'MPTO_working_3-way'!F5)</f>
        <v>3.136334762717742</v>
      </c>
      <c r="J6" s="22">
        <f>IF(OR($A6="",$B6="",$C6=""),"",'MPTO_working_3-way'!G5)</f>
        <v>2.7359294735678592</v>
      </c>
      <c r="K6" s="17">
        <f>IF(OR($A6="",$B6="",$C6=""),"",'OddsRatio_working_3-way'!H5)</f>
        <v>3.1658373093764287</v>
      </c>
      <c r="L6" s="21">
        <f>IF(OR($A6="",$B6="",$C6=""),"",'OddsRatio_working_3-way'!I5)</f>
        <v>3.1345992712604223</v>
      </c>
      <c r="M6" s="22">
        <f>IF(OR($A6="",$B6="",$C6=""),"",'OddsRatio_working_3-way'!J5)</f>
        <v>2.7389174551243447</v>
      </c>
      <c r="N6" s="23">
        <f t="shared" si="16"/>
        <v>31.611615963604034</v>
      </c>
      <c r="O6" s="24">
        <f t="shared" si="17"/>
        <v>31.922549891114894</v>
      </c>
      <c r="P6" s="24">
        <f t="shared" si="18"/>
        <v>36.465834145281057</v>
      </c>
      <c r="Q6" t="s">
        <v>44</v>
      </c>
      <c r="R6" t="s">
        <v>42</v>
      </c>
      <c r="S6" s="48" t="s">
        <v>128</v>
      </c>
      <c r="T6" s="35">
        <v>100</v>
      </c>
      <c r="U6" s="35">
        <f t="shared" si="19"/>
        <v>64.157706093189958</v>
      </c>
      <c r="V6" s="35">
        <f t="shared" si="20"/>
        <v>67.845659163987136</v>
      </c>
      <c r="W6" s="35">
        <f t="shared" si="21"/>
        <v>65.277777777777771</v>
      </c>
      <c r="X6" s="35">
        <f t="shared" si="22"/>
        <v>66.876563058235078</v>
      </c>
      <c r="Y6" s="35">
        <f t="shared" si="23"/>
        <v>70.564516129032256</v>
      </c>
      <c r="Z6" s="35">
        <f t="shared" si="24"/>
        <v>67.996634742822891</v>
      </c>
      <c r="AA6" s="35">
        <f t="shared" si="25"/>
        <v>-2.71885696504512</v>
      </c>
      <c r="AB6" s="35">
        <f t="shared" si="26"/>
        <v>-2.71885696504512</v>
      </c>
      <c r="AC6" s="35">
        <f t="shared" si="27"/>
        <v>-2.71885696504512</v>
      </c>
      <c r="AD6" s="27"/>
      <c r="AE6" s="27"/>
      <c r="AF6">
        <v>2.57</v>
      </c>
      <c r="AG6">
        <v>1.55</v>
      </c>
      <c r="AH6" s="36"/>
      <c r="AI6" s="27"/>
      <c r="AJ6" t="s">
        <v>111</v>
      </c>
    </row>
    <row r="7" spans="1:36" s="12" customFormat="1" ht="15" x14ac:dyDescent="0.25">
      <c r="A7">
        <v>2.79</v>
      </c>
      <c r="B7">
        <v>3.11</v>
      </c>
      <c r="C7">
        <v>2.88</v>
      </c>
      <c r="D7" s="20">
        <f t="shared" si="3"/>
        <v>2.7188569650451022E-2</v>
      </c>
      <c r="E7" s="17">
        <f>IF(OR($A7="",$B7="",$C7=""),"",A7*'MPTO_working_3-way'!$I6)</f>
        <v>2.8658561093247585</v>
      </c>
      <c r="F7" s="21">
        <f>IF(OR($A7="",$B7="",$C7=""),"",B7*'MPTO_working_3-way'!$I6)</f>
        <v>3.1945564516129026</v>
      </c>
      <c r="G7" s="22">
        <f>IF(OR($A7="",$B7="",$C7=""),"",C7*'MPTO_working_3-way'!$I6)</f>
        <v>2.9583030805932991</v>
      </c>
      <c r="H7" s="17">
        <f>IF(OR($A7="",$B7="",$C7=""),"",'MPTO_working_3-way'!E6)</f>
        <v>2.8623762417064933</v>
      </c>
      <c r="I7" s="21">
        <f>IF(OR($A7="",$B7="",$C7=""),"",'MPTO_working_3-way'!F6)</f>
        <v>3.2001991618605032</v>
      </c>
      <c r="J7" s="22">
        <f>IF(OR($A7="",$B7="",$C7=""),"",'MPTO_working_3-way'!G6)</f>
        <v>2.9571855802738418</v>
      </c>
      <c r="K7" s="17">
        <f>IF(OR($A7="",$B7="",$C7=""),"",'OddsRatio_working_3-way'!H6)</f>
        <v>2.8640868645061484</v>
      </c>
      <c r="L7" s="21">
        <f>IF(OR($A7="",$B7="",$C7=""),"",'OddsRatio_working_3-way'!I6)</f>
        <v>3.1973314436357381</v>
      </c>
      <c r="M7" s="22">
        <f>IF(OR($A7="",$B7="",$C7=""),"",'OddsRatio_working_3-way'!J6)</f>
        <v>2.9578119023863461</v>
      </c>
      <c r="N7" s="23">
        <f t="shared" si="16"/>
        <v>34.893587181375132</v>
      </c>
      <c r="O7" s="24">
        <f t="shared" si="17"/>
        <v>31.303250236667722</v>
      </c>
      <c r="P7" s="24">
        <f t="shared" si="18"/>
        <v>33.80316258195716</v>
      </c>
      <c r="Q7" t="s">
        <v>54</v>
      </c>
      <c r="R7" t="s">
        <v>56</v>
      </c>
      <c r="S7" s="48" t="s">
        <v>128</v>
      </c>
      <c r="T7" s="35">
        <v>100</v>
      </c>
      <c r="U7" s="35">
        <f t="shared" si="19"/>
        <v>50.248756218905463</v>
      </c>
      <c r="V7" s="35">
        <f t="shared" si="20"/>
        <v>71.83098591549296</v>
      </c>
      <c r="W7" s="35">
        <f t="shared" si="21"/>
        <v>75</v>
      </c>
      <c r="X7" s="35">
        <f t="shared" si="22"/>
        <v>53.169014084507047</v>
      </c>
      <c r="Y7" s="35">
        <f t="shared" si="23"/>
        <v>74.75124378109453</v>
      </c>
      <c r="Z7" s="35">
        <f t="shared" si="24"/>
        <v>77.92025786560157</v>
      </c>
      <c r="AA7" s="35">
        <f t="shared" si="25"/>
        <v>-2.9202578656015845</v>
      </c>
      <c r="AB7" s="35">
        <f t="shared" si="26"/>
        <v>-2.9202578656015703</v>
      </c>
      <c r="AC7" s="35">
        <f t="shared" si="27"/>
        <v>-2.9202578656015703</v>
      </c>
      <c r="AD7" s="27"/>
      <c r="AE7" s="27"/>
      <c r="AF7">
        <v>2.37</v>
      </c>
      <c r="AG7">
        <v>1.64</v>
      </c>
      <c r="AH7" s="36"/>
      <c r="AI7" s="27"/>
      <c r="AJ7" t="s">
        <v>111</v>
      </c>
    </row>
    <row r="8" spans="1:36" ht="15" x14ac:dyDescent="0.25">
      <c r="A8">
        <v>2.0099999999999998</v>
      </c>
      <c r="B8">
        <v>3.55</v>
      </c>
      <c r="C8">
        <v>4</v>
      </c>
      <c r="D8" s="20">
        <f t="shared" si="3"/>
        <v>2.9202578656015721E-2</v>
      </c>
      <c r="E8" s="17">
        <f>IF(OR($A8="",$B8="",$C8=""),"",A8*'MPTO_working_3-way'!$I7)</f>
        <v>2.0686971830985912</v>
      </c>
      <c r="F8" s="21">
        <f>IF(OR($A8="",$B8="",$C8=""),"",B8*'MPTO_working_3-way'!$I7)</f>
        <v>3.6536691542288557</v>
      </c>
      <c r="G8" s="22">
        <f>IF(OR($A8="",$B8="",$C8=""),"",C8*'MPTO_working_3-way'!$I7)</f>
        <v>4.1168103146240629</v>
      </c>
      <c r="H8" s="17">
        <f>IF(OR($A8="",$B8="",$C8=""),"",'MPTO_working_3-way'!E7)</f>
        <v>2.0501119318113794</v>
      </c>
      <c r="I8" s="21">
        <f>IF(OR($A8="",$B8="",$C8=""),"",'MPTO_working_3-way'!F7)</f>
        <v>3.6770661112661842</v>
      </c>
      <c r="J8" s="22">
        <f>IF(OR($A8="",$B8="",$C8=""),"",'MPTO_working_3-way'!G7)</f>
        <v>4.1620570650853059</v>
      </c>
      <c r="K8" s="17">
        <f>IF(OR($A8="",$B8="",$C8=""),"",'OddsRatio_working_3-way'!H7)</f>
        <v>2.0574902425876775</v>
      </c>
      <c r="L8" s="21">
        <f>IF(OR($A8="",$B8="",$C8=""),"",'OddsRatio_working_3-way'!I7)</f>
        <v>3.6699011075233456</v>
      </c>
      <c r="M8" s="22">
        <f>IF(OR($A8="",$B8="",$C8=""),"",'OddsRatio_working_3-way'!J7)</f>
        <v>4.1410601264980524</v>
      </c>
      <c r="N8" s="23">
        <f t="shared" si="16"/>
        <v>48.339602730166305</v>
      </c>
      <c r="O8" s="24">
        <f t="shared" si="17"/>
        <v>27.36974689792514</v>
      </c>
      <c r="P8" s="24">
        <f t="shared" si="18"/>
        <v>24.290650371908562</v>
      </c>
      <c r="Q8" t="s">
        <v>52</v>
      </c>
      <c r="R8" t="s">
        <v>47</v>
      </c>
      <c r="S8" s="48" t="s">
        <v>128</v>
      </c>
      <c r="T8" s="35">
        <v>100</v>
      </c>
      <c r="U8" s="35">
        <f t="shared" si="19"/>
        <v>62.686567164179095</v>
      </c>
      <c r="V8" s="35">
        <f t="shared" si="20"/>
        <v>68.652037617554868</v>
      </c>
      <c r="W8" s="35">
        <f t="shared" si="21"/>
        <v>65.397923875432525</v>
      </c>
      <c r="X8" s="35">
        <f t="shared" si="22"/>
        <v>65.950038507012621</v>
      </c>
      <c r="Y8" s="35">
        <f t="shared" si="23"/>
        <v>71.915508960388365</v>
      </c>
      <c r="Z8" s="35">
        <f t="shared" si="24"/>
        <v>68.661395218266037</v>
      </c>
      <c r="AA8" s="35">
        <f t="shared" si="25"/>
        <v>-3.263471342833526</v>
      </c>
      <c r="AB8" s="35">
        <f t="shared" si="26"/>
        <v>-3.2634713428334976</v>
      </c>
      <c r="AC8" s="35">
        <f t="shared" si="27"/>
        <v>-3.2634713428335118</v>
      </c>
      <c r="AF8">
        <v>1.93</v>
      </c>
      <c r="AG8">
        <v>1.96</v>
      </c>
      <c r="AJ8" t="s">
        <v>111</v>
      </c>
    </row>
    <row r="9" spans="1:36" ht="15" x14ac:dyDescent="0.25">
      <c r="A9">
        <v>2.68</v>
      </c>
      <c r="B9">
        <v>3.19</v>
      </c>
      <c r="C9">
        <v>2.89</v>
      </c>
      <c r="D9" s="20">
        <f t="shared" si="3"/>
        <v>3.2634713428335127E-2</v>
      </c>
      <c r="E9" s="17">
        <f>IF(OR($A9="",$B9="",$C9=""),"",A9*'MPTO_working_3-way'!$I8)</f>
        <v>2.7674610319879385</v>
      </c>
      <c r="F9" s="21">
        <f>IF(OR($A9="",$B9="",$C9=""),"",B9*'MPTO_working_3-way'!$I8)</f>
        <v>3.2941047358363891</v>
      </c>
      <c r="G9" s="22">
        <f>IF(OR($A9="",$B9="",$C9=""),"",C9*'MPTO_working_3-way'!$I8)</f>
        <v>2.9843143218078887</v>
      </c>
      <c r="H9" s="17">
        <f>IF(OR($A9="",$B9="",$C9=""),"",'MPTO_working_3-way'!E8)</f>
        <v>2.7604780874357404</v>
      </c>
      <c r="I9" s="21">
        <f>IF(OR($A9="",$B9="",$C9=""),"",'MPTO_working_3-way'!F8)</f>
        <v>3.304677526990603</v>
      </c>
      <c r="J9" s="22">
        <f>IF(OR($A9="",$B9="",$C9=""),"",'MPTO_working_3-way'!G8)</f>
        <v>2.9838051875571026</v>
      </c>
      <c r="K9" s="17">
        <f>IF(OR($A9="",$B9="",$C9=""),"",'OddsRatio_working_3-way'!H8)</f>
        <v>2.7638281635395363</v>
      </c>
      <c r="L9" s="21">
        <f>IF(OR($A9="",$B9="",$C9=""),"",'OddsRatio_working_3-way'!I8)</f>
        <v>3.299275998899752</v>
      </c>
      <c r="M9" s="22">
        <f>IF(OR($A9="",$B9="",$C9=""),"",'OddsRatio_working_3-way'!J8)</f>
        <v>2.9843066839819783</v>
      </c>
      <c r="N9" s="23">
        <f t="shared" si="16"/>
        <v>36.134203460912843</v>
      </c>
      <c r="O9" s="24">
        <f t="shared" si="17"/>
        <v>30.357261841770043</v>
      </c>
      <c r="P9" s="24">
        <f t="shared" si="18"/>
        <v>33.508534697317103</v>
      </c>
      <c r="Q9" t="s">
        <v>114</v>
      </c>
      <c r="R9" t="s">
        <v>115</v>
      </c>
      <c r="S9" s="48" t="s">
        <v>128</v>
      </c>
      <c r="T9" s="35">
        <v>100</v>
      </c>
      <c r="U9" s="35">
        <f t="shared" si="19"/>
        <v>57.264957264957268</v>
      </c>
      <c r="V9" s="35">
        <f t="shared" si="20"/>
        <v>69.879518072289159</v>
      </c>
      <c r="W9" s="35">
        <f t="shared" si="21"/>
        <v>69.512195121951223</v>
      </c>
      <c r="X9" s="35">
        <f t="shared" si="22"/>
        <v>60.608286805759626</v>
      </c>
      <c r="Y9" s="35">
        <f t="shared" si="23"/>
        <v>73.222847613091517</v>
      </c>
      <c r="Z9" s="35">
        <f t="shared" si="24"/>
        <v>72.855524662753581</v>
      </c>
      <c r="AA9" s="35">
        <f t="shared" si="25"/>
        <v>-3.3433295408023582</v>
      </c>
      <c r="AB9" s="35">
        <f t="shared" si="26"/>
        <v>-3.3433295408023582</v>
      </c>
      <c r="AC9" s="35">
        <f t="shared" si="27"/>
        <v>-3.3433295408023582</v>
      </c>
      <c r="AF9">
        <v>2.19</v>
      </c>
      <c r="AG9">
        <v>1.72</v>
      </c>
      <c r="AJ9" t="s">
        <v>112</v>
      </c>
    </row>
    <row r="10" spans="1:36" ht="15" x14ac:dyDescent="0.25">
      <c r="A10">
        <v>2.34</v>
      </c>
      <c r="B10">
        <v>3.32</v>
      </c>
      <c r="C10">
        <v>3.28</v>
      </c>
      <c r="D10" s="20">
        <f t="shared" si="3"/>
        <v>3.3433295408023644E-2</v>
      </c>
      <c r="E10" s="17">
        <f>IF(OR($A10="",$B10="",$C10=""),"",A10*'MPTO_working_3-way'!$I9)</f>
        <v>2.418233911254775</v>
      </c>
      <c r="F10" s="21">
        <f>IF(OR($A10="",$B10="",$C10=""),"",B10*'MPTO_working_3-way'!$I9)</f>
        <v>3.4309985407546382</v>
      </c>
      <c r="G10" s="22">
        <f>IF(OR($A10="",$B10="",$C10=""),"",C10*'MPTO_working_3-way'!$I9)</f>
        <v>3.3896612089383176</v>
      </c>
      <c r="H10" s="17">
        <f>IF(OR($A10="",$B10="",$C10=""),"",'MPTO_working_3-way'!E9)</f>
        <v>2.4026564025920343</v>
      </c>
      <c r="I10" s="21">
        <f>IF(OR($A10="",$B10="",$C10=""),"",'MPTO_working_3-way'!F9)</f>
        <v>3.4475579678667447</v>
      </c>
      <c r="J10" s="22">
        <f>IF(OR($A10="",$B10="",$C10=""),"",'MPTO_working_3-way'!G9)</f>
        <v>3.4044451918335703</v>
      </c>
      <c r="K10" s="17">
        <f>IF(OR($A10="",$B10="",$C10=""),"",'OddsRatio_working_3-way'!H9)</f>
        <v>2.4094196768700002</v>
      </c>
      <c r="L10" s="21">
        <f>IF(OR($A10="",$B10="",$C10=""),"",'OddsRatio_working_3-way'!I9)</f>
        <v>3.4401892912973135</v>
      </c>
      <c r="M10" s="22">
        <f>IF(OR($A10="",$B10="",$C10=""),"",'OddsRatio_working_3-way'!J9)</f>
        <v>3.3981170621370165</v>
      </c>
      <c r="N10" s="23">
        <f t="shared" si="16"/>
        <v>41.352492632985999</v>
      </c>
      <c r="O10" s="24">
        <f t="shared" si="17"/>
        <v>29.146033964213018</v>
      </c>
      <c r="P10" s="24">
        <f t="shared" si="18"/>
        <v>29.501473402800983</v>
      </c>
      <c r="Q10" t="s">
        <v>108</v>
      </c>
      <c r="R10" t="s">
        <v>96</v>
      </c>
      <c r="S10" s="48" t="s">
        <v>128</v>
      </c>
      <c r="T10" s="35">
        <v>100</v>
      </c>
      <c r="U10" s="35">
        <f t="shared" si="19"/>
        <v>63.369963369963365</v>
      </c>
      <c r="V10" s="35">
        <f t="shared" si="20"/>
        <v>70.149253731343279</v>
      </c>
      <c r="W10" s="35">
        <f t="shared" si="21"/>
        <v>63.235294117647051</v>
      </c>
      <c r="X10" s="35">
        <f t="shared" si="22"/>
        <v>66.615452151009663</v>
      </c>
      <c r="Y10" s="35">
        <f t="shared" si="23"/>
        <v>73.39474251238957</v>
      </c>
      <c r="Z10" s="35">
        <f t="shared" si="24"/>
        <v>66.480782898693349</v>
      </c>
      <c r="AA10" s="35">
        <f t="shared" si="25"/>
        <v>-3.2454887810462978</v>
      </c>
      <c r="AB10" s="35">
        <f t="shared" si="26"/>
        <v>-3.2454887810462907</v>
      </c>
      <c r="AC10" s="35">
        <f t="shared" si="27"/>
        <v>-3.2454887810462978</v>
      </c>
      <c r="AF10">
        <v>2.13</v>
      </c>
      <c r="AG10">
        <v>1.76</v>
      </c>
      <c r="AJ10" t="s">
        <v>112</v>
      </c>
    </row>
    <row r="11" spans="1:36" ht="15" x14ac:dyDescent="0.25">
      <c r="A11">
        <v>2.73</v>
      </c>
      <c r="B11">
        <v>3.35</v>
      </c>
      <c r="C11">
        <v>2.72</v>
      </c>
      <c r="D11" s="20">
        <f t="shared" si="3"/>
        <v>3.2454887810462907E-2</v>
      </c>
      <c r="E11" s="17">
        <f>IF(OR($A11="",$B11="",$C11=""),"",A11*'MPTO_working_3-way'!$I10)</f>
        <v>2.8186018437225635</v>
      </c>
      <c r="F11" s="21">
        <f>IF(OR($A11="",$B11="",$C11=""),"",B11*'MPTO_working_3-way'!$I10)</f>
        <v>3.458723874165051</v>
      </c>
      <c r="G11" s="22">
        <f>IF(OR($A11="",$B11="",$C11=""),"",C11*'MPTO_working_3-way'!$I10)</f>
        <v>2.8082772948444594</v>
      </c>
      <c r="H11" s="17">
        <f>IF(OR($A11="",$B11="",$C11=""),"",'MPTO_working_3-way'!E10)</f>
        <v>2.8130813995128285</v>
      </c>
      <c r="I11" s="21">
        <f>IF(OR($A11="",$B11="",$C11=""),"",'MPTO_working_3-way'!F10)</f>
        <v>3.4759737785673237</v>
      </c>
      <c r="J11" s="22">
        <f>IF(OR($A11="",$B11="",$C11=""),"",'MPTO_working_3-way'!G10)</f>
        <v>2.8024646665535076</v>
      </c>
      <c r="K11" s="17">
        <f>IF(OR($A11="",$B11="",$C11=""),"",'OddsRatio_working_3-way'!H10)</f>
        <v>2.8160128168677456</v>
      </c>
      <c r="L11" s="21">
        <f>IF(OR($A11="",$B11="",$C11=""),"",'OddsRatio_working_3-way'!I10)</f>
        <v>3.4668382194446252</v>
      </c>
      <c r="M11" s="22">
        <f>IF(OR($A11="",$B11="",$C11=""),"",'OddsRatio_working_3-way'!J10)</f>
        <v>2.8055156329552151</v>
      </c>
      <c r="N11" s="23">
        <f t="shared" si="16"/>
        <v>35.478583192838876</v>
      </c>
      <c r="O11" s="24">
        <f t="shared" si="17"/>
        <v>28.912397646701528</v>
      </c>
      <c r="P11" s="24">
        <f t="shared" si="18"/>
        <v>35.609019160459596</v>
      </c>
      <c r="Q11" t="s">
        <v>35</v>
      </c>
      <c r="R11" t="s">
        <v>107</v>
      </c>
      <c r="S11" s="48" t="s">
        <v>128</v>
      </c>
      <c r="T11" s="35">
        <v>100</v>
      </c>
      <c r="U11" s="35">
        <f t="shared" si="19"/>
        <v>41.860465116279073</v>
      </c>
      <c r="V11" s="35">
        <f t="shared" si="20"/>
        <v>72.602739726027394</v>
      </c>
      <c r="W11" s="35">
        <f t="shared" si="21"/>
        <v>81.71846435100548</v>
      </c>
      <c r="X11" s="35">
        <f t="shared" si="22"/>
        <v>45.678795922967119</v>
      </c>
      <c r="Y11" s="35">
        <f t="shared" si="23"/>
        <v>76.421070532715447</v>
      </c>
      <c r="Z11" s="35">
        <f t="shared" si="24"/>
        <v>85.536795157693533</v>
      </c>
      <c r="AA11" s="35">
        <f t="shared" si="25"/>
        <v>-3.8183308066880457</v>
      </c>
      <c r="AB11" s="35">
        <f t="shared" si="26"/>
        <v>-3.8183308066880528</v>
      </c>
      <c r="AC11" s="35">
        <f t="shared" si="27"/>
        <v>-3.8183308066880528</v>
      </c>
      <c r="AF11">
        <v>1.96</v>
      </c>
      <c r="AG11">
        <v>1.9</v>
      </c>
      <c r="AJ11" t="s">
        <v>112</v>
      </c>
    </row>
    <row r="12" spans="1:36" ht="15" x14ac:dyDescent="0.25">
      <c r="A12">
        <v>1.72</v>
      </c>
      <c r="B12">
        <v>3.65</v>
      </c>
      <c r="C12">
        <v>5.47</v>
      </c>
      <c r="D12" s="20">
        <f t="shared" si="3"/>
        <v>3.8183308066880528E-2</v>
      </c>
      <c r="E12" s="17">
        <f>IF(OR($A12="",$B12="",$C12=""),"",A12*'MPTO_working_3-way'!$I11)</f>
        <v>1.7856752898750345</v>
      </c>
      <c r="F12" s="21">
        <f>IF(OR($A12="",$B12="",$C12=""),"",B12*'MPTO_working_3-way'!$I11)</f>
        <v>3.7893690744441137</v>
      </c>
      <c r="G12" s="22">
        <f>IF(OR($A12="",$B12="",$C12=""),"",C12*'MPTO_working_3-way'!$I11)</f>
        <v>5.6788626951258365</v>
      </c>
      <c r="H12" s="17">
        <f>IF(OR($A12="",$B12="",$C12=""),"",'MPTO_working_3-way'!E11)</f>
        <v>1.7584965911220671</v>
      </c>
      <c r="I12" s="21">
        <f>IF(OR($A12="",$B12="",$C12=""),"",'MPTO_working_3-way'!F11)</f>
        <v>3.8278268972681833</v>
      </c>
      <c r="J12" s="22">
        <f>IF(OR($A12="",$B12="",$C12=""),"",'MPTO_working_3-way'!G11)</f>
        <v>5.8793238051539829</v>
      </c>
      <c r="K12" s="17">
        <f>IF(OR($A12="",$B12="",$C12=""),"",'OddsRatio_working_3-way'!H11)</f>
        <v>1.7684028696412297</v>
      </c>
      <c r="L12" s="21">
        <f>IF(OR($A12="",$B12="",$C12=""),"",'OddsRatio_working_3-way'!I11)</f>
        <v>3.8281494507628602</v>
      </c>
      <c r="M12" s="22">
        <f>IF(OR($A12="",$B12="",$C12=""),"",'OddsRatio_working_3-way'!J11)</f>
        <v>5.7705011490226354</v>
      </c>
      <c r="N12" s="23">
        <f t="shared" si="16"/>
        <v>56.001222936224991</v>
      </c>
      <c r="O12" s="24">
        <f t="shared" si="17"/>
        <v>26.389617383645753</v>
      </c>
      <c r="P12" s="24">
        <f t="shared" si="18"/>
        <v>17.609159680129249</v>
      </c>
      <c r="Q12" t="s">
        <v>99</v>
      </c>
      <c r="R12" t="s">
        <v>101</v>
      </c>
      <c r="S12" s="48" t="s">
        <v>128</v>
      </c>
      <c r="T12" s="35">
        <v>100</v>
      </c>
      <c r="U12" s="35">
        <f t="shared" si="19"/>
        <v>46.524064171122987</v>
      </c>
      <c r="V12" s="35">
        <f t="shared" si="20"/>
        <v>71.988795518207283</v>
      </c>
      <c r="W12" s="35">
        <f t="shared" si="21"/>
        <v>77.924944812362028</v>
      </c>
      <c r="X12" s="35">
        <f t="shared" si="22"/>
        <v>50.086259669430689</v>
      </c>
      <c r="Y12" s="35">
        <f t="shared" si="23"/>
        <v>75.550991016514971</v>
      </c>
      <c r="Z12" s="35">
        <f t="shared" si="24"/>
        <v>81.487140310669716</v>
      </c>
      <c r="AA12" s="35">
        <f t="shared" si="25"/>
        <v>-3.5621954983077018</v>
      </c>
      <c r="AB12" s="35">
        <f t="shared" si="26"/>
        <v>-3.5621954983076876</v>
      </c>
      <c r="AC12" s="35">
        <f t="shared" si="27"/>
        <v>-3.5621954983076876</v>
      </c>
      <c r="AF12">
        <v>2.16</v>
      </c>
      <c r="AG12">
        <v>1.74</v>
      </c>
      <c r="AJ12" t="s">
        <v>112</v>
      </c>
    </row>
    <row r="13" spans="1:36" ht="15" x14ac:dyDescent="0.25">
      <c r="A13">
        <v>1.87</v>
      </c>
      <c r="B13">
        <v>3.57</v>
      </c>
      <c r="C13">
        <v>4.53</v>
      </c>
      <c r="D13" s="20">
        <f t="shared" si="3"/>
        <v>3.5621954983076742E-2</v>
      </c>
      <c r="E13" s="17">
        <f>IF(OR($A13="",$B13="",$C13=""),"",A13*'MPTO_working_3-way'!$I12)</f>
        <v>1.9366130558183536</v>
      </c>
      <c r="F13" s="21">
        <f>IF(OR($A13="",$B13="",$C13=""),"",B13*'MPTO_working_3-way'!$I12)</f>
        <v>3.6971703792895836</v>
      </c>
      <c r="G13" s="22">
        <f>IF(OR($A13="",$B13="",$C13=""),"",C13*'MPTO_working_3-way'!$I12)</f>
        <v>4.6913674560733378</v>
      </c>
      <c r="H13" s="17">
        <f>IF(OR($A13="",$B13="",$C13=""),"",'MPTO_working_3-way'!E12)</f>
        <v>1.9124650469749302</v>
      </c>
      <c r="I13" s="21">
        <f>IF(OR($A13="",$B13="",$C13=""),"",'MPTO_working_3-way'!F12)</f>
        <v>3.7280317366511788</v>
      </c>
      <c r="J13" s="22">
        <f>IF(OR($A13="",$B13="",$C13=""),"",'MPTO_working_3-way'!G12)</f>
        <v>4.7875164501570318</v>
      </c>
      <c r="K13" s="17">
        <f>IF(OR($A13="",$B13="",$C13=""),"",'OddsRatio_working_3-way'!H12)</f>
        <v>1.921660590761501</v>
      </c>
      <c r="L13" s="21">
        <f>IF(OR($A13="",$B13="",$C13=""),"",'OddsRatio_working_3-way'!I12)</f>
        <v>3.7226065727092603</v>
      </c>
      <c r="M13" s="22">
        <f>IF(OR($A13="",$B13="",$C13=""),"",'OddsRatio_working_3-way'!J12)</f>
        <v>4.7396113625150544</v>
      </c>
      <c r="N13" s="23">
        <f t="shared" si="16"/>
        <v>51.636541279921843</v>
      </c>
      <c r="O13" s="24">
        <f t="shared" si="17"/>
        <v>27.047712099006681</v>
      </c>
      <c r="P13" s="24">
        <f t="shared" si="18"/>
        <v>21.31574662107149</v>
      </c>
      <c r="Q13" t="s">
        <v>98</v>
      </c>
      <c r="R13" t="s">
        <v>102</v>
      </c>
      <c r="S13" s="48" t="s">
        <v>128</v>
      </c>
      <c r="T13" s="35">
        <v>100</v>
      </c>
      <c r="U13" s="35">
        <f t="shared" si="19"/>
        <v>66.666666666666657</v>
      </c>
      <c r="V13" s="35">
        <f t="shared" si="20"/>
        <v>69.6048632218845</v>
      </c>
      <c r="W13" s="35">
        <f t="shared" si="21"/>
        <v>60.317460317460316</v>
      </c>
      <c r="X13" s="35">
        <f t="shared" si="22"/>
        <v>70.077676460655184</v>
      </c>
      <c r="Y13" s="35">
        <f t="shared" si="23"/>
        <v>73.015873015873012</v>
      </c>
      <c r="Z13" s="35">
        <f t="shared" si="24"/>
        <v>63.728470111448829</v>
      </c>
      <c r="AA13" s="35">
        <f t="shared" si="25"/>
        <v>-3.4110097939885264</v>
      </c>
      <c r="AB13" s="35">
        <f t="shared" si="26"/>
        <v>-3.4110097939885122</v>
      </c>
      <c r="AC13" s="35">
        <f t="shared" si="27"/>
        <v>-3.4110097939885122</v>
      </c>
      <c r="AF13">
        <v>1.96</v>
      </c>
      <c r="AG13">
        <v>1.91</v>
      </c>
      <c r="AJ13" t="s">
        <v>112</v>
      </c>
    </row>
    <row r="14" spans="1:36" ht="15" x14ac:dyDescent="0.25">
      <c r="A14">
        <v>3</v>
      </c>
      <c r="B14">
        <v>3.29</v>
      </c>
      <c r="C14">
        <v>2.52</v>
      </c>
      <c r="D14" s="20">
        <f t="shared" si="3"/>
        <v>3.4110097939885176E-2</v>
      </c>
      <c r="E14" s="17">
        <f>IF(OR($A14="",$B14="",$C14=""),"",A14*'MPTO_working_3-way'!$I13)</f>
        <v>3.1023302938196555</v>
      </c>
      <c r="F14" s="21">
        <f>IF(OR($A14="",$B14="",$C14=""),"",B14*'MPTO_working_3-way'!$I13)</f>
        <v>3.4022222222222225</v>
      </c>
      <c r="G14" s="22">
        <f>IF(OR($A14="",$B14="",$C14=""),"",C14*'MPTO_working_3-way'!$I13)</f>
        <v>2.6059574468085107</v>
      </c>
      <c r="H14" s="17">
        <f>IF(OR($A14="",$B14="",$C14=""),"",'MPTO_working_3-way'!E13)</f>
        <v>3.1059440559440561</v>
      </c>
      <c r="I14" s="21">
        <f>IF(OR($A14="",$B14="",$C14=""),"",'MPTO_working_3-way'!F13)</f>
        <v>3.4178530203924589</v>
      </c>
      <c r="J14" s="22">
        <f>IF(OR($A14="",$B14="",$C14=""),"",'MPTO_working_3-way'!G13)</f>
        <v>2.5943341121495331</v>
      </c>
      <c r="K14" s="17">
        <f>IF(OR($A14="",$B14="",$C14=""),"",'OddsRatio_working_3-way'!H13)</f>
        <v>3.1048154969536461</v>
      </c>
      <c r="L14" s="21">
        <f>IF(OR($A14="",$B14="",$C14=""),"",'OddsRatio_working_3-way'!I13)</f>
        <v>3.4100137440119247</v>
      </c>
      <c r="M14" s="22">
        <f>IF(OR($A14="",$B14="",$C14=""),"",'OddsRatio_working_3-way'!J13)</f>
        <v>2.5996597776847707</v>
      </c>
      <c r="N14" s="23">
        <f t="shared" si="16"/>
        <v>32.233834095362504</v>
      </c>
      <c r="O14" s="24">
        <f t="shared" si="17"/>
        <v>29.392553886348789</v>
      </c>
      <c r="P14" s="24">
        <f t="shared" si="18"/>
        <v>38.373612018288696</v>
      </c>
      <c r="Q14" t="s">
        <v>110</v>
      </c>
      <c r="R14" t="s">
        <v>100</v>
      </c>
      <c r="S14" s="48" t="s">
        <v>128</v>
      </c>
      <c r="T14" s="35">
        <v>100</v>
      </c>
      <c r="U14" s="35">
        <f t="shared" si="19"/>
        <v>42.528735632183903</v>
      </c>
      <c r="V14" s="35">
        <f t="shared" si="20"/>
        <v>75.186104218362274</v>
      </c>
      <c r="W14" s="35">
        <f t="shared" si="21"/>
        <v>78.678038379530932</v>
      </c>
      <c r="X14" s="35">
        <f t="shared" si="22"/>
        <v>46.135857402106794</v>
      </c>
      <c r="Y14" s="35">
        <f t="shared" si="23"/>
        <v>78.793225988285172</v>
      </c>
      <c r="Z14" s="35">
        <f t="shared" si="24"/>
        <v>82.285160149453802</v>
      </c>
      <c r="AA14" s="35">
        <f t="shared" si="25"/>
        <v>-3.607121769922891</v>
      </c>
      <c r="AB14" s="35">
        <f t="shared" si="26"/>
        <v>-3.6071217699228981</v>
      </c>
      <c r="AC14" s="35">
        <f t="shared" si="27"/>
        <v>-3.6071217699228697</v>
      </c>
      <c r="AF14">
        <v>1.93</v>
      </c>
      <c r="AG14">
        <v>1.94</v>
      </c>
      <c r="AJ14" t="s">
        <v>112</v>
      </c>
    </row>
    <row r="15" spans="1:36" ht="15" x14ac:dyDescent="0.25">
      <c r="A15">
        <v>1.74</v>
      </c>
      <c r="B15">
        <v>4.03</v>
      </c>
      <c r="C15">
        <v>4.6900000000000004</v>
      </c>
      <c r="D15" s="20">
        <f t="shared" si="3"/>
        <v>3.607121769922883E-2</v>
      </c>
      <c r="E15" s="17">
        <f>IF(OR($A15="",$B15="",$C15=""),"",A15*'MPTO_working_3-way'!$I14)</f>
        <v>1.8027639187966582</v>
      </c>
      <c r="F15" s="21">
        <f>IF(OR($A15="",$B15="",$C15=""),"",B15*'MPTO_working_3-way'!$I14)</f>
        <v>4.1753670073278926</v>
      </c>
      <c r="G15" s="22">
        <f>IF(OR($A15="",$B15="",$C15=""),"",C15*'MPTO_working_3-way'!$I14)</f>
        <v>4.859174011009384</v>
      </c>
      <c r="H15" s="17">
        <f>IF(OR($A15="",$B15="",$C15=""),"",'MPTO_working_3-way'!E14)</f>
        <v>1.7771809468789597</v>
      </c>
      <c r="I15" s="21">
        <f>IF(OR($A15="",$B15="",$C15=""),"",'MPTO_working_3-way'!F14)</f>
        <v>4.2352204402580789</v>
      </c>
      <c r="J15" s="22">
        <f>IF(OR($A15="",$B15="",$C15=""),"",'MPTO_working_3-way'!G14)</f>
        <v>4.9702807783734233</v>
      </c>
      <c r="K15" s="17">
        <f>IF(OR($A15="",$B15="",$C15=""),"",'OddsRatio_working_3-way'!H14)</f>
        <v>1.7863303309828187</v>
      </c>
      <c r="L15" s="21">
        <f>IF(OR($A15="",$B15="",$C15=""),"",'OddsRatio_working_3-way'!I14)</f>
        <v>4.2197039228080273</v>
      </c>
      <c r="M15" s="22">
        <f>IF(OR($A15="",$B15="",$C15=""),"",'OddsRatio_working_3-way'!J14)</f>
        <v>4.921025569360272</v>
      </c>
      <c r="N15" s="23">
        <f t="shared" si="16"/>
        <v>55.470380207492632</v>
      </c>
      <c r="O15" s="24">
        <f t="shared" si="17"/>
        <v>23.949990461795821</v>
      </c>
      <c r="P15" s="24">
        <f t="shared" si="18"/>
        <v>20.579629330711548</v>
      </c>
      <c r="Q15" t="s">
        <v>116</v>
      </c>
      <c r="R15" t="s">
        <v>104</v>
      </c>
      <c r="S15" s="48" t="s">
        <v>128</v>
      </c>
      <c r="T15" s="35">
        <v>100</v>
      </c>
      <c r="U15" s="35">
        <f t="shared" si="19"/>
        <v>44.134078212290497</v>
      </c>
      <c r="V15" s="35">
        <f t="shared" si="20"/>
        <v>73.821989528795811</v>
      </c>
      <c r="W15" s="35">
        <f t="shared" si="21"/>
        <v>78.494623655913983</v>
      </c>
      <c r="X15" s="35">
        <f t="shared" si="22"/>
        <v>47.683386815290206</v>
      </c>
      <c r="Y15" s="35">
        <f t="shared" si="23"/>
        <v>77.371298131795513</v>
      </c>
      <c r="Z15" s="35">
        <f t="shared" si="24"/>
        <v>82.043932258913685</v>
      </c>
      <c r="AA15" s="35">
        <f t="shared" si="25"/>
        <v>-3.5493086029997087</v>
      </c>
      <c r="AB15" s="35">
        <f t="shared" si="26"/>
        <v>-3.5493086029997016</v>
      </c>
      <c r="AC15" s="35">
        <f t="shared" si="27"/>
        <v>-3.5493086029997016</v>
      </c>
      <c r="AF15">
        <v>1.74</v>
      </c>
      <c r="AG15">
        <v>2.16</v>
      </c>
      <c r="AJ15" t="s">
        <v>112</v>
      </c>
    </row>
    <row r="16" spans="1:36" ht="15" x14ac:dyDescent="0.25">
      <c r="A16">
        <v>1.79</v>
      </c>
      <c r="B16">
        <v>3.82</v>
      </c>
      <c r="C16">
        <v>4.6500000000000004</v>
      </c>
      <c r="D16" s="20">
        <f t="shared" si="3"/>
        <v>3.5493086029997123E-2</v>
      </c>
      <c r="E16" s="17">
        <f>IF(OR($A16="",$B16="",$C16=""),"",A16*'MPTO_working_3-way'!$I15)</f>
        <v>1.8535326239936949</v>
      </c>
      <c r="F16" s="21">
        <f>IF(OR($A16="",$B16="",$C16=""),"",B16*'MPTO_working_3-way'!$I15)</f>
        <v>3.9555835886345889</v>
      </c>
      <c r="G16" s="22">
        <f>IF(OR($A16="",$B16="",$C16=""),"",C16*'MPTO_working_3-way'!$I15)</f>
        <v>4.8150428500394868</v>
      </c>
      <c r="H16" s="17">
        <f>IF(OR($A16="",$B16="",$C16=""),"",'MPTO_working_3-way'!E15)</f>
        <v>1.8287279619988088</v>
      </c>
      <c r="I16" s="21">
        <f>IF(OR($A16="",$B16="",$C16=""),"",'MPTO_working_3-way'!F15)</f>
        <v>4.0008149494358056</v>
      </c>
      <c r="J16" s="22">
        <f>IF(OR($A16="",$B16="",$C16=""),"",'MPTO_working_3-way'!G15)</f>
        <v>4.9207092954453655</v>
      </c>
      <c r="K16" s="17">
        <f>IF(OR($A16="",$B16="",$C16=""),"",'OddsRatio_working_3-way'!H15)</f>
        <v>1.8378266322258241</v>
      </c>
      <c r="L16" s="21">
        <f>IF(OR($A16="",$B16="",$C16=""),"",'OddsRatio_working_3-way'!I15)</f>
        <v>3.9907229150339529</v>
      </c>
      <c r="M16" s="22">
        <f>IF(OR($A16="",$B16="",$C16=""),"",'OddsRatio_working_3-way'!J15)</f>
        <v>4.8709711488914635</v>
      </c>
      <c r="N16" s="23">
        <f t="shared" si="16"/>
        <v>53.951033127507642</v>
      </c>
      <c r="O16" s="24">
        <f t="shared" si="17"/>
        <v>25.280719711580808</v>
      </c>
      <c r="P16" s="24">
        <f t="shared" si="18"/>
        <v>20.768247160911542</v>
      </c>
      <c r="Q16" t="s">
        <v>103</v>
      </c>
      <c r="R16" t="s">
        <v>117</v>
      </c>
      <c r="S16" s="48" t="s">
        <v>128</v>
      </c>
      <c r="T16" s="35">
        <v>100</v>
      </c>
      <c r="U16" s="35">
        <f t="shared" si="19"/>
        <v>40.476190476190474</v>
      </c>
      <c r="V16" s="35">
        <f t="shared" si="20"/>
        <v>73.958333333333343</v>
      </c>
      <c r="W16" s="35">
        <f t="shared" si="21"/>
        <v>82.014388489208642</v>
      </c>
      <c r="X16" s="35">
        <f t="shared" si="22"/>
        <v>44.027278177458044</v>
      </c>
      <c r="Y16" s="35">
        <f t="shared" si="23"/>
        <v>77.509421034600891</v>
      </c>
      <c r="Z16" s="35">
        <f t="shared" si="24"/>
        <v>85.56547619047619</v>
      </c>
      <c r="AA16" s="35">
        <f t="shared" si="25"/>
        <v>-3.5510877012675692</v>
      </c>
      <c r="AB16" s="35">
        <f t="shared" si="26"/>
        <v>-3.5510877012675479</v>
      </c>
      <c r="AC16" s="35">
        <f t="shared" si="27"/>
        <v>-3.5510877012675479</v>
      </c>
      <c r="AF16">
        <v>1.88</v>
      </c>
      <c r="AG16">
        <v>1.99</v>
      </c>
      <c r="AJ16" t="s">
        <v>112</v>
      </c>
    </row>
    <row r="17" spans="1:36" ht="15" x14ac:dyDescent="0.25">
      <c r="A17">
        <v>1.68</v>
      </c>
      <c r="B17">
        <v>3.84</v>
      </c>
      <c r="C17">
        <v>5.56</v>
      </c>
      <c r="D17" s="20">
        <f t="shared" si="3"/>
        <v>3.5510877012675524E-2</v>
      </c>
      <c r="E17" s="17">
        <f>IF(OR($A17="",$B17="",$C17=""),"",A17*'MPTO_working_3-way'!$I16)</f>
        <v>1.7396582733812949</v>
      </c>
      <c r="F17" s="21">
        <f>IF(OR($A17="",$B17="",$C17=""),"",B17*'MPTO_working_3-way'!$I16)</f>
        <v>3.9763617677286738</v>
      </c>
      <c r="G17" s="22">
        <f>IF(OR($A17="",$B17="",$C17=""),"",C17*'MPTO_working_3-way'!$I16)</f>
        <v>5.7574404761904754</v>
      </c>
      <c r="H17" s="17">
        <f>IF(OR($A17="",$B17="",$C17=""),"",'MPTO_working_3-way'!E16)</f>
        <v>1.7140864799398101</v>
      </c>
      <c r="I17" s="21">
        <f>IF(OR($A17="",$B17="",$C17=""),"",'MPTO_working_3-way'!F16)</f>
        <v>4.0228545177869011</v>
      </c>
      <c r="J17" s="22">
        <f>IF(OR($A17="",$B17="",$C17=""),"",'MPTO_working_3-way'!G16)</f>
        <v>5.9517023129367281</v>
      </c>
      <c r="K17" s="17">
        <f>IF(OR($A17="",$B17="",$C17=""),"",'OddsRatio_working_3-way'!H16)</f>
        <v>1.7231934460463998</v>
      </c>
      <c r="L17" s="21">
        <f>IF(OR($A17="",$B17="",$C17=""),"",'OddsRatio_working_3-way'!I16)</f>
        <v>4.0203961570173155</v>
      </c>
      <c r="M17" s="22">
        <f>IF(OR($A17="",$B17="",$C17=""),"",'OddsRatio_working_3-way'!J16)</f>
        <v>5.8496501676052652</v>
      </c>
      <c r="N17" s="23">
        <f t="shared" si="16"/>
        <v>57.482553631429312</v>
      </c>
      <c r="O17" s="24">
        <f t="shared" si="17"/>
        <v>25.148617213750324</v>
      </c>
      <c r="P17" s="24">
        <f t="shared" si="18"/>
        <v>17.368829154820371</v>
      </c>
      <c r="Q17" t="s">
        <v>94</v>
      </c>
      <c r="R17" t="s">
        <v>97</v>
      </c>
      <c r="S17" s="48" t="s">
        <v>128</v>
      </c>
      <c r="T17" s="35">
        <v>100</v>
      </c>
      <c r="U17" s="35">
        <f t="shared" si="19"/>
        <v>69.512195121951223</v>
      </c>
      <c r="V17" s="35">
        <f t="shared" si="20"/>
        <v>68.652037617554868</v>
      </c>
      <c r="W17" s="35">
        <f t="shared" si="21"/>
        <v>58.50622406639004</v>
      </c>
      <c r="X17" s="35">
        <f t="shared" si="22"/>
        <v>72.8417383160551</v>
      </c>
      <c r="Y17" s="35">
        <f t="shared" si="23"/>
        <v>71.981580811658731</v>
      </c>
      <c r="Z17" s="35">
        <f t="shared" si="24"/>
        <v>61.835767260493924</v>
      </c>
      <c r="AA17" s="35">
        <f t="shared" si="25"/>
        <v>-3.3295431941038771</v>
      </c>
      <c r="AB17" s="35">
        <f t="shared" si="26"/>
        <v>-3.3295431941038629</v>
      </c>
      <c r="AC17" s="35">
        <f t="shared" si="27"/>
        <v>-3.3295431941038842</v>
      </c>
      <c r="AF17">
        <v>1.92</v>
      </c>
      <c r="AG17">
        <v>1.95</v>
      </c>
      <c r="AJ17" t="s">
        <v>112</v>
      </c>
    </row>
    <row r="18" spans="1:36" ht="15" x14ac:dyDescent="0.25">
      <c r="A18">
        <v>3.28</v>
      </c>
      <c r="B18">
        <v>3.19</v>
      </c>
      <c r="C18">
        <v>2.41</v>
      </c>
      <c r="D18" s="20">
        <f t="shared" si="3"/>
        <v>3.3295431941038789E-2</v>
      </c>
      <c r="E18" s="17">
        <f>IF(OR($A18="",$B18="",$C18=""),"",A18*'MPTO_working_3-way'!$I17)</f>
        <v>3.3892090167666069</v>
      </c>
      <c r="F18" s="21">
        <f>IF(OR($A18="",$B18="",$C18=""),"",B18*'MPTO_working_3-way'!$I17)</f>
        <v>3.2962124278919136</v>
      </c>
      <c r="G18" s="22">
        <f>IF(OR($A18="",$B18="",$C18=""),"",C18*'MPTO_working_3-way'!$I17)</f>
        <v>2.4902419909779034</v>
      </c>
      <c r="H18" s="17">
        <f>IF(OR($A18="",$B18="",$C18=""),"",'MPTO_working_3-way'!E17)</f>
        <v>3.4039126512681359</v>
      </c>
      <c r="I18" s="21">
        <f>IF(OR($A18="",$B18="",$C18=""),"",'MPTO_working_3-way'!F17)</f>
        <v>3.3070844910113357</v>
      </c>
      <c r="J18" s="22">
        <f>IF(OR($A18="",$B18="",$C18=""),"",'MPTO_working_3-way'!G17)</f>
        <v>2.4762326116271245</v>
      </c>
      <c r="K18" s="17">
        <f>IF(OR($A18="",$B18="",$C18=""),"",'OddsRatio_working_3-way'!H17)</f>
        <v>3.3971177225042588</v>
      </c>
      <c r="L18" s="21">
        <f>IF(OR($A18="",$B18="",$C18=""),"",'OddsRatio_working_3-way'!I17)</f>
        <v>3.302494654510669</v>
      </c>
      <c r="M18" s="22">
        <f>IF(OR($A18="",$B18="",$C18=""),"",'OddsRatio_working_3-way'!J17)</f>
        <v>2.4824280652328969</v>
      </c>
      <c r="N18" s="23">
        <f t="shared" si="16"/>
        <v>29.505409523370908</v>
      </c>
      <c r="O18" s="24">
        <f t="shared" si="17"/>
        <v>30.337850544406454</v>
      </c>
      <c r="P18" s="24">
        <f t="shared" si="18"/>
        <v>40.156739932222649</v>
      </c>
      <c r="Q18" t="s">
        <v>105</v>
      </c>
      <c r="R18" t="s">
        <v>92</v>
      </c>
      <c r="S18" s="48" t="s">
        <v>128</v>
      </c>
      <c r="T18" s="35">
        <v>100</v>
      </c>
      <c r="U18" s="35">
        <f t="shared" si="19"/>
        <v>41.176470588235297</v>
      </c>
      <c r="V18" s="35">
        <f t="shared" si="20"/>
        <v>73.753280839895012</v>
      </c>
      <c r="W18" s="35">
        <f t="shared" si="21"/>
        <v>81.238273921200744</v>
      </c>
      <c r="X18" s="35">
        <f t="shared" si="22"/>
        <v>45.008445238904237</v>
      </c>
      <c r="Y18" s="35">
        <f t="shared" si="23"/>
        <v>77.585255490563952</v>
      </c>
      <c r="Z18" s="35">
        <f t="shared" si="24"/>
        <v>85.070248571869683</v>
      </c>
      <c r="AA18" s="35">
        <f t="shared" si="25"/>
        <v>-3.8319746506689398</v>
      </c>
      <c r="AB18" s="35">
        <f t="shared" si="26"/>
        <v>-3.8319746506689398</v>
      </c>
      <c r="AC18" s="35">
        <f t="shared" si="27"/>
        <v>-3.8319746506689398</v>
      </c>
      <c r="AF18">
        <v>2.39</v>
      </c>
      <c r="AG18">
        <v>1.61</v>
      </c>
      <c r="AJ18" t="s">
        <v>112</v>
      </c>
    </row>
    <row r="19" spans="1:36" ht="15" x14ac:dyDescent="0.25">
      <c r="A19">
        <v>1.7</v>
      </c>
      <c r="B19">
        <v>3.81</v>
      </c>
      <c r="C19">
        <v>5.33</v>
      </c>
      <c r="D19" s="20">
        <f t="shared" si="3"/>
        <v>3.8319746506689345E-2</v>
      </c>
      <c r="E19" s="17">
        <f>IF(OR($A19="",$B19="",$C19=""),"",A19*'MPTO_working_3-way'!$I18)</f>
        <v>1.7651435690613719</v>
      </c>
      <c r="F19" s="21">
        <f>IF(OR($A19="",$B19="",$C19=""),"",B19*'MPTO_working_3-way'!$I18)</f>
        <v>3.9559982341904862</v>
      </c>
      <c r="G19" s="22">
        <f>IF(OR($A19="",$B19="",$C19=""),"",C19*'MPTO_working_3-way'!$I18)</f>
        <v>5.534244248880654</v>
      </c>
      <c r="H19" s="17">
        <f>IF(OR($A19="",$B19="",$C19=""),"",'MPTO_working_3-way'!E18)</f>
        <v>1.7377340663880152</v>
      </c>
      <c r="I19" s="21">
        <f>IF(OR($A19="",$B19="",$C19=""),"",'MPTO_working_3-way'!F18)</f>
        <v>4.0049029180463647</v>
      </c>
      <c r="J19" s="22">
        <f>IF(OR($A19="",$B19="",$C19=""),"",'MPTO_working_3-way'!G18)</f>
        <v>5.7193837457360264</v>
      </c>
      <c r="K19" s="17">
        <f>IF(OR($A19="",$B19="",$C19=""),"",'OddsRatio_working_3-way'!H18)</f>
        <v>1.7475241607864713</v>
      </c>
      <c r="L19" s="21">
        <f>IF(OR($A19="",$B19="",$C19=""),"",'OddsRatio_working_3-way'!I18)</f>
        <v>4.0007755597285479</v>
      </c>
      <c r="M19" s="22">
        <f>IF(OR($A19="",$B19="",$C19=""),"",'OddsRatio_working_3-way'!J18)</f>
        <v>5.6239708802934558</v>
      </c>
      <c r="N19" s="23">
        <f t="shared" si="16"/>
        <v>56.652615545134232</v>
      </c>
      <c r="O19" s="24">
        <f t="shared" si="17"/>
        <v>25.278069928275119</v>
      </c>
      <c r="P19" s="24">
        <f t="shared" si="18"/>
        <v>18.069314526590656</v>
      </c>
      <c r="Q19" t="s">
        <v>95</v>
      </c>
      <c r="R19" t="s">
        <v>109</v>
      </c>
      <c r="S19" s="48" t="s">
        <v>128</v>
      </c>
      <c r="T19" s="35">
        <v>100</v>
      </c>
      <c r="U19" s="35">
        <f t="shared" si="19"/>
        <v>56.331877729257641</v>
      </c>
      <c r="V19" s="35">
        <f t="shared" si="20"/>
        <v>69.512195121951223</v>
      </c>
      <c r="W19" s="35">
        <f t="shared" si="21"/>
        <v>70.760233918128648</v>
      </c>
      <c r="X19" s="35">
        <f t="shared" si="22"/>
        <v>59.727570959920115</v>
      </c>
      <c r="Y19" s="35">
        <f t="shared" si="23"/>
        <v>72.907888352613696</v>
      </c>
      <c r="Z19" s="35">
        <f t="shared" si="24"/>
        <v>74.155927148791136</v>
      </c>
      <c r="AA19" s="35">
        <f t="shared" si="25"/>
        <v>-3.3956932306624736</v>
      </c>
      <c r="AB19" s="35">
        <f t="shared" si="26"/>
        <v>-3.3956932306624736</v>
      </c>
      <c r="AC19" s="35">
        <f t="shared" si="27"/>
        <v>-3.3956932306624878</v>
      </c>
      <c r="AF19">
        <v>1.93</v>
      </c>
      <c r="AG19">
        <v>1.94</v>
      </c>
      <c r="AJ19" t="s">
        <v>112</v>
      </c>
    </row>
    <row r="20" spans="1:36" ht="15" x14ac:dyDescent="0.25">
      <c r="A20">
        <v>2.29</v>
      </c>
      <c r="B20">
        <v>3.28</v>
      </c>
      <c r="C20">
        <v>3.42</v>
      </c>
      <c r="D20" s="20">
        <f t="shared" si="3"/>
        <v>3.3956932306624665E-2</v>
      </c>
      <c r="E20" s="17">
        <f>IF(OR($A20="",$B20="",$C20=""),"",A20*'MPTO_working_3-way'!$I19)</f>
        <v>2.3677613749821704</v>
      </c>
      <c r="F20" s="21">
        <f>IF(OR($A20="",$B20="",$C20=""),"",B20*'MPTO_working_3-way'!$I19)</f>
        <v>3.3913787379657285</v>
      </c>
      <c r="G20" s="22">
        <f>IF(OR($A20="",$B20="",$C20=""),"",C20*'MPTO_working_3-way'!$I19)</f>
        <v>3.5361327084886565</v>
      </c>
      <c r="H20" s="17">
        <f>IF(OR($A20="",$B20="",$C20=""),"",'MPTO_working_3-way'!E19)</f>
        <v>2.350937374239273</v>
      </c>
      <c r="I20" s="21">
        <f>IF(OR($A20="",$B20="",$C20=""),"",'MPTO_working_3-way'!F19)</f>
        <v>3.4064694217026972</v>
      </c>
      <c r="J20" s="22">
        <f>IF(OR($A20="",$B20="",$C20=""),"",'MPTO_working_3-way'!G19)</f>
        <v>3.5577226560321571</v>
      </c>
      <c r="K20" s="17">
        <f>IF(OR($A20="",$B20="",$C20=""),"",'OddsRatio_working_3-way'!H19)</f>
        <v>2.3581519090173453</v>
      </c>
      <c r="L20" s="21">
        <f>IF(OR($A20="",$B20="",$C20=""),"",'OddsRatio_working_3-way'!I19)</f>
        <v>3.4004545368678656</v>
      </c>
      <c r="M20" s="22">
        <f>IF(OR($A20="",$B20="",$C20=""),"",'OddsRatio_working_3-way'!J19)</f>
        <v>3.5478508680790504</v>
      </c>
      <c r="N20" s="23">
        <f t="shared" si="16"/>
        <v>42.233985678034394</v>
      </c>
      <c r="O20" s="24">
        <f t="shared" si="17"/>
        <v>29.486532683749623</v>
      </c>
      <c r="P20" s="24">
        <f t="shared" si="18"/>
        <v>28.279481638216009</v>
      </c>
      <c r="Q20" t="s">
        <v>51</v>
      </c>
      <c r="R20" t="s">
        <v>53</v>
      </c>
      <c r="S20" s="48" t="s">
        <v>128</v>
      </c>
      <c r="T20" s="35">
        <v>100</v>
      </c>
      <c r="U20" s="35">
        <f t="shared" si="19"/>
        <v>48.717948717948723</v>
      </c>
      <c r="V20" s="35">
        <f t="shared" si="20"/>
        <v>72.067039106145245</v>
      </c>
      <c r="W20" s="35">
        <f t="shared" si="21"/>
        <v>74.424552429667528</v>
      </c>
      <c r="X20" s="35">
        <f t="shared" si="22"/>
        <v>53.508408464187227</v>
      </c>
      <c r="Y20" s="35">
        <f t="shared" si="23"/>
        <v>76.85749885238377</v>
      </c>
      <c r="Z20" s="35">
        <f t="shared" si="24"/>
        <v>79.215012175906026</v>
      </c>
      <c r="AA20" s="35">
        <f t="shared" si="25"/>
        <v>-4.7904597462385041</v>
      </c>
      <c r="AB20" s="35">
        <f t="shared" si="26"/>
        <v>-4.7904597462385254</v>
      </c>
      <c r="AC20" s="35">
        <f t="shared" si="27"/>
        <v>-4.790459746238497</v>
      </c>
      <c r="AF20">
        <v>2.29</v>
      </c>
      <c r="AG20">
        <v>1.66</v>
      </c>
      <c r="AJ20" t="s">
        <v>112</v>
      </c>
    </row>
    <row r="21" spans="1:36" ht="15" x14ac:dyDescent="0.25">
      <c r="A21">
        <v>1.95</v>
      </c>
      <c r="B21">
        <v>3.58</v>
      </c>
      <c r="C21">
        <v>3.91</v>
      </c>
      <c r="D21" s="20">
        <f t="shared" si="3"/>
        <v>4.7904597462385068E-2</v>
      </c>
      <c r="E21" s="17">
        <f>IF(OR($A21="",$B21="",$C21=""),"",A21*'MPTO_working_3-way'!$I20)</f>
        <v>2.0434139650516507</v>
      </c>
      <c r="F21" s="21">
        <f>IF(OR($A21="",$B21="",$C21=""),"",B21*'MPTO_working_3-way'!$I20)</f>
        <v>3.7514984589153384</v>
      </c>
      <c r="G21" s="22">
        <f>IF(OR($A21="",$B21="",$C21=""),"",C21*'MPTO_working_3-way'!$I20)</f>
        <v>4.0973069760779257</v>
      </c>
      <c r="H21" s="17">
        <f>IF(OR($A21="",$B21="",$C21=""),"",'MPTO_working_3-way'!E20)</f>
        <v>2.0126705109226042</v>
      </c>
      <c r="I21" s="21">
        <f>IF(OR($A21="",$B21="",$C21=""),"",'MPTO_working_3-way'!F20)</f>
        <v>3.7970635136657802</v>
      </c>
      <c r="J21" s="22">
        <f>IF(OR($A21="",$B21="",$C21=""),"",'MPTO_working_3-way'!G20)</f>
        <v>4.1703804504209483</v>
      </c>
      <c r="K21" s="17">
        <f>IF(OR($A21="",$B21="",$C21=""),"",'OddsRatio_working_3-way'!H20)</f>
        <v>2.024479318590704</v>
      </c>
      <c r="L21" s="21">
        <f>IF(OR($A21="",$B21="",$C21=""),"",'OddsRatio_working_3-way'!I20)</f>
        <v>3.7822701494358069</v>
      </c>
      <c r="M21" s="22">
        <f>IF(OR($A21="",$B21="",$C21=""),"",'OddsRatio_working_3-way'!J20)</f>
        <v>4.1381419127357359</v>
      </c>
      <c r="N21" s="23">
        <f t="shared" si="16"/>
        <v>48.937709984512281</v>
      </c>
      <c r="O21" s="24">
        <f t="shared" si="17"/>
        <v>26.65601521502764</v>
      </c>
      <c r="P21" s="24">
        <f t="shared" si="18"/>
        <v>24.406274800460086</v>
      </c>
      <c r="Q21" t="s">
        <v>125</v>
      </c>
      <c r="R21" t="s">
        <v>127</v>
      </c>
      <c r="S21" s="48" t="s">
        <v>128</v>
      </c>
      <c r="T21" s="35">
        <v>100</v>
      </c>
      <c r="U21" s="35">
        <f t="shared" si="19"/>
        <v>60.15936254980079</v>
      </c>
      <c r="V21" s="35">
        <f t="shared" si="20"/>
        <v>70.238095238095241</v>
      </c>
      <c r="W21" s="35">
        <f t="shared" si="21"/>
        <v>65.156794425087099</v>
      </c>
      <c r="X21" s="35">
        <f t="shared" si="22"/>
        <v>64.605110336817646</v>
      </c>
      <c r="Y21" s="35">
        <f t="shared" si="23"/>
        <v>74.683843025112097</v>
      </c>
      <c r="Z21" s="35">
        <f t="shared" si="24"/>
        <v>69.60254221210397</v>
      </c>
      <c r="AA21" s="35">
        <f t="shared" si="25"/>
        <v>-4.445747787016856</v>
      </c>
      <c r="AB21" s="35">
        <f t="shared" si="26"/>
        <v>-4.445747787016856</v>
      </c>
      <c r="AC21" s="35">
        <f t="shared" si="27"/>
        <v>-4.4457477870168702</v>
      </c>
      <c r="AF21">
        <v>1.83</v>
      </c>
      <c r="AG21">
        <v>2.02</v>
      </c>
      <c r="AJ21" t="s">
        <v>121</v>
      </c>
    </row>
    <row r="22" spans="1:36" ht="15" x14ac:dyDescent="0.25">
      <c r="A22">
        <v>2.5099999999999998</v>
      </c>
      <c r="B22">
        <v>3.36</v>
      </c>
      <c r="C22">
        <v>2.87</v>
      </c>
      <c r="D22" s="20">
        <f t="shared" si="3"/>
        <v>4.4457477870168516E-2</v>
      </c>
      <c r="E22" s="17">
        <f>IF(OR($A22="",$B22="",$C22=""),"",A22*'MPTO_working_3-way'!$I21)</f>
        <v>2.6215882694541226</v>
      </c>
      <c r="F22" s="21">
        <f>IF(OR($A22="",$B22="",$C22=""),"",B22*'MPTO_working_3-way'!$I21)</f>
        <v>3.5093771256437662</v>
      </c>
      <c r="G22" s="22">
        <f>IF(OR($A22="",$B22="",$C22=""),"",C22*'MPTO_working_3-way'!$I21)</f>
        <v>2.997592961487384</v>
      </c>
      <c r="H22" s="17">
        <f>IF(OR($A22="",$B22="",$C22=""),"",'MPTO_working_3-way'!E21)</f>
        <v>2.606969055127371</v>
      </c>
      <c r="I22" s="21">
        <f>IF(OR($A22="",$B22="",$C22=""),"",'MPTO_working_3-way'!F21)</f>
        <v>3.5360692888133798</v>
      </c>
      <c r="J22" s="22">
        <f>IF(OR($A22="",$B22="",$C22=""),"",'MPTO_working_3-way'!G21)</f>
        <v>2.9974860402996408</v>
      </c>
      <c r="K22" s="17">
        <f>IF(OR($A22="",$B22="",$C22=""),"",'OddsRatio_working_3-way'!H21)</f>
        <v>2.6137770877588742</v>
      </c>
      <c r="L22" s="21">
        <f>IF(OR($A22="",$B22="",$C22=""),"",'OddsRatio_working_3-way'!I21)</f>
        <v>3.5221946537158573</v>
      </c>
      <c r="M22" s="22">
        <f>IF(OR($A22="",$B22="",$C22=""),"",'OddsRatio_working_3-way'!J21)</f>
        <v>2.9985186451053614</v>
      </c>
      <c r="N22" s="23">
        <f t="shared" si="16"/>
        <v>38.14481517375053</v>
      </c>
      <c r="O22" s="24">
        <f t="shared" si="17"/>
        <v>28.495085144676729</v>
      </c>
      <c r="P22" s="24">
        <f t="shared" si="18"/>
        <v>33.360099681572756</v>
      </c>
      <c r="Q22" t="s">
        <v>122</v>
      </c>
      <c r="R22" t="s">
        <v>123</v>
      </c>
      <c r="S22" s="48" t="s">
        <v>128</v>
      </c>
      <c r="T22" s="35">
        <v>100</v>
      </c>
      <c r="U22" s="35">
        <f t="shared" si="19"/>
        <v>70.238095238095241</v>
      </c>
      <c r="V22" s="35">
        <f t="shared" si="20"/>
        <v>71.751412429378533</v>
      </c>
      <c r="W22" s="35">
        <f t="shared" si="21"/>
        <v>53.488372093023258</v>
      </c>
      <c r="X22" s="35">
        <f t="shared" si="22"/>
        <v>74.760215477598209</v>
      </c>
      <c r="Y22" s="35">
        <f t="shared" si="23"/>
        <v>76.273532668881501</v>
      </c>
      <c r="Z22" s="35">
        <f t="shared" si="24"/>
        <v>58.010492332526233</v>
      </c>
      <c r="AA22" s="35">
        <f t="shared" si="25"/>
        <v>-4.5221202395029678</v>
      </c>
      <c r="AB22" s="35">
        <f t="shared" si="26"/>
        <v>-4.5221202395029678</v>
      </c>
      <c r="AC22" s="35">
        <f t="shared" si="27"/>
        <v>-4.5221202395029749</v>
      </c>
      <c r="AF22">
        <v>1.89</v>
      </c>
      <c r="AG22">
        <v>1.94</v>
      </c>
      <c r="AJ22" t="s">
        <v>121</v>
      </c>
    </row>
    <row r="23" spans="1:36" ht="15" x14ac:dyDescent="0.25">
      <c r="A23">
        <v>3.36</v>
      </c>
      <c r="B23">
        <v>3.54</v>
      </c>
      <c r="C23">
        <v>2.15</v>
      </c>
      <c r="D23" s="20">
        <f t="shared" si="3"/>
        <v>4.5221202395029803E-2</v>
      </c>
      <c r="E23" s="17">
        <f>IF(OR($A23="",$B23="",$C23=""),"",A23*'MPTO_working_3-way'!$I22)</f>
        <v>3.5119432400472999</v>
      </c>
      <c r="F23" s="21">
        <f>IF(OR($A23="",$B23="",$C23=""),"",B23*'MPTO_working_3-way'!$I22)</f>
        <v>3.7000830564784057</v>
      </c>
      <c r="G23" s="22">
        <f>IF(OR($A23="",$B23="",$C23=""),"",C23*'MPTO_working_3-way'!$I22)</f>
        <v>2.2472255851493141</v>
      </c>
      <c r="H23" s="17">
        <f>IF(OR($A23="",$B23="",$C23=""),"",'MPTO_working_3-way'!E22)</f>
        <v>3.5392553061924956</v>
      </c>
      <c r="I23" s="21">
        <f>IF(OR($A23="",$B23="",$C23=""),"",'MPTO_working_3-way'!F22)</f>
        <v>3.7395459836338865</v>
      </c>
      <c r="J23" s="22">
        <f>IF(OR($A23="",$B23="",$C23=""),"",'MPTO_working_3-way'!G22)</f>
        <v>2.2220121436242497</v>
      </c>
      <c r="K23" s="17">
        <f>IF(OR($A23="",$B23="",$C23=""),"",'OddsRatio_working_3-way'!H22)</f>
        <v>3.5290202973037448</v>
      </c>
      <c r="L23" s="21">
        <f>IF(OR($A23="",$B23="",$C23=""),"",'OddsRatio_working_3-way'!I22)</f>
        <v>3.7219116759116577</v>
      </c>
      <c r="M23" s="22">
        <f>IF(OR($A23="",$B23="",$C23=""),"",'OddsRatio_working_3-way'!J22)</f>
        <v>2.2323615855505534</v>
      </c>
      <c r="N23" s="23">
        <f t="shared" si="16"/>
        <v>28.47426429325013</v>
      </c>
      <c r="O23" s="24">
        <f t="shared" si="17"/>
        <v>27.026420346135708</v>
      </c>
      <c r="P23" s="24">
        <f t="shared" si="18"/>
        <v>44.499315360614148</v>
      </c>
      <c r="Q23" t="s">
        <v>126</v>
      </c>
      <c r="R23" t="s">
        <v>119</v>
      </c>
      <c r="S23" s="48" t="s">
        <v>128</v>
      </c>
      <c r="T23" s="35">
        <v>100</v>
      </c>
      <c r="U23" s="35">
        <f t="shared" si="19"/>
        <v>60.629921259842511</v>
      </c>
      <c r="V23" s="35">
        <f t="shared" si="20"/>
        <v>66.21621621621621</v>
      </c>
      <c r="W23" s="35">
        <f t="shared" si="21"/>
        <v>70.414201183431956</v>
      </c>
      <c r="X23" s="35">
        <f t="shared" si="22"/>
        <v>63.369582600351833</v>
      </c>
      <c r="Y23" s="35">
        <f t="shared" si="23"/>
        <v>68.955877556725525</v>
      </c>
      <c r="Z23" s="35">
        <f t="shared" si="24"/>
        <v>73.153862523941257</v>
      </c>
      <c r="AA23" s="35">
        <f t="shared" si="25"/>
        <v>-2.739661340509322</v>
      </c>
      <c r="AB23" s="35">
        <f t="shared" si="26"/>
        <v>-2.7396613405093149</v>
      </c>
      <c r="AC23" s="35">
        <f t="shared" si="27"/>
        <v>-2.7396613405093007</v>
      </c>
      <c r="AF23">
        <v>1.88</v>
      </c>
      <c r="AG23">
        <v>1.96</v>
      </c>
      <c r="AJ23" t="s">
        <v>121</v>
      </c>
    </row>
    <row r="24" spans="1:36" ht="15" x14ac:dyDescent="0.25">
      <c r="A24">
        <v>2.54</v>
      </c>
      <c r="B24">
        <v>2.96</v>
      </c>
      <c r="C24">
        <v>3.38</v>
      </c>
      <c r="D24" s="20">
        <f t="shared" si="3"/>
        <v>2.739661340509314E-2</v>
      </c>
      <c r="E24" s="17">
        <f>IF(OR($A24="",$B24="",$C24=""),"",A24*'MPTO_working_3-way'!$I23)</f>
        <v>2.6095873980489368</v>
      </c>
      <c r="F24" s="21">
        <f>IF(OR($A24="",$B24="",$C24=""),"",B24*'MPTO_working_3-way'!$I23)</f>
        <v>3.0410939756790758</v>
      </c>
      <c r="G24" s="22">
        <f>IF(OR($A24="",$B24="",$C24=""),"",C24*'MPTO_working_3-way'!$I23)</f>
        <v>3.4726005533092148</v>
      </c>
      <c r="H24" s="17">
        <f>IF(OR($A24="",$B24="",$C24=""),"",'MPTO_working_3-way'!E23)</f>
        <v>2.6003164178746085</v>
      </c>
      <c r="I24" s="21">
        <f>IF(OR($A24="",$B24="",$C24=""),"",'MPTO_working_3-way'!F23)</f>
        <v>3.0422356615834891</v>
      </c>
      <c r="J24" s="22">
        <f>IF(OR($A24="",$B24="",$C24=""),"",'MPTO_working_3-way'!G23)</f>
        <v>3.4876528615775149</v>
      </c>
      <c r="K24" s="17">
        <f>IF(OR($A24="",$B24="",$C24=""),"",'OddsRatio_working_3-way'!H23)</f>
        <v>2.6046326500765034</v>
      </c>
      <c r="L24" s="21">
        <f>IF(OR($A24="",$B24="",$C24=""),"",'OddsRatio_working_3-way'!I23)</f>
        <v>3.0422597364610047</v>
      </c>
      <c r="M24" s="22">
        <f>IF(OR($A24="",$B24="",$C24=""),"",'OddsRatio_working_3-way'!J23)</f>
        <v>3.4798868228455051</v>
      </c>
      <c r="N24" s="23">
        <f t="shared" si="16"/>
        <v>38.32023410090239</v>
      </c>
      <c r="O24" s="24">
        <f t="shared" si="17"/>
        <v>32.882903586585158</v>
      </c>
      <c r="P24" s="24">
        <f t="shared" si="18"/>
        <v>28.796862312512449</v>
      </c>
      <c r="Q24" t="s">
        <v>37</v>
      </c>
      <c r="R24" t="s">
        <v>93</v>
      </c>
      <c r="S24" s="48" t="s">
        <v>129</v>
      </c>
      <c r="T24" s="35">
        <v>100</v>
      </c>
      <c r="U24" s="35">
        <f t="shared" si="19"/>
        <v>56.896551724137922</v>
      </c>
      <c r="V24" s="35">
        <f t="shared" si="20"/>
        <v>69.230769230769241</v>
      </c>
      <c r="W24" s="35">
        <f t="shared" si="21"/>
        <v>71.098265895953759</v>
      </c>
      <c r="X24" s="35">
        <f t="shared" si="22"/>
        <v>59.670964873277008</v>
      </c>
      <c r="Y24" s="35">
        <f t="shared" si="23"/>
        <v>72.005182379908319</v>
      </c>
      <c r="Z24" s="35">
        <f t="shared" si="24"/>
        <v>73.872679045092852</v>
      </c>
      <c r="AA24" s="35">
        <f t="shared" si="25"/>
        <v>-2.774413149139086</v>
      </c>
      <c r="AB24" s="35">
        <f t="shared" si="26"/>
        <v>-2.7744131491390789</v>
      </c>
      <c r="AC24" s="35">
        <f t="shared" si="27"/>
        <v>-2.7744131491390931</v>
      </c>
      <c r="AF24">
        <v>2.52</v>
      </c>
      <c r="AG24">
        <v>1.57</v>
      </c>
      <c r="AJ24" t="s">
        <v>111</v>
      </c>
    </row>
    <row r="25" spans="1:36" ht="15" x14ac:dyDescent="0.25">
      <c r="A25">
        <v>2.3199999999999998</v>
      </c>
      <c r="B25">
        <v>3.25</v>
      </c>
      <c r="C25">
        <v>3.46</v>
      </c>
      <c r="D25" s="20">
        <f t="shared" si="3"/>
        <v>2.7744131491390878E-2</v>
      </c>
      <c r="E25" s="17">
        <f>IF(OR($A25="",$B25="",$C25=""),"",A25*'MPTO_working_3-way'!$I24)</f>
        <v>2.3843663850600265</v>
      </c>
      <c r="F25" s="21">
        <f>IF(OR($A25="",$B25="",$C25=""),"",B25*'MPTO_working_3-way'!$I24)</f>
        <v>3.3401684273470202</v>
      </c>
      <c r="G25" s="22">
        <f>IF(OR($A25="",$B25="",$C25=""),"",C25*'MPTO_working_3-way'!$I24)</f>
        <v>3.5559946949602126</v>
      </c>
      <c r="H25" s="17">
        <f>IF(OR($A25="",$B25="",$C25=""),"",'MPTO_working_3-way'!E24)</f>
        <v>2.3708680690189992</v>
      </c>
      <c r="I25" s="21">
        <f>IF(OR($A25="",$B25="",$C25=""),"",'MPTO_working_3-way'!F24)</f>
        <v>3.3507093990016186</v>
      </c>
      <c r="J25" s="22">
        <f>IF(OR($A25="",$B25="",$C25=""),"",'MPTO_working_3-way'!G24)</f>
        <v>3.5743736356080054</v>
      </c>
      <c r="K25" s="17">
        <f>IF(OR($A25="",$B25="",$C25=""),"",'OddsRatio_working_3-way'!H24)</f>
        <v>2.3767216018052943</v>
      </c>
      <c r="L25" s="21">
        <f>IF(OR($A25="",$B25="",$C25=""),"",'OddsRatio_working_3-way'!I24)</f>
        <v>3.3466845485317518</v>
      </c>
      <c r="M25" s="22">
        <f>IF(OR($A25="",$B25="",$C25=""),"",'OddsRatio_working_3-way'!J24)</f>
        <v>3.5657084397280472</v>
      </c>
      <c r="N25" s="23">
        <f t="shared" si="16"/>
        <v>41.939863196604534</v>
      </c>
      <c r="O25" s="24">
        <f t="shared" si="17"/>
        <v>29.938610035730001</v>
      </c>
      <c r="P25" s="24">
        <f t="shared" si="18"/>
        <v>28.121526767665461</v>
      </c>
      <c r="Q25" t="s">
        <v>46</v>
      </c>
      <c r="R25" t="s">
        <v>38</v>
      </c>
      <c r="S25" s="48" t="s">
        <v>129</v>
      </c>
      <c r="T25" s="35">
        <v>100</v>
      </c>
      <c r="U25" s="35">
        <f t="shared" si="19"/>
        <v>30.069930069930074</v>
      </c>
      <c r="V25" s="35">
        <f t="shared" si="20"/>
        <v>79.035639412997895</v>
      </c>
      <c r="W25" s="35">
        <f t="shared" si="21"/>
        <v>87.864077669902912</v>
      </c>
      <c r="X25" s="35">
        <f t="shared" si="22"/>
        <v>33.100282917099186</v>
      </c>
      <c r="Y25" s="35">
        <f t="shared" si="23"/>
        <v>82.065992260167022</v>
      </c>
      <c r="Z25" s="35">
        <f t="shared" si="24"/>
        <v>90.894430517072038</v>
      </c>
      <c r="AA25" s="35">
        <f t="shared" si="25"/>
        <v>-3.0303528471691124</v>
      </c>
      <c r="AB25" s="35">
        <f t="shared" si="26"/>
        <v>-3.0303528471691266</v>
      </c>
      <c r="AC25" s="35">
        <f t="shared" si="27"/>
        <v>-3.0303528471691266</v>
      </c>
      <c r="AF25">
        <v>2.23</v>
      </c>
      <c r="AG25">
        <v>1.71</v>
      </c>
      <c r="AJ25" t="s">
        <v>111</v>
      </c>
    </row>
    <row r="26" spans="1:36" ht="15" x14ac:dyDescent="0.25">
      <c r="A26">
        <v>1.43</v>
      </c>
      <c r="B26">
        <v>4.7699999999999996</v>
      </c>
      <c r="C26">
        <v>8.24</v>
      </c>
      <c r="D26" s="20">
        <f t="shared" si="3"/>
        <v>3.0303528471691266E-2</v>
      </c>
      <c r="E26" s="17">
        <f>IF(OR($A26="",$B26="",$C26=""),"",A26*'MPTO_working_3-way'!$I25)</f>
        <v>1.4733340457145185</v>
      </c>
      <c r="F26" s="21">
        <f>IF(OR($A26="",$B26="",$C26=""),"",B26*'MPTO_working_3-way'!$I25)</f>
        <v>4.9145478308099673</v>
      </c>
      <c r="G26" s="22">
        <f>IF(OR($A26="",$B26="",$C26=""),"",C26*'MPTO_working_3-way'!$I25)</f>
        <v>8.489701074606737</v>
      </c>
      <c r="H26" s="17">
        <f>IF(OR($A26="",$B26="",$C26=""),"",'MPTO_working_3-way'!E25)</f>
        <v>1.4509586359534272</v>
      </c>
      <c r="I26" s="21">
        <f>IF(OR($A26="",$B26="",$C26=""),"",'MPTO_working_3-way'!F25)</f>
        <v>5.0114654885145988</v>
      </c>
      <c r="J26" s="22">
        <f>IF(OR($A26="",$B26="",$C26=""),"",'MPTO_working_3-way'!G25)</f>
        <v>8.9881138998246506</v>
      </c>
      <c r="K26" s="17">
        <f>IF(OR($A26="",$B26="",$C26=""),"",'OddsRatio_working_3-way'!H25)</f>
        <v>1.4580432322452948</v>
      </c>
      <c r="L26" s="21">
        <f>IF(OR($A26="",$B26="",$C26=""),"",'OddsRatio_working_3-way'!I25)</f>
        <v>5.0158674082901449</v>
      </c>
      <c r="M26" s="22">
        <f>IF(OR($A26="",$B26="",$C26=""),"",'OddsRatio_working_3-way'!J25)</f>
        <v>8.7121697708277583</v>
      </c>
      <c r="N26" s="23">
        <f t="shared" si="16"/>
        <v>67.87327034956509</v>
      </c>
      <c r="O26" s="24">
        <f t="shared" si="17"/>
        <v>20.347751907731251</v>
      </c>
      <c r="P26" s="24">
        <f t="shared" si="18"/>
        <v>11.778977742703649</v>
      </c>
      <c r="Q26" t="s">
        <v>34</v>
      </c>
      <c r="R26" t="s">
        <v>48</v>
      </c>
      <c r="S26" s="48" t="s">
        <v>129</v>
      </c>
      <c r="T26" s="35">
        <v>100</v>
      </c>
      <c r="U26" s="35">
        <f t="shared" si="19"/>
        <v>63.768115942028999</v>
      </c>
      <c r="V26" s="35">
        <f t="shared" si="20"/>
        <v>69.040247678018574</v>
      </c>
      <c r="W26" s="35">
        <f t="shared" si="21"/>
        <v>64.412811387900362</v>
      </c>
      <c r="X26" s="35">
        <f t="shared" si="22"/>
        <v>66.546940934081064</v>
      </c>
      <c r="Y26" s="35">
        <f t="shared" si="23"/>
        <v>71.819072670070653</v>
      </c>
      <c r="Z26" s="35">
        <f t="shared" si="24"/>
        <v>67.191636379952442</v>
      </c>
      <c r="AA26" s="35">
        <f t="shared" si="25"/>
        <v>-2.7788249920520656</v>
      </c>
      <c r="AB26" s="35">
        <f t="shared" si="26"/>
        <v>-2.7788249920520798</v>
      </c>
      <c r="AC26" s="35">
        <f t="shared" si="27"/>
        <v>-2.7788249920520798</v>
      </c>
      <c r="AF26">
        <v>1.73</v>
      </c>
      <c r="AG26">
        <v>2.2000000000000002</v>
      </c>
      <c r="AJ26" t="s">
        <v>111</v>
      </c>
    </row>
    <row r="27" spans="1:36" ht="15" x14ac:dyDescent="0.25">
      <c r="A27">
        <v>2.76</v>
      </c>
      <c r="B27">
        <v>3.23</v>
      </c>
      <c r="C27">
        <v>2.81</v>
      </c>
      <c r="D27" s="20">
        <f t="shared" si="3"/>
        <v>2.7788249920520869E-2</v>
      </c>
      <c r="E27" s="17">
        <f>IF(OR($A27="",$B27="",$C27=""),"",A27*'MPTO_working_3-way'!$I26)</f>
        <v>2.8366955697806375</v>
      </c>
      <c r="F27" s="21">
        <f>IF(OR($A27="",$B27="",$C27=""),"",B27*'MPTO_working_3-way'!$I26)</f>
        <v>3.3197560472432825</v>
      </c>
      <c r="G27" s="22">
        <f>IF(OR($A27="",$B27="",$C27=""),"",C27*'MPTO_working_3-way'!$I26)</f>
        <v>2.8880849822766637</v>
      </c>
      <c r="H27" s="17">
        <f>IF(OR($A27="",$B27="",$C27=""),"",'MPTO_working_3-way'!E26)</f>
        <v>2.8324111284498259</v>
      </c>
      <c r="I27" s="21">
        <f>IF(OR($A27="",$B27="",$C27=""),"",'MPTO_working_3-way'!F26)</f>
        <v>3.3296177768262982</v>
      </c>
      <c r="J27" s="22">
        <f>IF(OR($A27="",$B27="",$C27=""),"",'MPTO_working_3-way'!G26)</f>
        <v>2.8850941758629203</v>
      </c>
      <c r="K27" s="17">
        <f>IF(OR($A27="",$B27="",$C27=""),"",'OddsRatio_working_3-way'!H26)</f>
        <v>2.8345796563950412</v>
      </c>
      <c r="L27" s="21">
        <f>IF(OR($A27="",$B27="",$C27=""),"",'OddsRatio_working_3-way'!I26)</f>
        <v>3.3244958146368986</v>
      </c>
      <c r="M27" s="22">
        <f>IF(OR($A27="",$B27="",$C27=""),"",'OddsRatio_working_3-way'!J26)</f>
        <v>2.8866983966335362</v>
      </c>
      <c r="N27" s="23">
        <f t="shared" si="16"/>
        <v>35.252284758823457</v>
      </c>
      <c r="O27" s="24">
        <f t="shared" si="17"/>
        <v>30.122695335712923</v>
      </c>
      <c r="P27" s="24">
        <f t="shared" si="18"/>
        <v>34.62501990546361</v>
      </c>
      <c r="Q27" t="s">
        <v>36</v>
      </c>
      <c r="R27" t="s">
        <v>76</v>
      </c>
      <c r="S27" s="48" t="s">
        <v>129</v>
      </c>
      <c r="T27" s="35">
        <v>100</v>
      </c>
      <c r="U27" s="35">
        <f t="shared" si="19"/>
        <v>52.606635071090047</v>
      </c>
      <c r="V27" s="35">
        <f t="shared" si="20"/>
        <v>68.75</v>
      </c>
      <c r="W27" s="35">
        <f t="shared" si="21"/>
        <v>75.728155339805824</v>
      </c>
      <c r="X27" s="35">
        <f t="shared" si="22"/>
        <v>55.521844660194176</v>
      </c>
      <c r="Y27" s="35">
        <f t="shared" si="23"/>
        <v>71.665209589104123</v>
      </c>
      <c r="Z27" s="35">
        <f t="shared" si="24"/>
        <v>78.643364928909961</v>
      </c>
      <c r="AA27" s="35">
        <f t="shared" si="25"/>
        <v>-2.9152095891041299</v>
      </c>
      <c r="AB27" s="35">
        <f t="shared" si="26"/>
        <v>-2.9152095891041228</v>
      </c>
      <c r="AC27" s="35">
        <f t="shared" si="27"/>
        <v>-2.915209589104137</v>
      </c>
      <c r="AF27">
        <v>2.17</v>
      </c>
      <c r="AG27">
        <v>1.75</v>
      </c>
      <c r="AJ27" t="s">
        <v>111</v>
      </c>
    </row>
    <row r="28" spans="1:36" ht="15" x14ac:dyDescent="0.25">
      <c r="A28">
        <v>2.11</v>
      </c>
      <c r="B28">
        <v>3.2</v>
      </c>
      <c r="C28">
        <v>4.12</v>
      </c>
      <c r="D28" s="20">
        <f t="shared" si="3"/>
        <v>2.9152095891041174E-2</v>
      </c>
      <c r="E28" s="17">
        <f>IF(OR($A28="",$B28="",$C28=""),"",A28*'MPTO_working_3-way'!$I27)</f>
        <v>2.1715109223300968</v>
      </c>
      <c r="F28" s="21">
        <f>IF(OR($A28="",$B28="",$C28=""),"",B28*'MPTO_working_3-way'!$I27)</f>
        <v>3.2932867068513318</v>
      </c>
      <c r="G28" s="22">
        <f>IF(OR($A28="",$B28="",$C28=""),"",C28*'MPTO_working_3-way'!$I27)</f>
        <v>4.2401066350710899</v>
      </c>
      <c r="H28" s="17">
        <f>IF(OR($A28="",$B28="",$C28=""),"",'MPTO_working_3-way'!E27)</f>
        <v>2.1541682928491337</v>
      </c>
      <c r="I28" s="21">
        <f>IF(OR($A28="",$B28="",$C28=""),"",'MPTO_working_3-way'!F27)</f>
        <v>3.3026993142488079</v>
      </c>
      <c r="J28" s="22">
        <f>IF(OR($A28="",$B28="",$C28=""),"",'MPTO_working_3-way'!G27)</f>
        <v>4.2918255760852118</v>
      </c>
      <c r="K28" s="17">
        <f>IF(OR($A28="",$B28="",$C28=""),"",'OddsRatio_working_3-way'!H27)</f>
        <v>2.1614305832380118</v>
      </c>
      <c r="L28" s="21">
        <f>IF(OR($A28="",$B28="",$C28=""),"",'OddsRatio_working_3-way'!I27)</f>
        <v>3.3019344893005642</v>
      </c>
      <c r="M28" s="22">
        <f>IF(OR($A28="",$B28="",$C28=""),"",'OddsRatio_working_3-way'!J27)</f>
        <v>4.264561639371709</v>
      </c>
      <c r="N28" s="23">
        <f t="shared" si="16"/>
        <v>46.050885110306965</v>
      </c>
      <c r="O28" s="24">
        <f t="shared" si="17"/>
        <v>30.36480236960865</v>
      </c>
      <c r="P28" s="24">
        <f t="shared" si="18"/>
        <v>23.584312520084392</v>
      </c>
      <c r="Q28" t="s">
        <v>43</v>
      </c>
      <c r="R28" t="s">
        <v>49</v>
      </c>
      <c r="S28" s="48" t="s">
        <v>129</v>
      </c>
      <c r="T28" s="35">
        <v>100</v>
      </c>
      <c r="U28" s="35">
        <f t="shared" si="19"/>
        <v>80.657640232108321</v>
      </c>
      <c r="V28" s="35">
        <f t="shared" si="20"/>
        <v>73.40425531914893</v>
      </c>
      <c r="W28" s="35">
        <f t="shared" si="21"/>
        <v>42.857142857142854</v>
      </c>
      <c r="X28" s="35">
        <f t="shared" si="22"/>
        <v>83.738601823708208</v>
      </c>
      <c r="Y28" s="35">
        <f t="shared" si="23"/>
        <v>76.485216910748818</v>
      </c>
      <c r="Z28" s="35">
        <f t="shared" si="24"/>
        <v>45.938104448742742</v>
      </c>
      <c r="AA28" s="35">
        <f t="shared" si="25"/>
        <v>-3.0809615915998876</v>
      </c>
      <c r="AB28" s="35">
        <f t="shared" si="26"/>
        <v>-3.0809615915998876</v>
      </c>
      <c r="AC28" s="35">
        <f t="shared" si="27"/>
        <v>-3.0809615915998876</v>
      </c>
      <c r="AF28">
        <v>2.36</v>
      </c>
      <c r="AG28">
        <v>1.64</v>
      </c>
      <c r="AJ28" t="s">
        <v>111</v>
      </c>
    </row>
    <row r="29" spans="1:36" ht="15" x14ac:dyDescent="0.25">
      <c r="A29">
        <v>5.17</v>
      </c>
      <c r="B29">
        <v>3.76</v>
      </c>
      <c r="C29">
        <v>1.75</v>
      </c>
      <c r="D29" s="20">
        <f t="shared" si="3"/>
        <v>3.0809615915998734E-2</v>
      </c>
      <c r="E29" s="17">
        <f>IF(OR($A29="",$B29="",$C29=""),"",A29*'MPTO_working_3-way'!$I28)</f>
        <v>5.3292857142857137</v>
      </c>
      <c r="F29" s="21">
        <f>IF(OR($A29="",$B29="",$C29=""),"",B29*'MPTO_working_3-way'!$I28)</f>
        <v>3.8758441558441552</v>
      </c>
      <c r="G29" s="22">
        <f>IF(OR($A29="",$B29="",$C29=""),"",C29*'MPTO_working_3-way'!$I28)</f>
        <v>1.8039168278529978</v>
      </c>
      <c r="H29" s="17">
        <f>IF(OR($A29="",$B29="",$C29=""),"",'MPTO_working_3-way'!E28)</f>
        <v>5.4598943927583585</v>
      </c>
      <c r="I29" s="21">
        <f>IF(OR($A29="",$B29="",$C29=""),"",'MPTO_working_3-way'!F28)</f>
        <v>3.9110230547550424</v>
      </c>
      <c r="J29" s="22">
        <f>IF(OR($A29="",$B29="",$C29=""),"",'MPTO_working_3-way'!G28)</f>
        <v>1.782027082478457</v>
      </c>
      <c r="K29" s="17">
        <f>IF(OR($A29="",$B29="",$C29=""),"",'OddsRatio_working_3-way'!H28)</f>
        <v>5.3927223765866419</v>
      </c>
      <c r="L29" s="21">
        <f>IF(OR($A29="",$B29="",$C29=""),"",'OddsRatio_working_3-way'!I28)</f>
        <v>3.9074133715537487</v>
      </c>
      <c r="M29" s="22">
        <f>IF(OR($A29="",$B29="",$C29=""),"",'OddsRatio_working_3-way'!J28)</f>
        <v>1.7900579814004753</v>
      </c>
      <c r="N29" s="23">
        <f t="shared" si="16"/>
        <v>18.764240718402363</v>
      </c>
      <c r="O29" s="24">
        <f t="shared" si="17"/>
        <v>25.800830987803248</v>
      </c>
      <c r="P29" s="24">
        <f t="shared" si="18"/>
        <v>55.434928293794407</v>
      </c>
      <c r="Q29" t="s">
        <v>106</v>
      </c>
      <c r="R29" t="s">
        <v>55</v>
      </c>
      <c r="S29" s="48" t="s">
        <v>129</v>
      </c>
      <c r="T29" s="35">
        <v>100</v>
      </c>
      <c r="U29" s="35">
        <f t="shared" si="19"/>
        <v>56.521739130434774</v>
      </c>
      <c r="V29" s="35">
        <f t="shared" si="20"/>
        <v>70.149253731343279</v>
      </c>
      <c r="W29" s="35">
        <f t="shared" si="21"/>
        <v>67.845659163987136</v>
      </c>
      <c r="X29" s="35">
        <f t="shared" si="22"/>
        <v>62.005087104669578</v>
      </c>
      <c r="Y29" s="35">
        <f t="shared" si="23"/>
        <v>75.632601705578082</v>
      </c>
      <c r="Z29" s="35">
        <f t="shared" si="24"/>
        <v>73.329007138221939</v>
      </c>
      <c r="AA29" s="35">
        <f t="shared" si="25"/>
        <v>-5.4833479742348032</v>
      </c>
      <c r="AB29" s="35">
        <f t="shared" si="26"/>
        <v>-5.4833479742348032</v>
      </c>
      <c r="AC29" s="35">
        <f t="shared" si="27"/>
        <v>-5.4833479742348032</v>
      </c>
      <c r="AF29">
        <v>1.9</v>
      </c>
      <c r="AG29">
        <v>1.99</v>
      </c>
      <c r="AJ29" t="s">
        <v>111</v>
      </c>
    </row>
    <row r="30" spans="1:36" s="50" customFormat="1" ht="15" x14ac:dyDescent="0.25">
      <c r="A30" s="58">
        <v>2.2999999999999998</v>
      </c>
      <c r="B30" s="58">
        <v>3.35</v>
      </c>
      <c r="C30" s="58">
        <v>3.11</v>
      </c>
      <c r="D30" s="59">
        <f t="shared" si="3"/>
        <v>5.4833479742347979E-2</v>
      </c>
      <c r="E30" s="60">
        <f>IF(OR($A30="",$B30="",$C30=""),"",A30*'MPTO_working_3-way'!$I29)</f>
        <v>2.4261170034074002</v>
      </c>
      <c r="F30" s="61">
        <f>IF(OR($A30="",$B30="",$C30=""),"",B30*'MPTO_working_3-way'!$I29)</f>
        <v>3.533692157136866</v>
      </c>
      <c r="G30" s="62">
        <f>IF(OR($A30="",$B30="",$C30=""),"",C30*'MPTO_working_3-way'!$I29)</f>
        <v>3.2805321219987023</v>
      </c>
      <c r="H30" s="60">
        <f>IF(OR($A30="",$B30="",$C30=""),"",'MPTO_working_3-way'!E29)</f>
        <v>2.400932817439311</v>
      </c>
      <c r="I30" s="61">
        <f>IF(OR($A30="",$B30="",$C30=""),"",'MPTO_working_3-way'!F29)</f>
        <v>3.5685019396824535</v>
      </c>
      <c r="J30" s="62">
        <f>IF(OR($A30="",$B30="",$C30=""),"",'MPTO_working_3-way'!G29)</f>
        <v>3.2974398022113616</v>
      </c>
      <c r="K30" s="60">
        <f>IF(OR($A30="",$B30="",$C30=""),"",'OddsRatio_working_3-way'!H29)</f>
        <v>2.4117316753424562</v>
      </c>
      <c r="L30" s="61">
        <f>IF(OR($A30="",$B30="",$C30=""),"",'OddsRatio_working_3-way'!I29)</f>
        <v>3.5519764900421329</v>
      </c>
      <c r="M30" s="62">
        <f>IF(OR($A30="",$B30="",$C30=""),"",'OddsRatio_working_3-way'!J29)</f>
        <v>3.2913491038250635</v>
      </c>
      <c r="N30" s="63">
        <f t="shared" si="16"/>
        <v>41.218127509742253</v>
      </c>
      <c r="O30" s="64">
        <f t="shared" si="17"/>
        <v>28.299012917136469</v>
      </c>
      <c r="P30" s="64">
        <f t="shared" si="18"/>
        <v>30.482859573121278</v>
      </c>
      <c r="Q30" s="58" t="s">
        <v>124</v>
      </c>
      <c r="R30" s="58" t="s">
        <v>118</v>
      </c>
      <c r="S30" s="65" t="s">
        <v>129</v>
      </c>
      <c r="T30" s="50">
        <v>100</v>
      </c>
      <c r="U30" s="50">
        <f t="shared" si="19"/>
        <v>56.521739130434774</v>
      </c>
      <c r="V30" s="50">
        <f t="shared" si="20"/>
        <v>73.262032085561486</v>
      </c>
      <c r="W30" s="50">
        <f t="shared" si="21"/>
        <v>66.777408637873762</v>
      </c>
      <c r="X30" s="50">
        <f t="shared" si="22"/>
        <v>59.960559276564737</v>
      </c>
      <c r="Y30" s="50">
        <f t="shared" si="23"/>
        <v>76.700852231691471</v>
      </c>
      <c r="Z30" s="50">
        <f t="shared" si="24"/>
        <v>70.216228784003718</v>
      </c>
      <c r="AA30" s="50">
        <f t="shared" si="25"/>
        <v>-3.438820146129963</v>
      </c>
      <c r="AB30" s="50">
        <f t="shared" si="26"/>
        <v>-3.4388201461299843</v>
      </c>
      <c r="AC30" s="50">
        <f t="shared" si="27"/>
        <v>-3.4388201461299559</v>
      </c>
      <c r="AD30" s="51"/>
      <c r="AE30" s="51"/>
      <c r="AF30" s="58">
        <v>1.94</v>
      </c>
      <c r="AG30" s="58">
        <v>1.86</v>
      </c>
      <c r="AH30" s="51"/>
      <c r="AI30" s="51"/>
      <c r="AJ30" s="58" t="s">
        <v>120</v>
      </c>
    </row>
    <row r="31" spans="1:36" ht="15" x14ac:dyDescent="0.25">
      <c r="A31">
        <v>2.2999999999999998</v>
      </c>
      <c r="B31">
        <v>3.74</v>
      </c>
      <c r="C31">
        <v>3.01</v>
      </c>
      <c r="D31" s="20">
        <f t="shared" si="3"/>
        <v>3.4388201461299728E-2</v>
      </c>
      <c r="E31" s="17">
        <f>IF(OR($A31="",$B31="",$C31=""),"",A31*'MPTO_working_3-way'!$I30)</f>
        <v>2.3790928633609894</v>
      </c>
      <c r="F31" s="21">
        <f>IF(OR($A31="",$B31="",$C31=""),"",B31*'MPTO_working_3-way'!$I30)</f>
        <v>3.868611873465261</v>
      </c>
      <c r="G31" s="22">
        <f>IF(OR($A31="",$B31="",$C31=""),"",C31*'MPTO_working_3-way'!$I30)</f>
        <v>3.1135084863985121</v>
      </c>
      <c r="H31" s="17">
        <f>IF(OR($A31="",$B31="",$C31=""),"",'MPTO_working_3-way'!E30)</f>
        <v>2.3622798251434989</v>
      </c>
      <c r="I31" s="21">
        <f>IF(OR($A31="",$B31="",$C31=""),"",'MPTO_working_3-way'!F30)</f>
        <v>3.9075177250734714</v>
      </c>
      <c r="J31" s="22">
        <f>IF(OR($A31="",$B31="",$C31=""),"",'MPTO_working_3-way'!G30)</f>
        <v>3.1175648047289211</v>
      </c>
      <c r="K31" s="17">
        <f>IF(OR($A31="",$B31="",$C31=""),"",'OddsRatio_working_3-way'!H30)</f>
        <v>2.3697225702835683</v>
      </c>
      <c r="L31" s="21">
        <f>IF(OR($A31="",$B31="",$C31=""),"",'OddsRatio_working_3-way'!I30)</f>
        <v>3.8869537250592137</v>
      </c>
      <c r="M31" s="22">
        <f>IF(OR($A31="",$B31="",$C31=""),"",'OddsRatio_working_3-way'!J30)</f>
        <v>3.1178018202076703</v>
      </c>
      <c r="N31" s="23">
        <f t="shared" ref="N31:N94" si="28">(1/E31)* 100</f>
        <v>42.032827528526198</v>
      </c>
      <c r="O31" s="24">
        <f t="shared" ref="O31:O94" si="29">(1/F31)* 100</f>
        <v>25.849065057649799</v>
      </c>
      <c r="P31" s="24">
        <f t="shared" ref="P31:P94" si="30">(1/G31)* 100</f>
        <v>32.118107413824006</v>
      </c>
      <c r="Q31" t="s">
        <v>130</v>
      </c>
      <c r="R31" t="s">
        <v>131</v>
      </c>
      <c r="S31" s="48" t="s">
        <v>476</v>
      </c>
      <c r="T31" s="35">
        <v>100</v>
      </c>
      <c r="U31" s="35">
        <f t="shared" ref="U31:U94" si="31">(1/A32)*((T31*A32)-T31)</f>
        <v>31.506849315068493</v>
      </c>
      <c r="V31" s="35">
        <f t="shared" ref="V31:V94" si="32">(1/B32)*((T31*B32)-T31)</f>
        <v>79.550102249488745</v>
      </c>
      <c r="W31" s="35">
        <f t="shared" ref="W31:W94" si="33">(1/C32)*((T31*C32)-T31)</f>
        <v>86.30136986301369</v>
      </c>
      <c r="X31" s="35">
        <f t="shared" ref="X31:X94" si="34">((1/B32)+(1/C32))*T31</f>
        <v>34.148527887497551</v>
      </c>
      <c r="Y31" s="35">
        <f t="shared" ref="Y31:Y94" si="35">((1/A32)+(1/C32))*T31</f>
        <v>82.191780821917803</v>
      </c>
      <c r="Z31" s="35">
        <f t="shared" ref="Z31:Z94" si="36">((1/A32)+(1/B32))*T31</f>
        <v>88.943048435442748</v>
      </c>
      <c r="AA31" s="35">
        <f t="shared" ref="AA31:AA94" si="37">U31-X31</f>
        <v>-2.6416785724290577</v>
      </c>
      <c r="AB31" s="35">
        <f t="shared" ref="AB31:AB94" si="38">V31-Y31</f>
        <v>-2.6416785724290577</v>
      </c>
      <c r="AC31" s="35">
        <f t="shared" ref="AC31:AC94" si="39">W31-Z31</f>
        <v>-2.6416785724290577</v>
      </c>
      <c r="AF31">
        <v>1.57</v>
      </c>
      <c r="AG31">
        <v>2.4900000000000002</v>
      </c>
      <c r="AJ31" t="s">
        <v>480</v>
      </c>
    </row>
    <row r="32" spans="1:36" ht="15" x14ac:dyDescent="0.25">
      <c r="A32">
        <v>1.46</v>
      </c>
      <c r="B32">
        <v>4.8899999999999997</v>
      </c>
      <c r="C32">
        <v>7.3</v>
      </c>
      <c r="D32" s="20">
        <f t="shared" si="3"/>
        <v>2.6416785724290515E-2</v>
      </c>
      <c r="E32" s="17">
        <f>IF(OR($A32="",$B32="",$C32=""),"",A32*'MPTO_working_3-way'!$I31)</f>
        <v>1.4985685071574641</v>
      </c>
      <c r="F32" s="21">
        <f>IF(OR($A32="",$B32="",$C32=""),"",B32*'MPTO_working_3-way'!$I31)</f>
        <v>5.0191780821917806</v>
      </c>
      <c r="G32" s="22">
        <f>IF(OR($A32="",$B32="",$C32=""),"",C32*'MPTO_working_3-way'!$I31)</f>
        <v>7.4928425357873207</v>
      </c>
      <c r="H32" s="17">
        <f>IF(OR($A32="",$B32="",$C32=""),"",'MPTO_working_3-way'!E31)</f>
        <v>1.4790144599279074</v>
      </c>
      <c r="I32" s="21">
        <f>IF(OR($A32="",$B32="",$C32=""),"",'MPTO_working_3-way'!F31)</f>
        <v>5.1100348332299461</v>
      </c>
      <c r="J32" s="22">
        <f>IF(OR($A32="",$B32="",$C32=""),"",'MPTO_working_3-way'!G31)</f>
        <v>7.8014861222408385</v>
      </c>
      <c r="K32" s="17">
        <f>IF(OR($A32="",$B32="",$C32=""),"",'OddsRatio_working_3-way'!H31)</f>
        <v>1.4852704917610042</v>
      </c>
      <c r="L32" s="21">
        <f>IF(OR($A32="",$B32="",$C32=""),"",'OddsRatio_working_3-way'!I31)</f>
        <v>5.1037004629354481</v>
      </c>
      <c r="M32" s="22">
        <f>IF(OR($A32="",$B32="",$C32=""),"",'OddsRatio_working_3-way'!J31)</f>
        <v>7.6460958654224491</v>
      </c>
      <c r="N32" s="23">
        <f t="shared" si="28"/>
        <v>66.730349344978166</v>
      </c>
      <c r="O32" s="24">
        <f t="shared" si="29"/>
        <v>19.9235807860262</v>
      </c>
      <c r="P32" s="24">
        <f t="shared" si="30"/>
        <v>13.346069868995633</v>
      </c>
      <c r="Q32" t="s">
        <v>132</v>
      </c>
      <c r="R32" t="s">
        <v>133</v>
      </c>
      <c r="S32" s="48" t="s">
        <v>476</v>
      </c>
      <c r="T32" s="35">
        <v>100</v>
      </c>
      <c r="U32" s="35">
        <f t="shared" si="31"/>
        <v>82.110912343470488</v>
      </c>
      <c r="V32" s="35">
        <f t="shared" si="32"/>
        <v>77.924944812362028</v>
      </c>
      <c r="W32" s="35">
        <f t="shared" si="33"/>
        <v>36.708860759493668</v>
      </c>
      <c r="X32" s="35">
        <f t="shared" si="34"/>
        <v>85.366194428144297</v>
      </c>
      <c r="Y32" s="35">
        <f t="shared" si="35"/>
        <v>81.180226897035837</v>
      </c>
      <c r="Z32" s="35">
        <f t="shared" si="36"/>
        <v>39.964142844167483</v>
      </c>
      <c r="AA32" s="35">
        <f t="shared" si="37"/>
        <v>-3.2552820846738086</v>
      </c>
      <c r="AB32" s="35">
        <f t="shared" si="38"/>
        <v>-3.2552820846738086</v>
      </c>
      <c r="AC32" s="35">
        <f t="shared" si="39"/>
        <v>-3.2552820846738157</v>
      </c>
      <c r="AF32">
        <v>1.5</v>
      </c>
      <c r="AG32">
        <v>2.72</v>
      </c>
      <c r="AJ32" t="s">
        <v>481</v>
      </c>
    </row>
    <row r="33" spans="1:36" ht="15" x14ac:dyDescent="0.25">
      <c r="A33">
        <v>5.59</v>
      </c>
      <c r="B33">
        <v>4.53</v>
      </c>
      <c r="C33">
        <v>1.58</v>
      </c>
      <c r="D33" s="20">
        <f t="shared" si="3"/>
        <v>3.2552820846738051E-2</v>
      </c>
      <c r="E33" s="17">
        <f>IF(OR($A33="",$B33="",$C33=""),"",A33*'MPTO_working_3-way'!$I32)</f>
        <v>5.7719702685332654</v>
      </c>
      <c r="F33" s="21">
        <f>IF(OR($A33="",$B33="",$C33=""),"",B33*'MPTO_working_3-way'!$I32)</f>
        <v>4.6774642784357239</v>
      </c>
      <c r="G33" s="22">
        <f>IF(OR($A33="",$B33="",$C33=""),"",C33*'MPTO_working_3-way'!$I32)</f>
        <v>1.6314334569378461</v>
      </c>
      <c r="H33" s="17">
        <f>IF(OR($A33="",$B33="",$C33=""),"",'MPTO_working_3-way'!E32)</f>
        <v>5.9509663126483456</v>
      </c>
      <c r="I33" s="21">
        <f>IF(OR($A33="",$B33="",$C33=""),"",'MPTO_working_3-way'!F32)</f>
        <v>4.7641822317118958</v>
      </c>
      <c r="J33" s="22">
        <f>IF(OR($A33="",$B33="",$C33=""),"",'MPTO_working_3-way'!G32)</f>
        <v>1.6075608031139774</v>
      </c>
      <c r="K33" s="17">
        <f>IF(OR($A33="",$B33="",$C33=""),"",'OddsRatio_working_3-way'!H32)</f>
        <v>5.8712530176632356</v>
      </c>
      <c r="L33" s="21">
        <f>IF(OR($A33="",$B33="",$C33=""),"",'OddsRatio_working_3-way'!I32)</f>
        <v>4.74630134038153</v>
      </c>
      <c r="M33" s="22">
        <f>IF(OR($A33="",$B33="",$C33=""),"",'OddsRatio_working_3-way'!J32)</f>
        <v>1.615539597003198</v>
      </c>
      <c r="N33" s="23">
        <f t="shared" si="28"/>
        <v>17.325106566325285</v>
      </c>
      <c r="O33" s="24">
        <f t="shared" si="29"/>
        <v>21.379105012308681</v>
      </c>
      <c r="P33" s="24">
        <f t="shared" si="30"/>
        <v>61.295788421366041</v>
      </c>
      <c r="Q33" t="s">
        <v>134</v>
      </c>
      <c r="R33" t="s">
        <v>135</v>
      </c>
      <c r="S33" s="48" t="s">
        <v>476</v>
      </c>
      <c r="T33" s="35">
        <v>100</v>
      </c>
      <c r="U33" s="35">
        <f t="shared" si="31"/>
        <v>50.248756218905463</v>
      </c>
      <c r="V33" s="35">
        <f t="shared" si="32"/>
        <v>72.451790633608823</v>
      </c>
      <c r="W33" s="35">
        <f t="shared" si="33"/>
        <v>74.424552429667528</v>
      </c>
      <c r="X33" s="35">
        <f t="shared" si="34"/>
        <v>53.123656936723677</v>
      </c>
      <c r="Y33" s="35">
        <f t="shared" si="35"/>
        <v>75.326691351427016</v>
      </c>
      <c r="Z33" s="35">
        <f t="shared" si="36"/>
        <v>77.299453147485721</v>
      </c>
      <c r="AA33" s="35">
        <f t="shared" si="37"/>
        <v>-2.874900717818214</v>
      </c>
      <c r="AB33" s="35">
        <f t="shared" si="38"/>
        <v>-2.8749007178181927</v>
      </c>
      <c r="AC33" s="35">
        <f t="shared" si="39"/>
        <v>-2.8749007178181927</v>
      </c>
      <c r="AF33">
        <v>1.5</v>
      </c>
      <c r="AG33">
        <v>2.7</v>
      </c>
      <c r="AJ33" t="s">
        <v>482</v>
      </c>
    </row>
    <row r="34" spans="1:36" ht="15" x14ac:dyDescent="0.25">
      <c r="A34">
        <v>2.0099999999999998</v>
      </c>
      <c r="B34">
        <v>3.63</v>
      </c>
      <c r="C34">
        <v>3.91</v>
      </c>
      <c r="D34" s="20">
        <f t="shared" si="3"/>
        <v>2.8749007178181962E-2</v>
      </c>
      <c r="E34" s="17">
        <f>IF(OR($A34="",$B34="",$C34=""),"",A34*'MPTO_working_3-way'!$I33)</f>
        <v>2.0677855044281457</v>
      </c>
      <c r="F34" s="21">
        <f>IF(OR($A34="",$B34="",$C34=""),"",B34*'MPTO_working_3-way'!$I33)</f>
        <v>3.7343588960568006</v>
      </c>
      <c r="G34" s="22">
        <f>IF(OR($A34="",$B34="",$C34=""),"",C34*'MPTO_working_3-way'!$I33)</f>
        <v>4.0224086180666916</v>
      </c>
      <c r="H34" s="17">
        <f>IF(OR($A34="",$B34="",$C34=""),"",'MPTO_working_3-way'!E33)</f>
        <v>2.0494766812805052</v>
      </c>
      <c r="I34" s="21">
        <f>IF(OR($A34="",$B34="",$C34=""),"",'MPTO_working_3-way'!F33)</f>
        <v>3.7608251883046959</v>
      </c>
      <c r="J34" s="22">
        <f>IF(OR($A34="",$B34="",$C34=""),"",'MPTO_working_3-way'!G33)</f>
        <v>4.0622091038886872</v>
      </c>
      <c r="K34" s="17">
        <f>IF(OR($A34="",$B34="",$C34=""),"",'OddsRatio_working_3-way'!H33)</f>
        <v>2.0567243864879083</v>
      </c>
      <c r="L34" s="21">
        <f>IF(OR($A34="",$B34="",$C34=""),"",'OddsRatio_working_3-way'!I33)</f>
        <v>3.7516684519437637</v>
      </c>
      <c r="M34" s="22">
        <f>IF(OR($A34="",$B34="",$C34=""),"",'OddsRatio_working_3-way'!J33)</f>
        <v>4.0446217472077368</v>
      </c>
      <c r="N34" s="23">
        <f t="shared" si="28"/>
        <v>48.360915474961416</v>
      </c>
      <c r="O34" s="24">
        <f t="shared" si="29"/>
        <v>26.778358155557143</v>
      </c>
      <c r="P34" s="24">
        <f t="shared" si="30"/>
        <v>24.860726369481441</v>
      </c>
      <c r="Q34" t="s">
        <v>136</v>
      </c>
      <c r="R34" t="s">
        <v>137</v>
      </c>
      <c r="S34" s="48" t="s">
        <v>476</v>
      </c>
      <c r="T34" s="35">
        <v>100</v>
      </c>
      <c r="U34" s="35">
        <f t="shared" si="31"/>
        <v>72.29916897506925</v>
      </c>
      <c r="V34" s="35">
        <f t="shared" si="32"/>
        <v>68.847352024922117</v>
      </c>
      <c r="W34" s="35">
        <f t="shared" si="33"/>
        <v>56.140350877192972</v>
      </c>
      <c r="X34" s="35">
        <f t="shared" si="34"/>
        <v>75.012297097884911</v>
      </c>
      <c r="Y34" s="35">
        <f t="shared" si="35"/>
        <v>71.560480147737763</v>
      </c>
      <c r="Z34" s="35">
        <f t="shared" si="36"/>
        <v>58.853479000008633</v>
      </c>
      <c r="AA34" s="35">
        <f t="shared" si="37"/>
        <v>-2.713128122815661</v>
      </c>
      <c r="AB34" s="35">
        <f t="shared" si="38"/>
        <v>-2.7131281228156467</v>
      </c>
      <c r="AC34" s="35">
        <f t="shared" si="39"/>
        <v>-2.713128122815661</v>
      </c>
      <c r="AF34">
        <v>1.78</v>
      </c>
      <c r="AG34">
        <v>2.11</v>
      </c>
      <c r="AJ34" t="s">
        <v>482</v>
      </c>
    </row>
    <row r="35" spans="1:36" s="35" customFormat="1" ht="15" x14ac:dyDescent="0.25">
      <c r="A35">
        <v>3.61</v>
      </c>
      <c r="B35">
        <v>3.21</v>
      </c>
      <c r="C35">
        <v>2.2799999999999998</v>
      </c>
      <c r="D35" s="20">
        <f t="shared" si="3"/>
        <v>2.7131281228156556E-2</v>
      </c>
      <c r="E35" s="17">
        <f>IF(OR($A35="",$B35="",$C35=""),"",A35*'MPTO_working_3-way'!$I34)</f>
        <v>3.707943925233645</v>
      </c>
      <c r="F35" s="21">
        <f>IF(OR($A35="",$B35="",$C35=""),"",B35*'MPTO_working_3-way'!$I34)</f>
        <v>3.2970914127423825</v>
      </c>
      <c r="G35" s="22">
        <f>IF(OR($A35="",$B35="",$C35=""),"",C35*'MPTO_working_3-way'!$I34)</f>
        <v>2.3418593212001966</v>
      </c>
      <c r="H35" s="17">
        <f>IF(OR($A35="",$B35="",$C35=""),"",'MPTO_working_3-way'!E34)</f>
        <v>3.7318369187169913</v>
      </c>
      <c r="I35" s="21">
        <f>IF(OR($A35="",$B35="",$C35=""),"",'MPTO_working_3-way'!F34)</f>
        <v>3.3059739815131803</v>
      </c>
      <c r="J35" s="22">
        <f>IF(OR($A35="",$B35="",$C35=""),"",'MPTO_working_3-way'!G34)</f>
        <v>2.3280028929023446</v>
      </c>
      <c r="K35" s="17">
        <f>IF(OR($A35="",$B35="",$C35=""),"",'OddsRatio_working_3-way'!H34)</f>
        <v>3.7200756304720004</v>
      </c>
      <c r="L35" s="21">
        <f>IF(OR($A35="",$B35="",$C35=""),"",'OddsRatio_working_3-way'!I34)</f>
        <v>3.3032058020471737</v>
      </c>
      <c r="M35" s="22">
        <f>IF(OR($A35="",$B35="",$C35=""),"",'OddsRatio_working_3-way'!J34)</f>
        <v>2.3339834509594488</v>
      </c>
      <c r="N35" s="23">
        <f t="shared" si="28"/>
        <v>26.969124133585382</v>
      </c>
      <c r="O35" s="24">
        <f t="shared" si="29"/>
        <v>30.329762654904428</v>
      </c>
      <c r="P35" s="24">
        <f t="shared" si="30"/>
        <v>42.70111321151019</v>
      </c>
      <c r="Q35" t="s">
        <v>56</v>
      </c>
      <c r="R35" t="s">
        <v>45</v>
      </c>
      <c r="S35" s="48" t="s">
        <v>476</v>
      </c>
      <c r="T35" s="35">
        <v>100</v>
      </c>
      <c r="U35" s="35">
        <f t="shared" si="31"/>
        <v>44.751381215469614</v>
      </c>
      <c r="V35" s="35">
        <f t="shared" si="32"/>
        <v>71.910112359550567</v>
      </c>
      <c r="W35" s="35">
        <f t="shared" si="33"/>
        <v>80.769230769230759</v>
      </c>
      <c r="X35" s="35">
        <f t="shared" si="34"/>
        <v>47.320656871218667</v>
      </c>
      <c r="Y35" s="35">
        <f t="shared" si="35"/>
        <v>74.479388015299619</v>
      </c>
      <c r="Z35" s="35">
        <f t="shared" si="36"/>
        <v>83.338506424979826</v>
      </c>
      <c r="AA35" s="35">
        <f t="shared" si="37"/>
        <v>-2.5692756557490526</v>
      </c>
      <c r="AB35" s="35">
        <f t="shared" si="38"/>
        <v>-2.5692756557490526</v>
      </c>
      <c r="AC35" s="35">
        <f t="shared" si="39"/>
        <v>-2.5692756557490668</v>
      </c>
      <c r="AD35" s="36"/>
      <c r="AE35" s="36"/>
      <c r="AF35">
        <v>2.19</v>
      </c>
      <c r="AG35">
        <v>1.74</v>
      </c>
      <c r="AH35" s="36"/>
      <c r="AI35" s="36"/>
      <c r="AJ35" t="s">
        <v>111</v>
      </c>
    </row>
    <row r="36" spans="1:36" ht="15" x14ac:dyDescent="0.25">
      <c r="A36">
        <v>1.81</v>
      </c>
      <c r="B36">
        <v>3.56</v>
      </c>
      <c r="C36">
        <v>5.2</v>
      </c>
      <c r="D36" s="20">
        <f t="shared" si="3"/>
        <v>2.5692756557490704E-2</v>
      </c>
      <c r="E36" s="17">
        <f>IF(OR($A36="",$B36="",$C36=""),"",A36*'MPTO_working_3-way'!$I35)</f>
        <v>1.8565038893690582</v>
      </c>
      <c r="F36" s="21">
        <f>IF(OR($A36="",$B36="",$C36=""),"",B36*'MPTO_working_3-way'!$I35)</f>
        <v>3.6514662133446669</v>
      </c>
      <c r="G36" s="22">
        <f>IF(OR($A36="",$B36="",$C36=""),"",C36*'MPTO_working_3-way'!$I35)</f>
        <v>5.333602334098952</v>
      </c>
      <c r="H36" s="17">
        <f>IF(OR($A36="",$B36="",$C36=""),"",'MPTO_working_3-way'!E35)</f>
        <v>1.8384991198921925</v>
      </c>
      <c r="I36" s="21">
        <f>IF(OR($A36="",$B36="",$C36=""),"",'MPTO_working_3-way'!F35)</f>
        <v>3.6719532188352058</v>
      </c>
      <c r="J36" s="22">
        <f>IF(OR($A36="",$B36="",$C36=""),"",'MPTO_working_3-way'!G35)</f>
        <v>5.4423711634917771</v>
      </c>
      <c r="K36" s="17">
        <f>IF(OR($A36="",$B36="",$C36=""),"",'OddsRatio_working_3-way'!H35)</f>
        <v>1.8453699120935361</v>
      </c>
      <c r="L36" s="21">
        <f>IF(OR($A36="",$B36="",$C36=""),"",'OddsRatio_working_3-way'!I35)</f>
        <v>3.67178638883883</v>
      </c>
      <c r="M36" s="22">
        <f>IF(OR($A36="",$B36="",$C36=""),"",'OddsRatio_working_3-way'!J35)</f>
        <v>5.3833995441887073</v>
      </c>
      <c r="N36" s="23">
        <f t="shared" si="28"/>
        <v>53.86468650705897</v>
      </c>
      <c r="O36" s="24">
        <f t="shared" si="29"/>
        <v>27.386259151060877</v>
      </c>
      <c r="P36" s="24">
        <f t="shared" si="30"/>
        <v>18.749054341880139</v>
      </c>
      <c r="Q36" t="s">
        <v>138</v>
      </c>
      <c r="R36" t="s">
        <v>139</v>
      </c>
      <c r="S36" s="48" t="s">
        <v>476</v>
      </c>
      <c r="T36" s="35">
        <v>100</v>
      </c>
      <c r="U36" s="35">
        <f t="shared" si="31"/>
        <v>47.368421052631575</v>
      </c>
      <c r="V36" s="35">
        <f t="shared" si="32"/>
        <v>72.222222222222229</v>
      </c>
      <c r="W36" s="35">
        <f t="shared" si="33"/>
        <v>77.973568281938327</v>
      </c>
      <c r="X36" s="35">
        <f t="shared" si="34"/>
        <v>49.804209495839451</v>
      </c>
      <c r="Y36" s="35">
        <f t="shared" si="35"/>
        <v>74.658010665430098</v>
      </c>
      <c r="Z36" s="35">
        <f t="shared" si="36"/>
        <v>80.409356725146196</v>
      </c>
      <c r="AA36" s="35">
        <f t="shared" si="37"/>
        <v>-2.4357884432078762</v>
      </c>
      <c r="AB36" s="35">
        <f t="shared" si="38"/>
        <v>-2.4357884432078691</v>
      </c>
      <c r="AC36" s="35">
        <f t="shared" si="39"/>
        <v>-2.4357884432078691</v>
      </c>
      <c r="AF36">
        <v>2.19</v>
      </c>
      <c r="AG36">
        <v>1.75</v>
      </c>
      <c r="AJ36" t="s">
        <v>483</v>
      </c>
    </row>
    <row r="37" spans="1:36" ht="15" x14ac:dyDescent="0.25">
      <c r="A37">
        <v>1.9</v>
      </c>
      <c r="B37">
        <v>3.6</v>
      </c>
      <c r="C37">
        <v>4.54</v>
      </c>
      <c r="D37" s="20">
        <f t="shared" si="3"/>
        <v>2.4357884432078647E-2</v>
      </c>
      <c r="E37" s="17">
        <f>IF(OR($A37="",$B37="",$C37=""),"",A37*'MPTO_working_3-way'!$I36)</f>
        <v>1.9462799804209494</v>
      </c>
      <c r="F37" s="21">
        <f>IF(OR($A37="",$B37="",$C37=""),"",B37*'MPTO_working_3-way'!$I36)</f>
        <v>3.687688383955483</v>
      </c>
      <c r="G37" s="22">
        <f>IF(OR($A37="",$B37="",$C37=""),"",C37*'MPTO_working_3-way'!$I36)</f>
        <v>4.6505847953216373</v>
      </c>
      <c r="H37" s="17">
        <f>IF(OR($A37="",$B37="",$C37=""),"",'MPTO_working_3-way'!E36)</f>
        <v>1.9297699044651955</v>
      </c>
      <c r="I37" s="21">
        <f>IF(OR($A37="",$B37="",$C37=""),"",'MPTO_working_3-way'!F36)</f>
        <v>3.7083943697853639</v>
      </c>
      <c r="J37" s="22">
        <f>IF(OR($A37="",$B37="",$C37=""),"",'MPTO_working_3-way'!G36)</f>
        <v>4.7137566030480276</v>
      </c>
      <c r="K37" s="17">
        <f>IF(OR($A37="",$B37="",$C37=""),"",'OddsRatio_working_3-way'!H36)</f>
        <v>1.9361667511763918</v>
      </c>
      <c r="L37" s="21">
        <f>IF(OR($A37="",$B37="",$C37=""),"",'OddsRatio_working_3-way'!I36)</f>
        <v>3.7044817256206861</v>
      </c>
      <c r="M37" s="22">
        <f>IF(OR($A37="",$B37="",$C37=""),"",'OddsRatio_working_3-way'!J36)</f>
        <v>4.6822558879604737</v>
      </c>
      <c r="N37" s="23">
        <f t="shared" si="28"/>
        <v>51.38006916064132</v>
      </c>
      <c r="O37" s="24">
        <f t="shared" si="29"/>
        <v>27.117258723671807</v>
      </c>
      <c r="P37" s="24">
        <f t="shared" si="30"/>
        <v>21.502672115686892</v>
      </c>
      <c r="Q37" t="s">
        <v>140</v>
      </c>
      <c r="R37" t="s">
        <v>141</v>
      </c>
      <c r="S37" s="48" t="s">
        <v>476</v>
      </c>
      <c r="T37" s="35">
        <v>100</v>
      </c>
      <c r="U37" s="35">
        <f t="shared" si="31"/>
        <v>50</v>
      </c>
      <c r="V37" s="35">
        <f t="shared" si="32"/>
        <v>72.067039106145245</v>
      </c>
      <c r="W37" s="35">
        <f t="shared" si="33"/>
        <v>75.124378109452735</v>
      </c>
      <c r="X37" s="35">
        <f t="shared" si="34"/>
        <v>52.808582784402013</v>
      </c>
      <c r="Y37" s="35">
        <f t="shared" si="35"/>
        <v>74.875621890547265</v>
      </c>
      <c r="Z37" s="35">
        <f t="shared" si="36"/>
        <v>77.932960893854755</v>
      </c>
      <c r="AA37" s="35">
        <f t="shared" si="37"/>
        <v>-2.808582784402013</v>
      </c>
      <c r="AB37" s="35">
        <f t="shared" si="38"/>
        <v>-2.8085827844020201</v>
      </c>
      <c r="AC37" s="35">
        <f t="shared" si="39"/>
        <v>-2.8085827844020201</v>
      </c>
      <c r="AF37">
        <v>2.0699999999999998</v>
      </c>
      <c r="AG37">
        <v>1.85</v>
      </c>
      <c r="AJ37" t="s">
        <v>484</v>
      </c>
    </row>
    <row r="38" spans="1:36" ht="15" x14ac:dyDescent="0.25">
      <c r="A38">
        <v>2</v>
      </c>
      <c r="B38">
        <v>3.58</v>
      </c>
      <c r="C38">
        <v>4.0199999999999996</v>
      </c>
      <c r="D38" s="20">
        <f t="shared" si="3"/>
        <v>2.8085827844020139E-2</v>
      </c>
      <c r="E38" s="17">
        <f>IF(OR($A38="",$B38="",$C38=""),"",A38*'MPTO_working_3-way'!$I37)</f>
        <v>2.0561716556880403</v>
      </c>
      <c r="F38" s="21">
        <f>IF(OR($A38="",$B38="",$C38=""),"",B38*'MPTO_working_3-way'!$I37)</f>
        <v>3.6805472636815924</v>
      </c>
      <c r="G38" s="22">
        <f>IF(OR($A38="",$B38="",$C38=""),"",C38*'MPTO_working_3-way'!$I37)</f>
        <v>4.1329050279329609</v>
      </c>
      <c r="H38" s="17">
        <f>IF(OR($A38="",$B38="",$C38=""),"",'MPTO_working_3-way'!E37)</f>
        <v>2.0381623173080556</v>
      </c>
      <c r="I38" s="21">
        <f>IF(OR($A38="",$B38="",$C38=""),"",'MPTO_working_3-way'!F37)</f>
        <v>3.7041472914772049</v>
      </c>
      <c r="J38" s="22">
        <f>IF(OR($A38="",$B38="",$C38=""),"",'MPTO_working_3-way'!G37)</f>
        <v>4.177209311325683</v>
      </c>
      <c r="K38" s="17">
        <f>IF(OR($A38="",$B38="",$C38=""),"",'OddsRatio_working_3-way'!H37)</f>
        <v>2.0452899717448281</v>
      </c>
      <c r="L38" s="21">
        <f>IF(OR($A38="",$B38="",$C38=""),"",'OddsRatio_working_3-way'!I37)</f>
        <v>3.6968481271016564</v>
      </c>
      <c r="M38" s="22">
        <f>IF(OR($A38="",$B38="",$C38=""),"",'OddsRatio_working_3-way'!J37)</f>
        <v>4.1567757146693802</v>
      </c>
      <c r="N38" s="23">
        <f t="shared" si="28"/>
        <v>48.634071831195335</v>
      </c>
      <c r="O38" s="24">
        <f t="shared" si="29"/>
        <v>27.169872531394041</v>
      </c>
      <c r="P38" s="24">
        <f t="shared" si="30"/>
        <v>24.196055637410616</v>
      </c>
      <c r="Q38" t="s">
        <v>142</v>
      </c>
      <c r="R38" t="s">
        <v>143</v>
      </c>
      <c r="S38" s="48" t="s">
        <v>476</v>
      </c>
      <c r="T38" s="35">
        <v>100</v>
      </c>
      <c r="U38" s="35">
        <f t="shared" si="31"/>
        <v>64.285714285714292</v>
      </c>
      <c r="V38" s="35">
        <f t="shared" si="32"/>
        <v>70.414201183431956</v>
      </c>
      <c r="W38" s="35">
        <f t="shared" si="33"/>
        <v>62.546816479400754</v>
      </c>
      <c r="X38" s="35">
        <f t="shared" si="34"/>
        <v>67.038982337167297</v>
      </c>
      <c r="Y38" s="35">
        <f t="shared" si="35"/>
        <v>73.167469234884976</v>
      </c>
      <c r="Z38" s="35">
        <f t="shared" si="36"/>
        <v>65.300084530853766</v>
      </c>
      <c r="AA38" s="35">
        <f t="shared" si="37"/>
        <v>-2.7532680514530057</v>
      </c>
      <c r="AB38" s="35">
        <f t="shared" si="38"/>
        <v>-2.7532680514530199</v>
      </c>
      <c r="AC38" s="35">
        <f t="shared" si="39"/>
        <v>-2.7532680514530128</v>
      </c>
      <c r="AF38">
        <v>1.85</v>
      </c>
      <c r="AG38">
        <v>2.04</v>
      </c>
      <c r="AJ38" t="s">
        <v>485</v>
      </c>
    </row>
    <row r="39" spans="1:36" ht="15" x14ac:dyDescent="0.25">
      <c r="A39">
        <v>2.8</v>
      </c>
      <c r="B39">
        <v>3.38</v>
      </c>
      <c r="C39">
        <v>2.67</v>
      </c>
      <c r="D39" s="20">
        <f t="shared" si="3"/>
        <v>2.7532680514530172E-2</v>
      </c>
      <c r="E39" s="17">
        <f>IF(OR($A39="",$B39="",$C39=""),"",A39*'MPTO_working_3-way'!$I38)</f>
        <v>2.8770915054406845</v>
      </c>
      <c r="F39" s="21">
        <f>IF(OR($A39="",$B39="",$C39=""),"",B39*'MPTO_working_3-way'!$I38)</f>
        <v>3.473060460139112</v>
      </c>
      <c r="G39" s="22">
        <f>IF(OR($A39="",$B39="",$C39=""),"",C39*'MPTO_working_3-way'!$I38)</f>
        <v>2.7435122569737955</v>
      </c>
      <c r="H39" s="17">
        <f>IF(OR($A39="",$B39="",$C39=""),"",'MPTO_working_3-way'!E38)</f>
        <v>2.8738498025633401</v>
      </c>
      <c r="I39" s="21">
        <f>IF(OR($A39="",$B39="",$C39=""),"",'MPTO_working_3-way'!F38)</f>
        <v>3.4882046430471174</v>
      </c>
      <c r="J39" s="22">
        <f>IF(OR($A39="",$B39="",$C39=""),"",'MPTO_working_3-way'!G38)</f>
        <v>2.7370693826030066</v>
      </c>
      <c r="K39" s="17">
        <f>IF(OR($A39="",$B39="",$C39=""),"",'OddsRatio_working_3-way'!H38)</f>
        <v>2.8757639817821272</v>
      </c>
      <c r="L39" s="21">
        <f>IF(OR($A39="",$B39="",$C39=""),"",'OddsRatio_working_3-way'!I38)</f>
        <v>3.4801768203563674</v>
      </c>
      <c r="M39" s="22">
        <f>IF(OR($A39="",$B39="",$C39=""),"",'OddsRatio_working_3-way'!J38)</f>
        <v>2.7402921386534178</v>
      </c>
      <c r="N39" s="23">
        <f t="shared" si="28"/>
        <v>34.757323432673715</v>
      </c>
      <c r="O39" s="24">
        <f t="shared" si="29"/>
        <v>28.793048997481186</v>
      </c>
      <c r="P39" s="24">
        <f t="shared" si="30"/>
        <v>36.449627569845092</v>
      </c>
      <c r="Q39" t="s">
        <v>144</v>
      </c>
      <c r="R39" t="s">
        <v>145</v>
      </c>
      <c r="S39" s="48" t="s">
        <v>476</v>
      </c>
      <c r="T39" s="35">
        <v>100</v>
      </c>
      <c r="U39" s="35">
        <f t="shared" si="31"/>
        <v>55.752212389380524</v>
      </c>
      <c r="V39" s="35">
        <f t="shared" si="32"/>
        <v>69.230769230769241</v>
      </c>
      <c r="W39" s="35">
        <f t="shared" si="33"/>
        <v>72.14484679665739</v>
      </c>
      <c r="X39" s="35">
        <f t="shared" si="34"/>
        <v>58.624383972573391</v>
      </c>
      <c r="Y39" s="35">
        <f t="shared" si="35"/>
        <v>72.102940813962093</v>
      </c>
      <c r="Z39" s="35">
        <f t="shared" si="36"/>
        <v>75.017018379850242</v>
      </c>
      <c r="AA39" s="35">
        <f t="shared" si="37"/>
        <v>-2.8721715831928663</v>
      </c>
      <c r="AB39" s="35">
        <f t="shared" si="38"/>
        <v>-2.872171583192852</v>
      </c>
      <c r="AC39" s="35">
        <f t="shared" si="39"/>
        <v>-2.872171583192852</v>
      </c>
      <c r="AF39">
        <v>1.93</v>
      </c>
      <c r="AG39">
        <v>1.95</v>
      </c>
      <c r="AJ39" t="s">
        <v>486</v>
      </c>
    </row>
    <row r="40" spans="1:36" ht="15" x14ac:dyDescent="0.25">
      <c r="A40">
        <v>2.2599999999999998</v>
      </c>
      <c r="B40">
        <v>3.25</v>
      </c>
      <c r="C40">
        <v>3.59</v>
      </c>
      <c r="D40" s="20">
        <f t="shared" si="3"/>
        <v>2.8721715831928618E-2</v>
      </c>
      <c r="E40" s="17">
        <f>IF(OR($A40="",$B40="",$C40=""),"",A40*'MPTO_working_3-way'!$I39)</f>
        <v>2.3249110777801585</v>
      </c>
      <c r="F40" s="21">
        <f>IF(OR($A40="",$B40="",$C40=""),"",B40*'MPTO_working_3-way'!$I39)</f>
        <v>3.3433455764537681</v>
      </c>
      <c r="G40" s="22">
        <f>IF(OR($A40="",$B40="",$C40=""),"",C40*'MPTO_working_3-way'!$I39)</f>
        <v>3.6931109598366234</v>
      </c>
      <c r="H40" s="17">
        <f>IF(OR($A40="",$B40="",$C40=""),"",'MPTO_working_3-way'!E39)</f>
        <v>2.3099811214142734</v>
      </c>
      <c r="I40" s="21">
        <f>IF(OR($A40="",$B40="",$C40=""),"",'MPTO_working_3-way'!F39)</f>
        <v>3.3543719270571626</v>
      </c>
      <c r="J40" s="22">
        <f>IF(OR($A40="",$B40="",$C40=""),"",'MPTO_working_3-way'!G39)</f>
        <v>3.7177813339349033</v>
      </c>
      <c r="K40" s="17">
        <f>IF(OR($A40="",$B40="",$C40=""),"",'OddsRatio_working_3-way'!H39)</f>
        <v>2.3163712283482729</v>
      </c>
      <c r="L40" s="21">
        <f>IF(OR($A40="",$B40="",$C40=""),"",'OddsRatio_working_3-way'!I39)</f>
        <v>3.350662907764772</v>
      </c>
      <c r="M40" s="22">
        <f>IF(OR($A40="",$B40="",$C40=""),"",'OddsRatio_working_3-way'!J39)</f>
        <v>3.7058741916047824</v>
      </c>
      <c r="N40" s="23">
        <f t="shared" si="28"/>
        <v>43.012397745328265</v>
      </c>
      <c r="O40" s="24">
        <f t="shared" si="29"/>
        <v>29.910159662905194</v>
      </c>
      <c r="P40" s="24">
        <f t="shared" si="30"/>
        <v>27.077442591766541</v>
      </c>
      <c r="Q40" t="s">
        <v>146</v>
      </c>
      <c r="R40" t="s">
        <v>147</v>
      </c>
      <c r="S40" s="48" t="s">
        <v>476</v>
      </c>
      <c r="T40" s="35">
        <v>100</v>
      </c>
      <c r="U40" s="35">
        <f t="shared" si="31"/>
        <v>60.629921259842511</v>
      </c>
      <c r="V40" s="35">
        <f t="shared" si="32"/>
        <v>71.181556195965413</v>
      </c>
      <c r="W40" s="35">
        <f t="shared" si="33"/>
        <v>65.397923875432525</v>
      </c>
      <c r="X40" s="35">
        <f t="shared" si="34"/>
        <v>63.420519928602047</v>
      </c>
      <c r="Y40" s="35">
        <f t="shared" si="35"/>
        <v>73.972154864724942</v>
      </c>
      <c r="Z40" s="35">
        <f t="shared" si="36"/>
        <v>68.188522544192054</v>
      </c>
      <c r="AA40" s="35">
        <f t="shared" si="37"/>
        <v>-2.7905986687595359</v>
      </c>
      <c r="AB40" s="35">
        <f t="shared" si="38"/>
        <v>-2.7905986687595288</v>
      </c>
      <c r="AC40" s="35">
        <f t="shared" si="39"/>
        <v>-2.7905986687595288</v>
      </c>
      <c r="AF40">
        <v>2.31</v>
      </c>
      <c r="AG40">
        <v>1.66</v>
      </c>
      <c r="AJ40" t="s">
        <v>487</v>
      </c>
    </row>
    <row r="41" spans="1:36" ht="15" x14ac:dyDescent="0.25">
      <c r="A41">
        <v>2.54</v>
      </c>
      <c r="B41">
        <v>3.47</v>
      </c>
      <c r="C41">
        <v>2.89</v>
      </c>
      <c r="D41" s="20">
        <f t="shared" si="3"/>
        <v>2.7905986687595252E-2</v>
      </c>
      <c r="E41" s="17">
        <f>IF(OR($A41="",$B41="",$C41=""),"",A41*'MPTO_working_3-way'!$I40)</f>
        <v>2.6108812061864919</v>
      </c>
      <c r="F41" s="21">
        <f>IF(OR($A41="",$B41="",$C41=""),"",B41*'MPTO_working_3-way'!$I40)</f>
        <v>3.5668337738059557</v>
      </c>
      <c r="G41" s="22">
        <f>IF(OR($A41="",$B41="",$C41=""),"",C41*'MPTO_working_3-way'!$I40)</f>
        <v>2.9706483015271505</v>
      </c>
      <c r="H41" s="17">
        <f>IF(OR($A41="",$B41="",$C41=""),"",'MPTO_working_3-way'!E40)</f>
        <v>2.6014649921655422</v>
      </c>
      <c r="I41" s="21">
        <f>IF(OR($A41="",$B41="",$C41=""),"",'MPTO_working_3-way'!F40)</f>
        <v>3.5857402535462697</v>
      </c>
      <c r="J41" s="22">
        <f>IF(OR($A41="",$B41="",$C41=""),"",'MPTO_working_3-way'!G40)</f>
        <v>2.9698374486826609</v>
      </c>
      <c r="K41" s="17">
        <f>IF(OR($A41="",$B41="",$C41=""),"",'OddsRatio_working_3-way'!H40)</f>
        <v>2.6059273606501234</v>
      </c>
      <c r="L41" s="21">
        <f>IF(OR($A41="",$B41="",$C41=""),"",'OddsRatio_working_3-way'!I40)</f>
        <v>3.5757406368868856</v>
      </c>
      <c r="M41" s="22">
        <f>IF(OR($A41="",$B41="",$C41=""),"",'OddsRatio_working_3-way'!J40)</f>
        <v>2.9709108517069698</v>
      </c>
      <c r="N41" s="23">
        <f t="shared" si="28"/>
        <v>38.301244715021753</v>
      </c>
      <c r="O41" s="24">
        <f t="shared" si="29"/>
        <v>28.036069618488547</v>
      </c>
      <c r="P41" s="24">
        <f t="shared" si="30"/>
        <v>33.662685666489708</v>
      </c>
      <c r="Q41" t="s">
        <v>148</v>
      </c>
      <c r="R41" t="s">
        <v>149</v>
      </c>
      <c r="S41" s="48" t="s">
        <v>476</v>
      </c>
      <c r="T41" s="35">
        <v>100</v>
      </c>
      <c r="U41" s="35">
        <f t="shared" si="31"/>
        <v>49.238578680203041</v>
      </c>
      <c r="V41" s="35">
        <f t="shared" si="32"/>
        <v>73.614775725593674</v>
      </c>
      <c r="W41" s="35">
        <f t="shared" si="33"/>
        <v>70.588235294117652</v>
      </c>
      <c r="X41" s="35">
        <f t="shared" si="34"/>
        <v>55.796988980288688</v>
      </c>
      <c r="Y41" s="35">
        <f t="shared" si="35"/>
        <v>80.173186025679314</v>
      </c>
      <c r="Z41" s="35">
        <f t="shared" si="36"/>
        <v>77.146645594203278</v>
      </c>
      <c r="AA41" s="35">
        <f t="shared" si="37"/>
        <v>-6.5584103000856473</v>
      </c>
      <c r="AB41" s="35">
        <f t="shared" si="38"/>
        <v>-6.5584103000856402</v>
      </c>
      <c r="AC41" s="35">
        <f t="shared" si="39"/>
        <v>-6.558410300085626</v>
      </c>
      <c r="AF41">
        <v>1.96</v>
      </c>
      <c r="AG41">
        <v>1.93</v>
      </c>
      <c r="AJ41" t="s">
        <v>487</v>
      </c>
    </row>
    <row r="42" spans="1:36" ht="15" x14ac:dyDescent="0.25">
      <c r="A42">
        <v>1.97</v>
      </c>
      <c r="B42">
        <v>3.79</v>
      </c>
      <c r="C42">
        <v>3.4</v>
      </c>
      <c r="D42" s="20">
        <f t="shared" si="3"/>
        <v>6.5584103000856375E-2</v>
      </c>
      <c r="E42" s="17">
        <f>IF(OR($A42="",$B42="",$C42=""),"",A42*'MPTO_working_3-way'!$I41)</f>
        <v>2.0992006829116869</v>
      </c>
      <c r="F42" s="21">
        <f>IF(OR($A42="",$B42="",$C42=""),"",B42*'MPTO_working_3-way'!$I41)</f>
        <v>4.0385637503732461</v>
      </c>
      <c r="G42" s="22">
        <f>IF(OR($A42="",$B42="",$C42=""),"",C42*'MPTO_working_3-way'!$I41)</f>
        <v>3.6229859502029114</v>
      </c>
      <c r="H42" s="17">
        <f>IF(OR($A42="",$B42="",$C42=""),"",'MPTO_working_3-way'!E41)</f>
        <v>2.0586600967963773</v>
      </c>
      <c r="I42" s="21">
        <f>IF(OR($A42="",$B42="",$C42=""),"",'MPTO_working_3-way'!F41)</f>
        <v>4.132387221961765</v>
      </c>
      <c r="J42" s="22">
        <f>IF(OR($A42="",$B42="",$C42=""),"",'MPTO_working_3-way'!G41)</f>
        <v>3.6730098649465943</v>
      </c>
      <c r="K42" s="17">
        <f>IF(OR($A42="",$B42="",$C42=""),"",'OddsRatio_working_3-way'!H41)</f>
        <v>2.0742289161033129</v>
      </c>
      <c r="L42" s="21">
        <f>IF(OR($A42="",$B42="",$C42=""),"",'OddsRatio_working_3-way'!I41)</f>
        <v>4.0897924494105595</v>
      </c>
      <c r="M42" s="22">
        <f>IF(OR($A42="",$B42="",$C42=""),"",'OddsRatio_working_3-way'!J41)</f>
        <v>3.6578859779875783</v>
      </c>
      <c r="N42" s="23">
        <f t="shared" si="28"/>
        <v>47.637179624625233</v>
      </c>
      <c r="O42" s="24">
        <f t="shared" si="29"/>
        <v>24.761278063459553</v>
      </c>
      <c r="P42" s="24">
        <f t="shared" si="30"/>
        <v>27.60154231191521</v>
      </c>
      <c r="Q42" t="s">
        <v>150</v>
      </c>
      <c r="R42" t="s">
        <v>151</v>
      </c>
      <c r="S42" s="48" t="s">
        <v>476</v>
      </c>
      <c r="T42" s="35">
        <v>100</v>
      </c>
      <c r="U42" s="35">
        <f t="shared" si="31"/>
        <v>37.106918238993707</v>
      </c>
      <c r="V42" s="35">
        <f t="shared" si="32"/>
        <v>74.293059125964007</v>
      </c>
      <c r="W42" s="35">
        <f t="shared" si="33"/>
        <v>86.033519553072622</v>
      </c>
      <c r="X42" s="35">
        <f t="shared" si="34"/>
        <v>39.673421320963364</v>
      </c>
      <c r="Y42" s="35">
        <f t="shared" si="35"/>
        <v>76.859562207933664</v>
      </c>
      <c r="Z42" s="35">
        <f t="shared" si="36"/>
        <v>88.600022635042279</v>
      </c>
      <c r="AA42" s="35">
        <f t="shared" si="37"/>
        <v>-2.5665030819696568</v>
      </c>
      <c r="AB42" s="35">
        <f t="shared" si="38"/>
        <v>-2.5665030819696568</v>
      </c>
      <c r="AC42" s="35">
        <f t="shared" si="39"/>
        <v>-2.5665030819696568</v>
      </c>
      <c r="AF42">
        <v>1.72</v>
      </c>
      <c r="AG42">
        <v>2.1</v>
      </c>
      <c r="AJ42" t="s">
        <v>488</v>
      </c>
    </row>
    <row r="43" spans="1:36" ht="15" x14ac:dyDescent="0.25">
      <c r="A43">
        <v>1.59</v>
      </c>
      <c r="B43">
        <v>3.89</v>
      </c>
      <c r="C43">
        <v>7.16</v>
      </c>
      <c r="D43" s="20">
        <f t="shared" si="3"/>
        <v>2.5665030819696399E-2</v>
      </c>
      <c r="E43" s="17">
        <f>IF(OR($A43="",$B43="",$C43=""),"",A43*'MPTO_working_3-way'!$I42)</f>
        <v>1.6308073990033174</v>
      </c>
      <c r="F43" s="21">
        <f>IF(OR($A43="",$B43="",$C43=""),"",B43*'MPTO_working_3-way'!$I42)</f>
        <v>3.9898369698886191</v>
      </c>
      <c r="G43" s="22">
        <f>IF(OR($A43="",$B43="",$C43=""),"",C43*'MPTO_working_3-way'!$I42)</f>
        <v>7.3437616206690262</v>
      </c>
      <c r="H43" s="17">
        <f>IF(OR($A43="",$B43="",$C43=""),"",'MPTO_working_3-way'!E42)</f>
        <v>1.6119261714811741</v>
      </c>
      <c r="I43" s="21">
        <f>IF(OR($A43="",$B43="",$C43=""),"",'MPTO_working_3-way'!F42)</f>
        <v>4.0239117176636148</v>
      </c>
      <c r="J43" s="22">
        <f>IF(OR($A43="",$B43="",$C43=""),"",'MPTO_working_3-way'!G42)</f>
        <v>7.6271952536570407</v>
      </c>
      <c r="K43" s="17">
        <f>IF(OR($A43="",$B43="",$C43=""),"",'OddsRatio_working_3-way'!H42)</f>
        <v>1.6186281849035631</v>
      </c>
      <c r="L43" s="21">
        <f>IF(OR($A43="",$B43="",$C43=""),"",'OddsRatio_working_3-way'!I42)</f>
        <v>4.0302295836801632</v>
      </c>
      <c r="M43" s="22">
        <f>IF(OR($A43="",$B43="",$C43=""),"",'OddsRatio_working_3-way'!J42)</f>
        <v>7.458897659332111</v>
      </c>
      <c r="N43" s="23">
        <f t="shared" si="28"/>
        <v>61.319319535290248</v>
      </c>
      <c r="O43" s="24">
        <f t="shared" si="29"/>
        <v>25.063680735504239</v>
      </c>
      <c r="P43" s="24">
        <f t="shared" si="30"/>
        <v>13.616999729205517</v>
      </c>
      <c r="Q43" t="s">
        <v>152</v>
      </c>
      <c r="R43" t="s">
        <v>153</v>
      </c>
      <c r="S43" s="48" t="s">
        <v>476</v>
      </c>
      <c r="T43" s="35">
        <v>100</v>
      </c>
      <c r="U43" s="35">
        <f t="shared" si="31"/>
        <v>73.40425531914893</v>
      </c>
      <c r="V43" s="35">
        <f t="shared" si="32"/>
        <v>68.847352024922117</v>
      </c>
      <c r="W43" s="35">
        <f t="shared" si="33"/>
        <v>54.954954954954964</v>
      </c>
      <c r="X43" s="35">
        <f t="shared" si="34"/>
        <v>76.197693020122912</v>
      </c>
      <c r="Y43" s="35">
        <f t="shared" si="35"/>
        <v>71.640789725896099</v>
      </c>
      <c r="Z43" s="35">
        <f t="shared" si="36"/>
        <v>57.748392655928946</v>
      </c>
      <c r="AA43" s="35">
        <f t="shared" si="37"/>
        <v>-2.7934377009739819</v>
      </c>
      <c r="AB43" s="35">
        <f t="shared" si="38"/>
        <v>-2.7934377009739819</v>
      </c>
      <c r="AC43" s="35">
        <f t="shared" si="39"/>
        <v>-2.7934377009739819</v>
      </c>
      <c r="AF43">
        <v>2.37</v>
      </c>
      <c r="AG43">
        <v>1.65</v>
      </c>
      <c r="AJ43" t="s">
        <v>489</v>
      </c>
    </row>
    <row r="44" spans="1:36" ht="15" x14ac:dyDescent="0.25">
      <c r="A44">
        <v>3.76</v>
      </c>
      <c r="B44">
        <v>3.21</v>
      </c>
      <c r="C44">
        <v>2.2200000000000002</v>
      </c>
      <c r="D44" s="20">
        <f t="shared" si="3"/>
        <v>2.7934377009739997E-2</v>
      </c>
      <c r="E44" s="17">
        <f>IF(OR($A44="",$B44="",$C44=""),"",A44*'MPTO_working_3-way'!$I43)</f>
        <v>3.8650332575566222</v>
      </c>
      <c r="F44" s="21">
        <f>IF(OR($A44="",$B44="",$C44=""),"",B44*'MPTO_working_3-way'!$I43)</f>
        <v>3.2996693502012655</v>
      </c>
      <c r="G44" s="22">
        <f>IF(OR($A44="",$B44="",$C44=""),"",C44*'MPTO_working_3-way'!$I43)</f>
        <v>2.2820143169616229</v>
      </c>
      <c r="H44" s="17">
        <f>IF(OR($A44="",$B44="",$C44=""),"",'MPTO_working_3-way'!E43)</f>
        <v>3.8964178187689917</v>
      </c>
      <c r="I44" s="21">
        <f>IF(OR($A44="",$B44="",$C44=""),"",'MPTO_working_3-way'!F43)</f>
        <v>3.3089023752905762</v>
      </c>
      <c r="J44" s="22">
        <f>IF(OR($A44="",$B44="",$C44=""),"",'MPTO_working_3-way'!G43)</f>
        <v>2.2668592425244314</v>
      </c>
      <c r="K44" s="17">
        <f>IF(OR($A44="",$B44="",$C44=""),"",'OddsRatio_working_3-way'!H43)</f>
        <v>3.8806355698074273</v>
      </c>
      <c r="L44" s="21">
        <f>IF(OR($A44="",$B44="",$C44=""),"",'OddsRatio_working_3-way'!I43)</f>
        <v>3.3065958729255125</v>
      </c>
      <c r="M44" s="22">
        <f>IF(OR($A44="",$B44="",$C44=""),"",'OddsRatio_working_3-way'!J43)</f>
        <v>2.2733244185380657</v>
      </c>
      <c r="N44" s="23">
        <f t="shared" si="28"/>
        <v>25.872998584032242</v>
      </c>
      <c r="O44" s="24">
        <f t="shared" si="29"/>
        <v>30.306066877246487</v>
      </c>
      <c r="P44" s="24">
        <f t="shared" si="30"/>
        <v>43.820934538721268</v>
      </c>
      <c r="Q44" t="s">
        <v>154</v>
      </c>
      <c r="R44" t="s">
        <v>155</v>
      </c>
      <c r="S44" s="48" t="s">
        <v>476</v>
      </c>
      <c r="T44" s="35">
        <v>100</v>
      </c>
      <c r="U44" s="35">
        <f t="shared" si="31"/>
        <v>60.9375</v>
      </c>
      <c r="V44" s="35">
        <f t="shared" si="32"/>
        <v>70.930232558139537</v>
      </c>
      <c r="W44" s="35">
        <f t="shared" si="33"/>
        <v>65.397923875432525</v>
      </c>
      <c r="X44" s="35">
        <f t="shared" si="34"/>
        <v>63.671843566427945</v>
      </c>
      <c r="Y44" s="35">
        <f t="shared" si="35"/>
        <v>73.664576124567475</v>
      </c>
      <c r="Z44" s="35">
        <f t="shared" si="36"/>
        <v>68.132267441860478</v>
      </c>
      <c r="AA44" s="35">
        <f t="shared" si="37"/>
        <v>-2.7343435664279454</v>
      </c>
      <c r="AB44" s="35">
        <f t="shared" si="38"/>
        <v>-2.7343435664279383</v>
      </c>
      <c r="AC44" s="35">
        <f t="shared" si="39"/>
        <v>-2.7343435664279525</v>
      </c>
      <c r="AF44">
        <v>2.25</v>
      </c>
      <c r="AG44">
        <v>1.7</v>
      </c>
      <c r="AJ44" t="s">
        <v>490</v>
      </c>
    </row>
    <row r="45" spans="1:36" ht="15" x14ac:dyDescent="0.25">
      <c r="A45">
        <v>2.56</v>
      </c>
      <c r="B45">
        <v>3.44</v>
      </c>
      <c r="C45">
        <v>2.89</v>
      </c>
      <c r="D45" s="20">
        <f t="shared" si="3"/>
        <v>2.7343435664279436E-2</v>
      </c>
      <c r="E45" s="17">
        <f>IF(OR($A45="",$B45="",$C45=""),"",A45*'MPTO_working_3-way'!$I44)</f>
        <v>2.6299991953005555</v>
      </c>
      <c r="F45" s="21">
        <f>IF(OR($A45="",$B45="",$C45=""),"",B45*'MPTO_working_3-way'!$I44)</f>
        <v>3.5340614186851211</v>
      </c>
      <c r="G45" s="22">
        <f>IF(OR($A45="",$B45="",$C45=""),"",C45*'MPTO_working_3-way'!$I44)</f>
        <v>2.9690225290697678</v>
      </c>
      <c r="H45" s="17">
        <f>IF(OR($A45="",$B45="",$C45=""),"",'MPTO_working_3-way'!E44)</f>
        <v>2.6211596896772194</v>
      </c>
      <c r="I45" s="21">
        <f>IF(OR($A45="",$B45="",$C45=""),"",'MPTO_working_3-way'!F44)</f>
        <v>3.5513482860089933</v>
      </c>
      <c r="J45" s="22">
        <f>IF(OR($A45="",$B45="",$C45=""),"",'MPTO_working_3-way'!G44)</f>
        <v>2.968184481491019</v>
      </c>
      <c r="K45" s="17">
        <f>IF(OR($A45="",$B45="",$C45=""),"",'OddsRatio_working_3-way'!H44)</f>
        <v>2.625362030206853</v>
      </c>
      <c r="L45" s="21">
        <f>IF(OR($A45="",$B45="",$C45=""),"",'OddsRatio_working_3-way'!I44)</f>
        <v>3.5422329190414876</v>
      </c>
      <c r="M45" s="22">
        <f>IF(OR($A45="",$B45="",$C45=""),"",'OddsRatio_working_3-way'!J44)</f>
        <v>2.9691886135198411</v>
      </c>
      <c r="N45" s="23">
        <f t="shared" si="28"/>
        <v>38.022825322032858</v>
      </c>
      <c r="O45" s="24">
        <f t="shared" si="29"/>
        <v>28.296056053605849</v>
      </c>
      <c r="P45" s="24">
        <f t="shared" si="30"/>
        <v>33.681118624361282</v>
      </c>
      <c r="Q45" t="s">
        <v>156</v>
      </c>
      <c r="R45" t="s">
        <v>157</v>
      </c>
      <c r="S45" s="48" t="s">
        <v>476</v>
      </c>
      <c r="T45" s="35">
        <v>100</v>
      </c>
      <c r="U45" s="35">
        <f t="shared" si="31"/>
        <v>70.501474926253692</v>
      </c>
      <c r="V45" s="35">
        <f t="shared" si="32"/>
        <v>71.83098591549296</v>
      </c>
      <c r="W45" s="35">
        <f t="shared" si="33"/>
        <v>54.954954954954964</v>
      </c>
      <c r="X45" s="35">
        <f t="shared" si="34"/>
        <v>73.214059129552084</v>
      </c>
      <c r="Y45" s="35">
        <f t="shared" si="35"/>
        <v>74.543570118791365</v>
      </c>
      <c r="Z45" s="35">
        <f t="shared" si="36"/>
        <v>57.667539158253355</v>
      </c>
      <c r="AA45" s="35">
        <f t="shared" si="37"/>
        <v>-2.7125842032983911</v>
      </c>
      <c r="AB45" s="35">
        <f t="shared" si="38"/>
        <v>-2.7125842032984053</v>
      </c>
      <c r="AC45" s="35">
        <f t="shared" si="39"/>
        <v>-2.7125842032983911</v>
      </c>
      <c r="AF45">
        <v>1.88</v>
      </c>
      <c r="AG45">
        <v>2.02</v>
      </c>
      <c r="AJ45" t="s">
        <v>491</v>
      </c>
    </row>
    <row r="46" spans="1:36" ht="15" x14ac:dyDescent="0.25">
      <c r="A46">
        <v>3.39</v>
      </c>
      <c r="B46">
        <v>3.55</v>
      </c>
      <c r="C46">
        <v>2.2200000000000002</v>
      </c>
      <c r="D46" s="20">
        <f t="shared" si="3"/>
        <v>2.7125842032984071E-2</v>
      </c>
      <c r="E46" s="17">
        <f>IF(OR($A46="",$B46="",$C46=""),"",A46*'MPTO_working_3-way'!$I45)</f>
        <v>3.481956604491816</v>
      </c>
      <c r="F46" s="21">
        <f>IF(OR($A46="",$B46="",$C46=""),"",B46*'MPTO_working_3-way'!$I45)</f>
        <v>3.6462967392170933</v>
      </c>
      <c r="G46" s="22">
        <f>IF(OR($A46="",$B46="",$C46=""),"",C46*'MPTO_working_3-way'!$I45)</f>
        <v>2.2802193693132247</v>
      </c>
      <c r="H46" s="17">
        <f>IF(OR($A46="",$B46="",$C46=""),"",'MPTO_working_3-way'!E45)</f>
        <v>3.4971967803880659</v>
      </c>
      <c r="I46" s="21">
        <f>IF(OR($A46="",$B46="",$C46=""),"",'MPTO_working_3-way'!F45)</f>
        <v>3.6677301512994509</v>
      </c>
      <c r="J46" s="22">
        <f>IF(OR($A46="",$B46="",$C46=""),"",'MPTO_working_3-way'!G45)</f>
        <v>2.2654751618130526</v>
      </c>
      <c r="K46" s="17">
        <f>IF(OR($A46="",$B46="",$C46=""),"",'OddsRatio_working_3-way'!H45)</f>
        <v>3.491264307974788</v>
      </c>
      <c r="L46" s="21">
        <f>IF(OR($A46="",$B46="",$C46=""),"",'OddsRatio_working_3-way'!I45)</f>
        <v>3.6580435085086656</v>
      </c>
      <c r="M46" s="22">
        <f>IF(OR($A46="",$B46="",$C46=""),"",'OddsRatio_working_3-way'!J45)</f>
        <v>2.2716914040708129</v>
      </c>
      <c r="N46" s="23">
        <f t="shared" si="28"/>
        <v>28.719484864055271</v>
      </c>
      <c r="O46" s="24">
        <f t="shared" si="29"/>
        <v>27.425085546238698</v>
      </c>
      <c r="P46" s="24">
        <f t="shared" si="30"/>
        <v>43.855429589706027</v>
      </c>
      <c r="Q46" t="s">
        <v>158</v>
      </c>
      <c r="R46" t="s">
        <v>159</v>
      </c>
      <c r="S46" s="48" t="s">
        <v>476</v>
      </c>
      <c r="T46" s="35">
        <v>100</v>
      </c>
      <c r="U46" s="35">
        <f t="shared" si="31"/>
        <v>62.264150943396231</v>
      </c>
      <c r="V46" s="35">
        <f t="shared" si="32"/>
        <v>72.527472527472526</v>
      </c>
      <c r="W46" s="35">
        <f t="shared" si="33"/>
        <v>60.784313725490193</v>
      </c>
      <c r="X46" s="35">
        <f t="shared" si="34"/>
        <v>66.688213747037281</v>
      </c>
      <c r="Y46" s="35">
        <f t="shared" si="35"/>
        <v>76.95153533111359</v>
      </c>
      <c r="Z46" s="35">
        <f t="shared" si="36"/>
        <v>65.208376529131257</v>
      </c>
      <c r="AA46" s="35">
        <f t="shared" si="37"/>
        <v>-4.4240628036410499</v>
      </c>
      <c r="AB46" s="35">
        <f t="shared" si="38"/>
        <v>-4.4240628036410641</v>
      </c>
      <c r="AC46" s="35">
        <f t="shared" si="39"/>
        <v>-4.4240628036410641</v>
      </c>
      <c r="AF46">
        <v>1.84</v>
      </c>
      <c r="AG46">
        <v>2.06</v>
      </c>
      <c r="AJ46" t="s">
        <v>491</v>
      </c>
    </row>
    <row r="47" spans="1:36" ht="15" x14ac:dyDescent="0.25">
      <c r="A47">
        <v>2.65</v>
      </c>
      <c r="B47">
        <v>3.64</v>
      </c>
      <c r="C47">
        <v>2.5499999999999998</v>
      </c>
      <c r="D47" s="20">
        <f t="shared" si="3"/>
        <v>4.4240628036410712E-2</v>
      </c>
      <c r="E47" s="17">
        <f>IF(OR($A47="",$B47="",$C47=""),"",A47*'MPTO_working_3-way'!$I46)</f>
        <v>2.7672376642964882</v>
      </c>
      <c r="F47" s="21">
        <f>IF(OR($A47="",$B47="",$C47=""),"",B47*'MPTO_working_3-way'!$I46)</f>
        <v>3.8010358860525351</v>
      </c>
      <c r="G47" s="22">
        <f>IF(OR($A47="",$B47="",$C47=""),"",C47*'MPTO_working_3-way'!$I46)</f>
        <v>2.662813601492847</v>
      </c>
      <c r="H47" s="17">
        <f>IF(OR($A47="",$B47="",$C47=""),"",'MPTO_working_3-way'!E46)</f>
        <v>2.7577715656743083</v>
      </c>
      <c r="I47" s="21">
        <f>IF(OR($A47="",$B47="",$C47=""),"",'MPTO_working_3-way'!F46)</f>
        <v>3.8464734183681459</v>
      </c>
      <c r="J47" s="22">
        <f>IF(OR($A47="",$B47="",$C47=""),"",'MPTO_working_3-way'!G46)</f>
        <v>2.6496384175110776</v>
      </c>
      <c r="K47" s="17">
        <f>IF(OR($A47="",$B47="",$C47=""),"",'OddsRatio_working_3-way'!H46)</f>
        <v>2.7633620209925298</v>
      </c>
      <c r="L47" s="21">
        <f>IF(OR($A47="",$B47="",$C47=""),"",'OddsRatio_working_3-way'!I46)</f>
        <v>3.8213792335880483</v>
      </c>
      <c r="M47" s="22">
        <f>IF(OR($A47="",$B47="",$C47=""),"",'OddsRatio_working_3-way'!J46)</f>
        <v>2.6564915954778305</v>
      </c>
      <c r="N47" s="23">
        <f t="shared" si="28"/>
        <v>36.137120165073675</v>
      </c>
      <c r="O47" s="24">
        <f t="shared" si="29"/>
        <v>26.308617702594844</v>
      </c>
      <c r="P47" s="24">
        <f t="shared" si="30"/>
        <v>37.554262132331466</v>
      </c>
      <c r="Q47" t="s">
        <v>160</v>
      </c>
      <c r="R47" t="s">
        <v>161</v>
      </c>
      <c r="S47" s="48" t="s">
        <v>477</v>
      </c>
      <c r="T47" s="35">
        <v>100</v>
      </c>
      <c r="U47" s="35">
        <f t="shared" si="31"/>
        <v>78.632478632478637</v>
      </c>
      <c r="V47" s="35">
        <f t="shared" si="32"/>
        <v>75.308641975308646</v>
      </c>
      <c r="W47" s="35">
        <f t="shared" si="33"/>
        <v>41.176470588235297</v>
      </c>
      <c r="X47" s="35">
        <f t="shared" si="34"/>
        <v>83.514887436456064</v>
      </c>
      <c r="Y47" s="35">
        <f t="shared" si="35"/>
        <v>80.191050779286073</v>
      </c>
      <c r="Z47" s="35">
        <f t="shared" si="36"/>
        <v>46.058879392212724</v>
      </c>
      <c r="AA47" s="35">
        <f t="shared" si="37"/>
        <v>-4.8824088039774267</v>
      </c>
      <c r="AB47" s="35">
        <f t="shared" si="38"/>
        <v>-4.8824088039774267</v>
      </c>
      <c r="AC47" s="35">
        <f t="shared" si="39"/>
        <v>-4.8824088039774267</v>
      </c>
      <c r="AF47">
        <v>1.73</v>
      </c>
      <c r="AG47">
        <v>2.13</v>
      </c>
      <c r="AJ47" t="s">
        <v>480</v>
      </c>
    </row>
    <row r="48" spans="1:36" ht="15" x14ac:dyDescent="0.25">
      <c r="A48">
        <v>4.68</v>
      </c>
      <c r="B48">
        <v>4.05</v>
      </c>
      <c r="C48">
        <v>1.7</v>
      </c>
      <c r="D48" s="20">
        <f t="shared" si="3"/>
        <v>4.8824088039774338E-2</v>
      </c>
      <c r="E48" s="17">
        <f>IF(OR($A48="",$B48="",$C48=""),"",A48*'MPTO_working_3-way'!$I47)</f>
        <v>4.9084967320261432</v>
      </c>
      <c r="F48" s="21">
        <f>IF(OR($A48="",$B48="",$C48=""),"",B48*'MPTO_working_3-way'!$I47)</f>
        <v>4.247737556561086</v>
      </c>
      <c r="G48" s="22">
        <f>IF(OR($A48="",$B48="",$C48=""),"",C48*'MPTO_working_3-way'!$I47)</f>
        <v>1.7830009496676162</v>
      </c>
      <c r="H48" s="17">
        <f>IF(OR($A48="",$B48="",$C48=""),"",'MPTO_working_3-way'!E47)</f>
        <v>5.0658428450146209</v>
      </c>
      <c r="I48" s="21">
        <f>IF(OR($A48="",$B48="",$C48=""),"",'MPTO_working_3-way'!F47)</f>
        <v>4.335782334894235</v>
      </c>
      <c r="J48" s="22">
        <f>IF(OR($A48="",$B48="",$C48=""),"",'MPTO_working_3-way'!G47)</f>
        <v>1.748372183878109</v>
      </c>
      <c r="K48" s="17">
        <f>IF(OR($A48="",$B48="",$C48=""),"",'OddsRatio_working_3-way'!H47)</f>
        <v>4.997527781647463</v>
      </c>
      <c r="L48" s="21">
        <f>IF(OR($A48="",$B48="",$C48=""),"",'OddsRatio_working_3-way'!I47)</f>
        <v>4.3131684059849906</v>
      </c>
      <c r="M48" s="22">
        <f>IF(OR($A48="",$B48="",$C48=""),"",'OddsRatio_working_3-way'!J47)</f>
        <v>1.7603993062916372</v>
      </c>
      <c r="N48" s="23">
        <f t="shared" si="28"/>
        <v>20.3728362183755</v>
      </c>
      <c r="O48" s="24">
        <f t="shared" si="29"/>
        <v>23.541944074567244</v>
      </c>
      <c r="P48" s="24">
        <f t="shared" si="30"/>
        <v>56.085219707057256</v>
      </c>
      <c r="Q48" t="s">
        <v>162</v>
      </c>
      <c r="R48" t="s">
        <v>163</v>
      </c>
      <c r="S48" s="48" t="s">
        <v>477</v>
      </c>
      <c r="T48" s="35">
        <v>100</v>
      </c>
      <c r="U48" s="35">
        <f t="shared" si="31"/>
        <v>53.051643192488264</v>
      </c>
      <c r="V48" s="35">
        <f t="shared" si="32"/>
        <v>73.958333333333343</v>
      </c>
      <c r="W48" s="35">
        <f t="shared" si="33"/>
        <v>68.35443037974683</v>
      </c>
      <c r="X48" s="35">
        <f t="shared" si="34"/>
        <v>57.687236286919827</v>
      </c>
      <c r="Y48" s="35">
        <f t="shared" si="35"/>
        <v>78.593926427764899</v>
      </c>
      <c r="Z48" s="35">
        <f t="shared" si="36"/>
        <v>72.9900234741784</v>
      </c>
      <c r="AA48" s="35">
        <f t="shared" si="37"/>
        <v>-4.6355930944315631</v>
      </c>
      <c r="AB48" s="35">
        <f t="shared" si="38"/>
        <v>-4.635593094431556</v>
      </c>
      <c r="AC48" s="35">
        <f t="shared" si="39"/>
        <v>-4.6355930944315702</v>
      </c>
      <c r="AF48">
        <v>1.75</v>
      </c>
      <c r="AG48">
        <v>2.1</v>
      </c>
      <c r="AJ48" t="s">
        <v>480</v>
      </c>
    </row>
    <row r="49" spans="1:36" ht="15" x14ac:dyDescent="0.25">
      <c r="A49">
        <v>2.13</v>
      </c>
      <c r="B49">
        <v>3.84</v>
      </c>
      <c r="C49">
        <v>3.16</v>
      </c>
      <c r="D49" s="20">
        <f t="shared" si="3"/>
        <v>4.635593094431556E-2</v>
      </c>
      <c r="E49" s="17">
        <f>IF(OR($A49="",$B49="",$C49=""),"",A49*'MPTO_working_3-way'!$I48)</f>
        <v>2.228738132911392</v>
      </c>
      <c r="F49" s="21">
        <f>IF(OR($A49="",$B49="",$C49=""),"",B49*'MPTO_working_3-way'!$I48)</f>
        <v>4.0180067748261719</v>
      </c>
      <c r="G49" s="22">
        <f>IF(OR($A49="",$B49="",$C49=""),"",C49*'MPTO_working_3-way'!$I48)</f>
        <v>3.3064847417840375</v>
      </c>
      <c r="H49" s="17">
        <f>IF(OR($A49="",$B49="",$C49=""),"",'MPTO_working_3-way'!E48)</f>
        <v>2.2024899139533072</v>
      </c>
      <c r="I49" s="21">
        <f>IF(OR($A49="",$B49="",$C49=""),"",'MPTO_working_3-way'!F48)</f>
        <v>4.0822209979934989</v>
      </c>
      <c r="J49" s="22">
        <f>IF(OR($A49="",$B49="",$C49=""),"",'MPTO_working_3-way'!G48)</f>
        <v>3.3222180861675019</v>
      </c>
      <c r="K49" s="17">
        <f>IF(OR($A49="",$B49="",$C49=""),"",'OddsRatio_working_3-way'!H48)</f>
        <v>2.2133786288502852</v>
      </c>
      <c r="L49" s="21">
        <f>IF(OR($A49="",$B49="",$C49=""),"",'OddsRatio_working_3-way'!I48)</f>
        <v>4.0495533680839015</v>
      </c>
      <c r="M49" s="22">
        <f>IF(OR($A49="",$B49="",$C49=""),"",'OddsRatio_working_3-way'!J48)</f>
        <v>3.3193786179793063</v>
      </c>
      <c r="N49" s="23">
        <f t="shared" si="28"/>
        <v>44.868438567688699</v>
      </c>
      <c r="O49" s="24">
        <f t="shared" si="29"/>
        <v>24.887962018014822</v>
      </c>
      <c r="P49" s="24">
        <f t="shared" si="30"/>
        <v>30.24359941429649</v>
      </c>
      <c r="Q49" t="s">
        <v>164</v>
      </c>
      <c r="R49" t="s">
        <v>165</v>
      </c>
      <c r="S49" s="48" t="s">
        <v>477</v>
      </c>
      <c r="T49" s="35">
        <v>100</v>
      </c>
      <c r="U49" s="35">
        <f t="shared" si="31"/>
        <v>54.751131221719454</v>
      </c>
      <c r="V49" s="35">
        <f t="shared" si="32"/>
        <v>74.226804123711347</v>
      </c>
      <c r="W49" s="35">
        <f t="shared" si="33"/>
        <v>66.555183946488299</v>
      </c>
      <c r="X49" s="35">
        <f t="shared" si="34"/>
        <v>59.218011929800362</v>
      </c>
      <c r="Y49" s="35">
        <f t="shared" si="35"/>
        <v>78.69368483179224</v>
      </c>
      <c r="Z49" s="35">
        <f t="shared" si="36"/>
        <v>71.022064654569206</v>
      </c>
      <c r="AA49" s="35">
        <f t="shared" si="37"/>
        <v>-4.4668807080809074</v>
      </c>
      <c r="AB49" s="35">
        <f t="shared" si="38"/>
        <v>-4.4668807080808932</v>
      </c>
      <c r="AC49" s="35">
        <f t="shared" si="39"/>
        <v>-4.4668807080809074</v>
      </c>
      <c r="AF49">
        <v>1.75</v>
      </c>
      <c r="AG49">
        <v>2.1</v>
      </c>
      <c r="AJ49" t="s">
        <v>480</v>
      </c>
    </row>
    <row r="50" spans="1:36" ht="15" x14ac:dyDescent="0.25">
      <c r="A50">
        <v>2.21</v>
      </c>
      <c r="B50">
        <v>3.88</v>
      </c>
      <c r="C50">
        <v>2.99</v>
      </c>
      <c r="D50" s="20">
        <f t="shared" si="3"/>
        <v>4.4668807080809003E-2</v>
      </c>
      <c r="E50" s="17">
        <f>IF(OR($A50="",$B50="",$C50=""),"",A50*'MPTO_working_3-way'!$I49)</f>
        <v>2.308718063648588</v>
      </c>
      <c r="F50" s="21">
        <f>IF(OR($A50="",$B50="",$C50=""),"",B50*'MPTO_working_3-way'!$I49)</f>
        <v>4.0533149714735393</v>
      </c>
      <c r="G50" s="22">
        <f>IF(OR($A50="",$B50="",$C50=""),"",C50*'MPTO_working_3-way'!$I49)</f>
        <v>3.1235597331716192</v>
      </c>
      <c r="H50" s="17">
        <f>IF(OR($A50="",$B50="",$C50=""),"",'MPTO_working_3-way'!E49)</f>
        <v>2.2851967321513542</v>
      </c>
      <c r="I50" s="21">
        <f>IF(OR($A50="",$B50="",$C50=""),"",'MPTO_working_3-way'!F49)</f>
        <v>4.1178977786810167</v>
      </c>
      <c r="J50" s="22">
        <f>IF(OR($A50="",$B50="",$C50=""),"",'MPTO_working_3-way'!G49)</f>
        <v>3.1293169105264496</v>
      </c>
      <c r="K50" s="17">
        <f>IF(OR($A50="",$B50="",$C50=""),"",'OddsRatio_working_3-way'!H49)</f>
        <v>2.2953973464919559</v>
      </c>
      <c r="L50" s="21">
        <f>IF(OR($A50="",$B50="",$C50=""),"",'OddsRatio_working_3-way'!I49)</f>
        <v>4.0832597999147389</v>
      </c>
      <c r="M50" s="22">
        <f>IF(OR($A50="",$B50="",$C50=""),"",'OddsRatio_working_3-way'!J49)</f>
        <v>3.1304468756355313</v>
      </c>
      <c r="N50" s="23">
        <f t="shared" si="28"/>
        <v>43.314080473717418</v>
      </c>
      <c r="O50" s="24">
        <f t="shared" si="29"/>
        <v>24.671164393534923</v>
      </c>
      <c r="P50" s="24">
        <f t="shared" si="30"/>
        <v>32.014755132747659</v>
      </c>
      <c r="Q50" t="s">
        <v>166</v>
      </c>
      <c r="R50" t="s">
        <v>167</v>
      </c>
      <c r="S50" s="48" t="s">
        <v>477</v>
      </c>
      <c r="T50" s="35">
        <v>100</v>
      </c>
      <c r="U50" s="35">
        <f t="shared" si="31"/>
        <v>20</v>
      </c>
      <c r="V50" s="35">
        <f t="shared" si="32"/>
        <v>84.80243161094225</v>
      </c>
      <c r="W50" s="35">
        <f t="shared" si="33"/>
        <v>92.242048099301783</v>
      </c>
      <c r="X50" s="35">
        <f t="shared" si="34"/>
        <v>22.955520289755967</v>
      </c>
      <c r="Y50" s="35">
        <f t="shared" si="35"/>
        <v>87.757951900698217</v>
      </c>
      <c r="Z50" s="35">
        <f t="shared" si="36"/>
        <v>95.19756838905775</v>
      </c>
      <c r="AA50" s="35">
        <f t="shared" si="37"/>
        <v>-2.9555202897559667</v>
      </c>
      <c r="AB50" s="35">
        <f t="shared" si="38"/>
        <v>-2.9555202897559667</v>
      </c>
      <c r="AC50" s="35">
        <f t="shared" si="39"/>
        <v>-2.9555202897559667</v>
      </c>
      <c r="AF50">
        <v>1.55</v>
      </c>
      <c r="AG50">
        <v>2.4900000000000002</v>
      </c>
      <c r="AJ50" t="s">
        <v>480</v>
      </c>
    </row>
    <row r="51" spans="1:36" ht="15" x14ac:dyDescent="0.25">
      <c r="A51">
        <v>1.25</v>
      </c>
      <c r="B51">
        <v>6.58</v>
      </c>
      <c r="C51">
        <v>12.89</v>
      </c>
      <c r="D51" s="20">
        <f t="shared" si="3"/>
        <v>2.955520289755964E-2</v>
      </c>
      <c r="E51" s="17">
        <f>IF(OR($A51="",$B51="",$C51=""),"",A51*'MPTO_working_3-way'!$I50)</f>
        <v>1.2869440036219495</v>
      </c>
      <c r="F51" s="21">
        <f>IF(OR($A51="",$B51="",$C51=""),"",B51*'MPTO_working_3-way'!$I50)</f>
        <v>6.7744732350659422</v>
      </c>
      <c r="G51" s="22">
        <f>IF(OR($A51="",$B51="",$C51=""),"",C51*'MPTO_working_3-way'!$I50)</f>
        <v>13.270966565349545</v>
      </c>
      <c r="H51" s="17">
        <f>IF(OR($A51="",$B51="",$C51=""),"",'MPTO_working_3-way'!E50)</f>
        <v>1.2655852621698294</v>
      </c>
      <c r="I51" s="21">
        <f>IF(OR($A51="",$B51="",$C51=""),"",'MPTO_working_3-way'!F50)</f>
        <v>7.0361118085658259</v>
      </c>
      <c r="J51" s="22">
        <f>IF(OR($A51="",$B51="",$C51=""),"",'MPTO_working_3-way'!G50)</f>
        <v>14.764989056033572</v>
      </c>
      <c r="K51" s="17">
        <f>IF(OR($A51="",$B51="",$C51=""),"",'OddsRatio_working_3-way'!H50)</f>
        <v>1.2714967518744011</v>
      </c>
      <c r="L51" s="21">
        <f>IF(OR($A51="",$B51="",$C51=""),"",'OddsRatio_working_3-way'!I50)</f>
        <v>7.0598075018366409</v>
      </c>
      <c r="M51" s="22">
        <f>IF(OR($A51="",$B51="",$C51=""),"",'OddsRatio_working_3-way'!J50)</f>
        <v>13.912385519146534</v>
      </c>
      <c r="N51" s="23">
        <f t="shared" si="28"/>
        <v>77.70345851766821</v>
      </c>
      <c r="O51" s="24">
        <f t="shared" si="29"/>
        <v>14.761295311107183</v>
      </c>
      <c r="P51" s="24">
        <f t="shared" si="30"/>
        <v>7.5352461712246122</v>
      </c>
      <c r="Q51" t="s">
        <v>168</v>
      </c>
      <c r="R51" t="s">
        <v>169</v>
      </c>
      <c r="S51" s="48" t="s">
        <v>477</v>
      </c>
      <c r="T51" s="35">
        <v>100</v>
      </c>
      <c r="U51" s="35">
        <f t="shared" si="31"/>
        <v>65.753424657534239</v>
      </c>
      <c r="V51" s="35">
        <f t="shared" si="32"/>
        <v>70.588235294117652</v>
      </c>
      <c r="W51" s="35">
        <f t="shared" si="33"/>
        <v>61.538461538461533</v>
      </c>
      <c r="X51" s="35">
        <f t="shared" si="34"/>
        <v>67.873303167420815</v>
      </c>
      <c r="Y51" s="35">
        <f t="shared" si="35"/>
        <v>72.708113804004213</v>
      </c>
      <c r="Z51" s="35">
        <f t="shared" si="36"/>
        <v>63.658340048348109</v>
      </c>
      <c r="AA51" s="35">
        <f t="shared" si="37"/>
        <v>-2.1198785098865756</v>
      </c>
      <c r="AB51" s="35">
        <f t="shared" si="38"/>
        <v>-2.1198785098865613</v>
      </c>
      <c r="AC51" s="35">
        <f t="shared" si="39"/>
        <v>-2.1198785098865756</v>
      </c>
      <c r="AF51">
        <v>1.41</v>
      </c>
      <c r="AG51">
        <v>3.04</v>
      </c>
      <c r="AJ51" t="s">
        <v>481</v>
      </c>
    </row>
    <row r="52" spans="1:36" ht="15" x14ac:dyDescent="0.25">
      <c r="A52">
        <v>2.92</v>
      </c>
      <c r="B52">
        <v>3.4</v>
      </c>
      <c r="C52">
        <v>2.6</v>
      </c>
      <c r="D52" s="20">
        <f t="shared" si="3"/>
        <v>2.1198785098865525E-2</v>
      </c>
      <c r="E52" s="17">
        <f>IF(OR($A52="",$B52="",$C52=""),"",A52*'MPTO_working_3-way'!$I51)</f>
        <v>2.9819004524886874</v>
      </c>
      <c r="F52" s="21">
        <f>IF(OR($A52="",$B52="",$C52=""),"",B52*'MPTO_working_3-way'!$I51)</f>
        <v>3.4720758693361429</v>
      </c>
      <c r="G52" s="22">
        <f>IF(OR($A52="",$B52="",$C52=""),"",C52*'MPTO_working_3-way'!$I51)</f>
        <v>2.6551168412570503</v>
      </c>
      <c r="H52" s="17">
        <f>IF(OR($A52="",$B52="",$C52=""),"",'MPTO_working_3-way'!E51)</f>
        <v>2.981519127702827</v>
      </c>
      <c r="I52" s="21">
        <f>IF(OR($A52="",$B52="",$C52=""),"",'MPTO_working_3-way'!F51)</f>
        <v>3.4836968257395804</v>
      </c>
      <c r="J52" s="22">
        <f>IF(OR($A52="",$B52="",$C52=""),"",'MPTO_working_3-way'!G51)</f>
        <v>2.6486619602692496</v>
      </c>
      <c r="K52" s="17">
        <f>IF(OR($A52="",$B52="",$C52=""),"",'OddsRatio_working_3-way'!H51)</f>
        <v>2.9820885878545833</v>
      </c>
      <c r="L52" s="21">
        <f>IF(OR($A52="",$B52="",$C52=""),"",'OddsRatio_working_3-way'!I51)</f>
        <v>3.4776107348182288</v>
      </c>
      <c r="M52" s="22">
        <f>IF(OR($A52="",$B52="",$C52=""),"",'OddsRatio_working_3-way'!J51)</f>
        <v>2.6517404898788195</v>
      </c>
      <c r="N52" s="23">
        <f t="shared" si="28"/>
        <v>33.535660091047042</v>
      </c>
      <c r="O52" s="24">
        <f t="shared" si="29"/>
        <v>28.801213960546285</v>
      </c>
      <c r="P52" s="24">
        <f t="shared" si="30"/>
        <v>37.663125948406687</v>
      </c>
      <c r="Q52" t="s">
        <v>170</v>
      </c>
      <c r="R52" t="s">
        <v>171</v>
      </c>
      <c r="S52" s="48" t="s">
        <v>477</v>
      </c>
      <c r="T52" s="35">
        <v>100</v>
      </c>
      <c r="U52" s="35">
        <f t="shared" si="31"/>
        <v>63.235294117647051</v>
      </c>
      <c r="V52" s="35">
        <f t="shared" si="32"/>
        <v>74.937343358395992</v>
      </c>
      <c r="W52" s="35">
        <f t="shared" si="33"/>
        <v>59.677419354838712</v>
      </c>
      <c r="X52" s="35">
        <f t="shared" si="34"/>
        <v>65.385237286765303</v>
      </c>
      <c r="Y52" s="35">
        <f t="shared" si="35"/>
        <v>77.087286527514237</v>
      </c>
      <c r="Z52" s="35">
        <f t="shared" si="36"/>
        <v>61.82736252395695</v>
      </c>
      <c r="AA52" s="35">
        <f t="shared" si="37"/>
        <v>-2.1499431691182522</v>
      </c>
      <c r="AB52" s="35">
        <f t="shared" si="38"/>
        <v>-2.1499431691182451</v>
      </c>
      <c r="AC52" s="35">
        <f t="shared" si="39"/>
        <v>-2.149943169118238</v>
      </c>
      <c r="AF52">
        <v>2.0099999999999998</v>
      </c>
      <c r="AG52">
        <v>1.9</v>
      </c>
      <c r="AJ52" t="s">
        <v>481</v>
      </c>
    </row>
    <row r="53" spans="1:36" ht="15" x14ac:dyDescent="0.25">
      <c r="A53">
        <v>2.72</v>
      </c>
      <c r="B53">
        <v>3.99</v>
      </c>
      <c r="C53">
        <v>2.48</v>
      </c>
      <c r="D53" s="20">
        <f t="shared" si="3"/>
        <v>2.1499431691182513E-2</v>
      </c>
      <c r="E53" s="17">
        <f>IF(OR($A53="",$B53="",$C53=""),"",A53*'MPTO_working_3-way'!$I52)</f>
        <v>2.7784784542000165</v>
      </c>
      <c r="F53" s="21">
        <f>IF(OR($A53="",$B53="",$C53=""),"",B53*'MPTO_working_3-way'!$I52)</f>
        <v>4.0757827324478182</v>
      </c>
      <c r="G53" s="22">
        <f>IF(OR($A53="",$B53="",$C53=""),"",C53*'MPTO_working_3-way'!$I52)</f>
        <v>2.5333185905941327</v>
      </c>
      <c r="H53" s="17">
        <f>IF(OR($A53="",$B53="",$C53=""),"",'MPTO_working_3-way'!E52)</f>
        <v>2.7740745301189986</v>
      </c>
      <c r="I53" s="21">
        <f>IF(OR($A53="",$B53="",$C53=""),"",'MPTO_working_3-way'!F52)</f>
        <v>4.1074494112974254</v>
      </c>
      <c r="J53" s="22">
        <f>IF(OR($A53="",$B53="",$C53=""),"",'MPTO_working_3-way'!G52)</f>
        <v>2.5248742453973367</v>
      </c>
      <c r="K53" s="17">
        <f>IF(OR($A53="",$B53="",$C53=""),"",'OddsRatio_working_3-way'!H52)</f>
        <v>2.7771633019952264</v>
      </c>
      <c r="L53" s="21">
        <f>IF(OR($A53="",$B53="",$C53=""),"",'OddsRatio_working_3-way'!I52)</f>
        <v>4.0893710889335617</v>
      </c>
      <c r="M53" s="22">
        <f>IF(OR($A53="",$B53="",$C53=""),"",'OddsRatio_working_3-way'!J52)</f>
        <v>2.5291870272982182</v>
      </c>
      <c r="N53" s="23">
        <f t="shared" si="28"/>
        <v>35.990921523554569</v>
      </c>
      <c r="O53" s="24">
        <f t="shared" si="29"/>
        <v>24.53516454738557</v>
      </c>
      <c r="P53" s="24">
        <f t="shared" si="30"/>
        <v>39.473913929059847</v>
      </c>
      <c r="Q53" t="s">
        <v>172</v>
      </c>
      <c r="R53" t="s">
        <v>173</v>
      </c>
      <c r="S53" s="48" t="s">
        <v>477</v>
      </c>
      <c r="T53" s="35">
        <v>100</v>
      </c>
      <c r="U53" s="35">
        <f t="shared" si="31"/>
        <v>54.751131221719454</v>
      </c>
      <c r="V53" s="35">
        <f t="shared" si="32"/>
        <v>72.29916897506925</v>
      </c>
      <c r="W53" s="35">
        <f t="shared" si="33"/>
        <v>70.760233918128648</v>
      </c>
      <c r="X53" s="35">
        <f t="shared" si="34"/>
        <v>56.940597106802095</v>
      </c>
      <c r="Y53" s="35">
        <f t="shared" si="35"/>
        <v>74.48863486015189</v>
      </c>
      <c r="Z53" s="35">
        <f t="shared" si="36"/>
        <v>72.949699803211288</v>
      </c>
      <c r="AA53" s="35">
        <f t="shared" si="37"/>
        <v>-2.1894658850826403</v>
      </c>
      <c r="AB53" s="35">
        <f t="shared" si="38"/>
        <v>-2.1894658850826403</v>
      </c>
      <c r="AC53" s="35">
        <f t="shared" si="39"/>
        <v>-2.1894658850826403</v>
      </c>
      <c r="AF53">
        <v>1.5</v>
      </c>
      <c r="AG53">
        <v>2.73</v>
      </c>
      <c r="AJ53" t="s">
        <v>481</v>
      </c>
    </row>
    <row r="54" spans="1:36" ht="15" x14ac:dyDescent="0.25">
      <c r="A54">
        <v>2.21</v>
      </c>
      <c r="B54">
        <v>3.61</v>
      </c>
      <c r="C54">
        <v>3.42</v>
      </c>
      <c r="D54" s="20">
        <f t="shared" si="3"/>
        <v>2.1894658850826421E-2</v>
      </c>
      <c r="E54" s="17">
        <f>IF(OR($A54="",$B54="",$C54=""),"",A54*'MPTO_working_3-way'!$I53)</f>
        <v>2.2583871960603266</v>
      </c>
      <c r="F54" s="21">
        <f>IF(OR($A54="",$B54="",$C54=""),"",B54*'MPTO_working_3-way'!$I53)</f>
        <v>3.6890397184514834</v>
      </c>
      <c r="G54" s="22">
        <f>IF(OR($A54="",$B54="",$C54=""),"",C54*'MPTO_working_3-way'!$I53)</f>
        <v>3.4948797332698263</v>
      </c>
      <c r="H54" s="17">
        <f>IF(OR($A54="",$B54="",$C54=""),"",'MPTO_working_3-way'!E53)</f>
        <v>2.2462295837552233</v>
      </c>
      <c r="I54" s="21">
        <f>IF(OR($A54="",$B54="",$C54=""),"",'MPTO_working_3-way'!F53)</f>
        <v>3.7076847872298315</v>
      </c>
      <c r="J54" s="22">
        <f>IF(OR($A54="",$B54="",$C54=""),"",'MPTO_working_3-way'!G53)</f>
        <v>3.5075480884309322</v>
      </c>
      <c r="K54" s="17">
        <f>IF(OR($A54="",$B54="",$C54=""),"",'OddsRatio_working_3-way'!H53)</f>
        <v>2.2513523520390955</v>
      </c>
      <c r="L54" s="21">
        <f>IF(OR($A54="",$B54="",$C54=""),"",'OddsRatio_working_3-way'!I53)</f>
        <v>3.6991980486132556</v>
      </c>
      <c r="M54" s="22">
        <f>IF(OR($A54="",$B54="",$C54=""),"",'OddsRatio_working_3-way'!J53)</f>
        <v>3.5027047040781909</v>
      </c>
      <c r="N54" s="23">
        <f t="shared" si="28"/>
        <v>44.279386712095395</v>
      </c>
      <c r="O54" s="24">
        <f t="shared" si="29"/>
        <v>27.107325383304936</v>
      </c>
      <c r="P54" s="24">
        <f t="shared" si="30"/>
        <v>28.613287904599659</v>
      </c>
      <c r="Q54" t="s">
        <v>174</v>
      </c>
      <c r="R54" t="s">
        <v>175</v>
      </c>
      <c r="S54" s="48" t="s">
        <v>477</v>
      </c>
      <c r="T54" s="35">
        <v>100</v>
      </c>
      <c r="U54" s="35">
        <f t="shared" si="31"/>
        <v>18.699186991869919</v>
      </c>
      <c r="V54" s="35">
        <f t="shared" si="32"/>
        <v>85.632183908045974</v>
      </c>
      <c r="W54" s="35">
        <f t="shared" si="33"/>
        <v>92.902767920510996</v>
      </c>
      <c r="X54" s="35">
        <f t="shared" si="34"/>
        <v>21.465048171443023</v>
      </c>
      <c r="Y54" s="35">
        <f t="shared" si="35"/>
        <v>88.398045087619082</v>
      </c>
      <c r="Z54" s="35">
        <f t="shared" si="36"/>
        <v>95.668629100084104</v>
      </c>
      <c r="AA54" s="35">
        <f t="shared" si="37"/>
        <v>-2.7658611795731041</v>
      </c>
      <c r="AB54" s="35">
        <f t="shared" si="38"/>
        <v>-2.7658611795731076</v>
      </c>
      <c r="AC54" s="35">
        <f t="shared" si="39"/>
        <v>-2.7658611795731076</v>
      </c>
      <c r="AF54">
        <v>1.79</v>
      </c>
      <c r="AG54">
        <v>2.13</v>
      </c>
      <c r="AJ54" t="s">
        <v>481</v>
      </c>
    </row>
    <row r="55" spans="1:36" ht="15" x14ac:dyDescent="0.25">
      <c r="A55">
        <v>1.23</v>
      </c>
      <c r="B55">
        <v>6.96</v>
      </c>
      <c r="C55">
        <v>14.09</v>
      </c>
      <c r="D55" s="20">
        <f t="shared" si="3"/>
        <v>2.7658611795730925E-2</v>
      </c>
      <c r="E55" s="17">
        <f>IF(OR($A55="",$B55="",$C55=""),"",A55*'MPTO_working_3-way'!$I54)</f>
        <v>1.264020092508749</v>
      </c>
      <c r="F55" s="21">
        <f>IF(OR($A55="",$B55="",$C55=""),"",B55*'MPTO_working_3-way'!$I54)</f>
        <v>7.1525039380982873</v>
      </c>
      <c r="G55" s="22">
        <f>IF(OR($A55="",$B55="",$C55=""),"",C55*'MPTO_working_3-way'!$I54)</f>
        <v>14.479709840201849</v>
      </c>
      <c r="H55" s="17">
        <f>IF(OR($A55="",$B55="",$C55=""),"",'MPTO_working_3-way'!E54)</f>
        <v>1.244108225642417</v>
      </c>
      <c r="I55" s="21">
        <f>IF(OR($A55="",$B55="",$C55=""),"",'MPTO_working_3-way'!F54)</f>
        <v>7.4372321597689153</v>
      </c>
      <c r="J55" s="22">
        <f>IF(OR($A55="",$B55="",$C55=""),"",'MPTO_working_3-way'!G54)</f>
        <v>16.193602018278558</v>
      </c>
      <c r="K55" s="17">
        <f>IF(OR($A55="",$B55="",$C55=""),"",'OddsRatio_working_3-way'!H54)</f>
        <v>1.2495469491925815</v>
      </c>
      <c r="L55" s="21">
        <f>IF(OR($A55="",$B55="",$C55=""),"",'OddsRatio_working_3-way'!I54)</f>
        <v>7.4665209442947171</v>
      </c>
      <c r="M55" s="22">
        <f>IF(OR($A55="",$B55="",$C55=""),"",'OddsRatio_working_3-way'!J54)</f>
        <v>15.20247636926474</v>
      </c>
      <c r="N55" s="23">
        <f t="shared" si="28"/>
        <v>79.112666477892901</v>
      </c>
      <c r="O55" s="24">
        <f t="shared" si="29"/>
        <v>13.981117782731072</v>
      </c>
      <c r="P55" s="24">
        <f t="shared" si="30"/>
        <v>6.9062157393760302</v>
      </c>
      <c r="Q55" t="s">
        <v>176</v>
      </c>
      <c r="R55" t="s">
        <v>177</v>
      </c>
      <c r="S55" s="48" t="s">
        <v>477</v>
      </c>
      <c r="T55" s="35">
        <v>100</v>
      </c>
      <c r="U55" s="35">
        <f t="shared" si="31"/>
        <v>59.183673469387763</v>
      </c>
      <c r="V55" s="35">
        <f t="shared" si="32"/>
        <v>71.988795518207283</v>
      </c>
      <c r="W55" s="35">
        <f t="shared" si="33"/>
        <v>66.21621621621621</v>
      </c>
      <c r="X55" s="35">
        <f t="shared" si="34"/>
        <v>61.794988265576499</v>
      </c>
      <c r="Y55" s="35">
        <f t="shared" si="35"/>
        <v>74.600110314396019</v>
      </c>
      <c r="Z55" s="35">
        <f t="shared" si="36"/>
        <v>68.827531012404947</v>
      </c>
      <c r="AA55" s="35">
        <f t="shared" si="37"/>
        <v>-2.6113147961887364</v>
      </c>
      <c r="AB55" s="35">
        <f t="shared" si="38"/>
        <v>-2.6113147961887364</v>
      </c>
      <c r="AC55" s="35">
        <f t="shared" si="39"/>
        <v>-2.6113147961887364</v>
      </c>
      <c r="AF55">
        <v>1.4</v>
      </c>
      <c r="AG55">
        <v>3.08</v>
      </c>
      <c r="AJ55" t="s">
        <v>481</v>
      </c>
    </row>
    <row r="56" spans="1:36" ht="15" x14ac:dyDescent="0.25">
      <c r="A56">
        <v>2.4500000000000002</v>
      </c>
      <c r="B56">
        <v>3.57</v>
      </c>
      <c r="C56">
        <v>2.96</v>
      </c>
      <c r="D56" s="20">
        <f t="shared" si="3"/>
        <v>2.611314796188724E-2</v>
      </c>
      <c r="E56" s="17">
        <f>IF(OR($A56="",$B56="",$C56=""),"",A56*'MPTO_working_3-way'!$I55)</f>
        <v>2.513977212506624</v>
      </c>
      <c r="F56" s="21">
        <f>IF(OR($A56="",$B56="",$C56=""),"",B56*'MPTO_working_3-way'!$I55)</f>
        <v>3.6632239382239371</v>
      </c>
      <c r="G56" s="22">
        <f>IF(OR($A56="",$B56="",$C56=""),"",C56*'MPTO_working_3-way'!$I55)</f>
        <v>3.037294917967186</v>
      </c>
      <c r="H56" s="17">
        <f>IF(OR($A56="",$B56="",$C56=""),"",'MPTO_working_3-way'!E55)</f>
        <v>2.5033865647463345</v>
      </c>
      <c r="I56" s="21">
        <f>IF(OR($A56="",$B56="",$C56=""),"",'MPTO_working_3-way'!F55)</f>
        <v>3.6844943581433327</v>
      </c>
      <c r="J56" s="22">
        <f>IF(OR($A56="",$B56="",$C56=""),"",'MPTO_working_3-way'!G55)</f>
        <v>3.0382812328857138</v>
      </c>
      <c r="K56" s="17">
        <f>IF(OR($A56="",$B56="",$C56=""),"",'OddsRatio_working_3-way'!H55)</f>
        <v>2.5082667686385487</v>
      </c>
      <c r="L56" s="21">
        <f>IF(OR($A56="",$B56="",$C56=""),"",'OddsRatio_working_3-way'!I55)</f>
        <v>3.6732728244145294</v>
      </c>
      <c r="M56" s="22">
        <f>IF(OR($A56="",$B56="",$C56=""),"",'OddsRatio_working_3-way'!J55)</f>
        <v>3.0387605976079684</v>
      </c>
      <c r="N56" s="23">
        <f t="shared" si="28"/>
        <v>39.777607968169484</v>
      </c>
      <c r="O56" s="24">
        <f t="shared" si="29"/>
        <v>27.298358409528085</v>
      </c>
      <c r="P56" s="24">
        <f t="shared" si="30"/>
        <v>32.924033622302453</v>
      </c>
      <c r="Q56" t="s">
        <v>178</v>
      </c>
      <c r="R56" t="s">
        <v>179</v>
      </c>
      <c r="S56" s="48" t="s">
        <v>477</v>
      </c>
      <c r="T56" s="35">
        <v>100</v>
      </c>
      <c r="U56" s="35">
        <f t="shared" si="31"/>
        <v>49.238578680203041</v>
      </c>
      <c r="V56" s="35">
        <f t="shared" si="32"/>
        <v>72.375690607734811</v>
      </c>
      <c r="W56" s="35">
        <f t="shared" si="33"/>
        <v>75.550122249388764</v>
      </c>
      <c r="X56" s="35">
        <f t="shared" si="34"/>
        <v>52.07418714287644</v>
      </c>
      <c r="Y56" s="35">
        <f t="shared" si="35"/>
        <v>75.211299070408202</v>
      </c>
      <c r="Z56" s="35">
        <f t="shared" si="36"/>
        <v>78.385730712062141</v>
      </c>
      <c r="AA56" s="35">
        <f t="shared" si="37"/>
        <v>-2.8356084626733988</v>
      </c>
      <c r="AB56" s="35">
        <f t="shared" si="38"/>
        <v>-2.8356084626733917</v>
      </c>
      <c r="AC56" s="35">
        <f t="shared" si="39"/>
        <v>-2.8356084626733775</v>
      </c>
      <c r="AF56">
        <v>1.69</v>
      </c>
      <c r="AG56">
        <v>2.2599999999999998</v>
      </c>
      <c r="AJ56" t="s">
        <v>482</v>
      </c>
    </row>
    <row r="57" spans="1:36" ht="15" x14ac:dyDescent="0.25">
      <c r="A57">
        <v>1.97</v>
      </c>
      <c r="B57">
        <v>3.62</v>
      </c>
      <c r="C57">
        <v>4.09</v>
      </c>
      <c r="D57" s="20">
        <f t="shared" si="3"/>
        <v>2.8356084626733891E-2</v>
      </c>
      <c r="E57" s="17">
        <f>IF(OR($A57="",$B57="",$C57=""),"",A57*'MPTO_working_3-way'!$I56)</f>
        <v>2.0258614867146658</v>
      </c>
      <c r="F57" s="21">
        <f>IF(OR($A57="",$B57="",$C57=""),"",B57*'MPTO_working_3-way'!$I56)</f>
        <v>3.7226490263487766</v>
      </c>
      <c r="G57" s="22">
        <f>IF(OR($A57="",$B57="",$C57=""),"",C57*'MPTO_working_3-way'!$I56)</f>
        <v>4.2059763861233419</v>
      </c>
      <c r="H57" s="17">
        <f>IF(OR($A57="",$B57="",$C57=""),"",'MPTO_working_3-way'!E56)</f>
        <v>2.0073783802396887</v>
      </c>
      <c r="I57" s="21">
        <f>IF(OR($A57="",$B57="",$C57=""),"",'MPTO_working_3-way'!F56)</f>
        <v>3.7482514540909402</v>
      </c>
      <c r="J57" s="22">
        <f>IF(OR($A57="",$B57="",$C57=""),"",'MPTO_working_3-way'!G56)</f>
        <v>4.2544727931359976</v>
      </c>
      <c r="K57" s="17">
        <f>IF(OR($A57="",$B57="",$C57=""),"",'OddsRatio_working_3-way'!H56)</f>
        <v>2.0146218014892781</v>
      </c>
      <c r="L57" s="21">
        <f>IF(OR($A57="",$B57="",$C57=""),"",'OddsRatio_working_3-way'!I56)</f>
        <v>3.7405248658782546</v>
      </c>
      <c r="M57" s="22">
        <f>IF(OR($A57="",$B57="",$C57=""),"",'OddsRatio_working_3-way'!J56)</f>
        <v>4.2321457387648111</v>
      </c>
      <c r="N57" s="23">
        <f t="shared" si="28"/>
        <v>49.361716314657691</v>
      </c>
      <c r="O57" s="24">
        <f t="shared" si="29"/>
        <v>26.86259147510377</v>
      </c>
      <c r="P57" s="24">
        <f t="shared" si="30"/>
        <v>23.775692210238546</v>
      </c>
      <c r="Q57" t="s">
        <v>180</v>
      </c>
      <c r="R57" t="s">
        <v>181</v>
      </c>
      <c r="S57" s="48" t="s">
        <v>477</v>
      </c>
      <c r="T57" s="35">
        <v>100</v>
      </c>
      <c r="U57" s="35">
        <f t="shared" si="31"/>
        <v>57.264957264957268</v>
      </c>
      <c r="V57" s="35">
        <f t="shared" si="32"/>
        <v>70.845481049562679</v>
      </c>
      <c r="W57" s="35">
        <f t="shared" si="33"/>
        <v>69.040247678018574</v>
      </c>
      <c r="X57" s="35">
        <f t="shared" si="34"/>
        <v>60.11427127241874</v>
      </c>
      <c r="Y57" s="35">
        <f t="shared" si="35"/>
        <v>73.694795057024166</v>
      </c>
      <c r="Z57" s="35">
        <f t="shared" si="36"/>
        <v>71.889561685480047</v>
      </c>
      <c r="AA57" s="35">
        <f t="shared" si="37"/>
        <v>-2.8493140074614729</v>
      </c>
      <c r="AB57" s="35">
        <f t="shared" si="38"/>
        <v>-2.8493140074614871</v>
      </c>
      <c r="AC57" s="35">
        <f t="shared" si="39"/>
        <v>-2.8493140074614729</v>
      </c>
      <c r="AF57">
        <v>1.75</v>
      </c>
      <c r="AG57">
        <v>2.16</v>
      </c>
      <c r="AJ57" t="s">
        <v>482</v>
      </c>
    </row>
    <row r="58" spans="1:36" ht="15" x14ac:dyDescent="0.25">
      <c r="A58">
        <v>2.34</v>
      </c>
      <c r="B58">
        <v>3.43</v>
      </c>
      <c r="C58">
        <v>3.23</v>
      </c>
      <c r="D58" s="20">
        <f t="shared" si="3"/>
        <v>2.8493140074614676E-2</v>
      </c>
      <c r="E58" s="17">
        <f>IF(OR($A58="",$B58="",$C58=""),"",A58*'MPTO_working_3-way'!$I57)</f>
        <v>2.406673947774598</v>
      </c>
      <c r="F58" s="21">
        <f>IF(OR($A58="",$B58="",$C58=""),"",B58*'MPTO_working_3-way'!$I57)</f>
        <v>3.5277314704559286</v>
      </c>
      <c r="G58" s="22">
        <f>IF(OR($A58="",$B58="",$C58=""),"",C58*'MPTO_working_3-way'!$I57)</f>
        <v>3.3220328424410055</v>
      </c>
      <c r="H58" s="17">
        <f>IF(OR($A58="",$B58="",$C58=""),"",'MPTO_working_3-way'!E57)</f>
        <v>2.3931877585426262</v>
      </c>
      <c r="I58" s="21">
        <f>IF(OR($A58="",$B58="",$C58=""),"",'MPTO_working_3-way'!F57)</f>
        <v>3.5455023872710001</v>
      </c>
      <c r="J58" s="22">
        <f>IF(OR($A58="",$B58="",$C58=""),"",'MPTO_working_3-way'!G57)</f>
        <v>3.3322247037115709</v>
      </c>
      <c r="K58" s="17">
        <f>IF(OR($A58="",$B58="",$C58=""),"",'OddsRatio_working_3-way'!H57)</f>
        <v>2.3990647113623935</v>
      </c>
      <c r="L58" s="21">
        <f>IF(OR($A58="",$B58="",$C58=""),"",'OddsRatio_working_3-way'!I57)</f>
        <v>3.5371098870228503</v>
      </c>
      <c r="M58" s="22">
        <f>IF(OR($A58="",$B58="",$C58=""),"",'OddsRatio_working_3-way'!J57)</f>
        <v>3.3282942584612965</v>
      </c>
      <c r="N58" s="23">
        <f t="shared" si="28"/>
        <v>41.551120829004674</v>
      </c>
      <c r="O58" s="24">
        <f t="shared" si="29"/>
        <v>28.346828787134378</v>
      </c>
      <c r="P58" s="24">
        <f t="shared" si="30"/>
        <v>30.102050383860963</v>
      </c>
      <c r="Q58" t="s">
        <v>182</v>
      </c>
      <c r="R58" t="s">
        <v>183</v>
      </c>
      <c r="S58" s="48" t="s">
        <v>477</v>
      </c>
      <c r="T58" s="35">
        <v>100</v>
      </c>
      <c r="U58" s="35">
        <f t="shared" si="31"/>
        <v>51.92307692307692</v>
      </c>
      <c r="V58" s="35">
        <f t="shared" si="32"/>
        <v>72.29916897506925</v>
      </c>
      <c r="W58" s="35">
        <f t="shared" si="33"/>
        <v>72.826086956521735</v>
      </c>
      <c r="X58" s="35">
        <f t="shared" si="34"/>
        <v>54.874744068409008</v>
      </c>
      <c r="Y58" s="35">
        <f t="shared" si="35"/>
        <v>75.250836120401331</v>
      </c>
      <c r="Z58" s="35">
        <f t="shared" si="36"/>
        <v>75.777754101853816</v>
      </c>
      <c r="AA58" s="35">
        <f t="shared" si="37"/>
        <v>-2.9516671453320882</v>
      </c>
      <c r="AB58" s="35">
        <f t="shared" si="38"/>
        <v>-2.9516671453320811</v>
      </c>
      <c r="AC58" s="35">
        <f t="shared" si="39"/>
        <v>-2.9516671453320811</v>
      </c>
      <c r="AF58">
        <v>1.86</v>
      </c>
      <c r="AG58">
        <v>2.0299999999999998</v>
      </c>
      <c r="AJ58" t="s">
        <v>482</v>
      </c>
    </row>
    <row r="59" spans="1:36" ht="15" x14ac:dyDescent="0.25">
      <c r="A59">
        <v>2.08</v>
      </c>
      <c r="B59">
        <v>3.61</v>
      </c>
      <c r="C59">
        <v>3.68</v>
      </c>
      <c r="D59" s="20">
        <f t="shared" si="3"/>
        <v>2.951667145332082E-2</v>
      </c>
      <c r="E59" s="17">
        <f>IF(OR($A59="",$B59="",$C59=""),"",A59*'MPTO_working_3-way'!$I58)</f>
        <v>2.1413946766229075</v>
      </c>
      <c r="F59" s="21">
        <f>IF(OR($A59="",$B59="",$C59=""),"",B59*'MPTO_working_3-way'!$I58)</f>
        <v>3.7165551839464879</v>
      </c>
      <c r="G59" s="22">
        <f>IF(OR($A59="",$B59="",$C59=""),"",C59*'MPTO_working_3-way'!$I58)</f>
        <v>3.7886213509482207</v>
      </c>
      <c r="H59" s="17">
        <f>IF(OR($A59="",$B59="",$C59=""),"",'MPTO_working_3-way'!E58)</f>
        <v>2.1234563043766936</v>
      </c>
      <c r="I59" s="21">
        <f>IF(OR($A59="",$B59="",$C59=""),"",'MPTO_working_3-way'!F58)</f>
        <v>3.7429433386503916</v>
      </c>
      <c r="J59" s="22">
        <f>IF(OR($A59="",$B59="",$C59=""),"",'MPTO_working_3-way'!G58)</f>
        <v>3.8182477426886106</v>
      </c>
      <c r="K59" s="17">
        <f>IF(OR($A59="",$B59="",$C59=""),"",'OddsRatio_working_3-way'!H58)</f>
        <v>2.1307009863687325</v>
      </c>
      <c r="L59" s="21">
        <f>IF(OR($A59="",$B59="",$C59=""),"",'OddsRatio_working_3-way'!I58)</f>
        <v>3.7325273837244355</v>
      </c>
      <c r="M59" s="22">
        <f>IF(OR($A59="",$B59="",$C59=""),"",'OddsRatio_working_3-way'!J58)</f>
        <v>3.8058135587668542</v>
      </c>
      <c r="N59" s="23">
        <f t="shared" si="28"/>
        <v>46.698537682789649</v>
      </c>
      <c r="O59" s="24">
        <f t="shared" si="29"/>
        <v>26.906636670416201</v>
      </c>
      <c r="P59" s="24">
        <f t="shared" si="30"/>
        <v>26.39482564679415</v>
      </c>
      <c r="Q59" t="s">
        <v>184</v>
      </c>
      <c r="R59" t="s">
        <v>185</v>
      </c>
      <c r="S59" s="48" t="s">
        <v>477</v>
      </c>
      <c r="T59" s="35">
        <v>100</v>
      </c>
      <c r="U59" s="35">
        <f t="shared" si="31"/>
        <v>33.774834437086092</v>
      </c>
      <c r="V59" s="35">
        <f t="shared" si="32"/>
        <v>77.116704805491992</v>
      </c>
      <c r="W59" s="35">
        <f t="shared" si="33"/>
        <v>86.824769433465093</v>
      </c>
      <c r="X59" s="35">
        <f t="shared" si="34"/>
        <v>36.058525761042922</v>
      </c>
      <c r="Y59" s="35">
        <f t="shared" si="35"/>
        <v>79.400396129448822</v>
      </c>
      <c r="Z59" s="35">
        <f t="shared" si="36"/>
        <v>89.108460757421909</v>
      </c>
      <c r="AA59" s="35">
        <f t="shared" si="37"/>
        <v>-2.2836913239568304</v>
      </c>
      <c r="AB59" s="35">
        <f t="shared" si="38"/>
        <v>-2.2836913239568304</v>
      </c>
      <c r="AC59" s="35">
        <f t="shared" si="39"/>
        <v>-2.2836913239568162</v>
      </c>
      <c r="AF59">
        <v>1.86</v>
      </c>
      <c r="AG59">
        <v>2.0299999999999998</v>
      </c>
      <c r="AJ59" t="s">
        <v>482</v>
      </c>
    </row>
    <row r="60" spans="1:36" ht="15" x14ac:dyDescent="0.25">
      <c r="A60">
        <v>1.51</v>
      </c>
      <c r="B60">
        <v>4.37</v>
      </c>
      <c r="C60">
        <v>7.59</v>
      </c>
      <c r="D60" s="20">
        <f t="shared" si="3"/>
        <v>2.2836913239568268E-2</v>
      </c>
      <c r="E60" s="17">
        <f>IF(OR($A60="",$B60="",$C60=""),"",A60*'MPTO_working_3-way'!$I59)</f>
        <v>1.5444837389917481</v>
      </c>
      <c r="F60" s="21">
        <f>IF(OR($A60="",$B60="",$C60=""),"",B60*'MPTO_working_3-way'!$I59)</f>
        <v>4.4697973108569133</v>
      </c>
      <c r="G60" s="22">
        <f>IF(OR($A60="",$B60="",$C60=""),"",C60*'MPTO_working_3-way'!$I59)</f>
        <v>7.7633321714883232</v>
      </c>
      <c r="H60" s="17">
        <f>IF(OR($A60="",$B60="",$C60=""),"",'MPTO_working_3-way'!E59)</f>
        <v>1.5275586445308638</v>
      </c>
      <c r="I60" s="21">
        <f>IF(OR($A60="",$B60="",$C60=""),"",'MPTO_working_3-way'!F59)</f>
        <v>4.5203737135605397</v>
      </c>
      <c r="J60" s="22">
        <f>IF(OR($A60="",$B60="",$C60=""),"",'MPTO_working_3-way'!G59)</f>
        <v>8.0554212172815056</v>
      </c>
      <c r="K60" s="17">
        <f>IF(OR($A60="",$B60="",$C60=""),"",'OddsRatio_working_3-way'!H59)</f>
        <v>1.5332568112746927</v>
      </c>
      <c r="L60" s="21">
        <f>IF(OR($A60="",$B60="",$C60=""),"",'OddsRatio_working_3-way'!I59)</f>
        <v>4.5236773607759142</v>
      </c>
      <c r="M60" s="22">
        <f>IF(OR($A60="",$B60="",$C60=""),"",'OddsRatio_working_3-way'!J59)</f>
        <v>7.8905144829416232</v>
      </c>
      <c r="N60" s="23">
        <f t="shared" si="28"/>
        <v>64.746554123827053</v>
      </c>
      <c r="O60" s="24">
        <f t="shared" si="29"/>
        <v>22.372379113725138</v>
      </c>
      <c r="P60" s="24">
        <f t="shared" si="30"/>
        <v>12.881066762447807</v>
      </c>
      <c r="Q60" t="s">
        <v>186</v>
      </c>
      <c r="R60" t="s">
        <v>187</v>
      </c>
      <c r="S60" s="48" t="s">
        <v>477</v>
      </c>
      <c r="T60" s="35">
        <v>100</v>
      </c>
      <c r="U60" s="35">
        <f t="shared" si="31"/>
        <v>47.368421052631575</v>
      </c>
      <c r="V60" s="35">
        <f t="shared" si="32"/>
        <v>72.899728997289984</v>
      </c>
      <c r="W60" s="35">
        <f t="shared" si="33"/>
        <v>77.375565610859724</v>
      </c>
      <c r="X60" s="35">
        <f t="shared" si="34"/>
        <v>49.7247053918503</v>
      </c>
      <c r="Y60" s="35">
        <f t="shared" si="35"/>
        <v>75.256013336508687</v>
      </c>
      <c r="Z60" s="35">
        <f t="shared" si="36"/>
        <v>79.731849950078441</v>
      </c>
      <c r="AA60" s="35">
        <f t="shared" si="37"/>
        <v>-2.3562843392187247</v>
      </c>
      <c r="AB60" s="35">
        <f t="shared" si="38"/>
        <v>-2.3562843392187034</v>
      </c>
      <c r="AC60" s="35">
        <f t="shared" si="39"/>
        <v>-2.3562843392187176</v>
      </c>
      <c r="AF60">
        <v>1.82</v>
      </c>
      <c r="AG60">
        <v>2.09</v>
      </c>
      <c r="AJ60" t="s">
        <v>492</v>
      </c>
    </row>
    <row r="61" spans="1:36" ht="15" x14ac:dyDescent="0.25">
      <c r="A61">
        <v>1.9</v>
      </c>
      <c r="B61">
        <v>3.69</v>
      </c>
      <c r="C61">
        <v>4.42</v>
      </c>
      <c r="D61" s="20">
        <f t="shared" si="3"/>
        <v>2.3562843392187283E-2</v>
      </c>
      <c r="E61" s="17">
        <f>IF(OR($A61="",$B61="",$C61=""),"",A61*'MPTO_working_3-way'!$I60)</f>
        <v>1.9447694024451558</v>
      </c>
      <c r="F61" s="21">
        <f>IF(OR($A61="",$B61="",$C61=""),"",B61*'MPTO_working_3-way'!$I60)</f>
        <v>3.7769468921171709</v>
      </c>
      <c r="G61" s="22">
        <f>IF(OR($A61="",$B61="",$C61=""),"",C61*'MPTO_working_3-way'!$I60)</f>
        <v>4.5241477677934681</v>
      </c>
      <c r="H61" s="17">
        <f>IF(OR($A61="",$B61="",$C61=""),"",'MPTO_working_3-way'!E60)</f>
        <v>1.9287834948366385</v>
      </c>
      <c r="I61" s="21">
        <f>IF(OR($A61="",$B61="",$C61=""),"",'MPTO_working_3-way'!F60)</f>
        <v>3.8001366916532255</v>
      </c>
      <c r="J61" s="22">
        <f>IF(OR($A61="",$B61="",$C61=""),"",'MPTO_working_3-way'!G60)</f>
        <v>4.578962922392062</v>
      </c>
      <c r="K61" s="17">
        <f>IF(OR($A61="",$B61="",$C61=""),"",'OddsRatio_working_3-way'!H60)</f>
        <v>1.9349435968798474</v>
      </c>
      <c r="L61" s="21">
        <f>IF(OR($A61="",$B61="",$C61=""),"",'OddsRatio_working_3-way'!I60)</f>
        <v>3.7944425284519867</v>
      </c>
      <c r="M61" s="22">
        <f>IF(OR($A61="",$B61="",$C61=""),"",'OddsRatio_working_3-way'!J60)</f>
        <v>4.5527856681434198</v>
      </c>
      <c r="N61" s="23">
        <f t="shared" si="28"/>
        <v>51.419978057177438</v>
      </c>
      <c r="O61" s="24">
        <f t="shared" si="29"/>
        <v>26.476411465755323</v>
      </c>
      <c r="P61" s="24">
        <f t="shared" si="30"/>
        <v>22.103610477067225</v>
      </c>
      <c r="Q61" t="s">
        <v>188</v>
      </c>
      <c r="R61" t="s">
        <v>189</v>
      </c>
      <c r="S61" s="48" t="s">
        <v>477</v>
      </c>
      <c r="T61" s="35">
        <v>100</v>
      </c>
      <c r="U61" s="35">
        <f t="shared" si="31"/>
        <v>28.571428571428573</v>
      </c>
      <c r="V61" s="35">
        <f t="shared" si="32"/>
        <v>79.633401221995925</v>
      </c>
      <c r="W61" s="35">
        <f t="shared" si="33"/>
        <v>89.15401301518439</v>
      </c>
      <c r="X61" s="35">
        <f t="shared" si="34"/>
        <v>31.212585762819689</v>
      </c>
      <c r="Y61" s="35">
        <f t="shared" si="35"/>
        <v>82.274558413387041</v>
      </c>
      <c r="Z61" s="35">
        <f t="shared" si="36"/>
        <v>91.795170206575506</v>
      </c>
      <c r="AA61" s="35">
        <f t="shared" si="37"/>
        <v>-2.641157191391116</v>
      </c>
      <c r="AB61" s="35">
        <f t="shared" si="38"/>
        <v>-2.641157191391116</v>
      </c>
      <c r="AC61" s="35">
        <f t="shared" si="39"/>
        <v>-2.641157191391116</v>
      </c>
      <c r="AF61">
        <v>1.93</v>
      </c>
      <c r="AG61">
        <v>1.97</v>
      </c>
      <c r="AJ61" t="s">
        <v>492</v>
      </c>
    </row>
    <row r="62" spans="1:36" ht="15" x14ac:dyDescent="0.25">
      <c r="A62">
        <v>1.4</v>
      </c>
      <c r="B62">
        <v>4.91</v>
      </c>
      <c r="C62">
        <v>9.2200000000000006</v>
      </c>
      <c r="D62" s="20">
        <f t="shared" si="3"/>
        <v>2.6411571913911303E-2</v>
      </c>
      <c r="E62" s="17">
        <f>IF(OR($A62="",$B62="",$C62=""),"",A62*'MPTO_working_3-way'!$I61)</f>
        <v>1.4369762006794757</v>
      </c>
      <c r="F62" s="21">
        <f>IF(OR($A62="",$B62="",$C62=""),"",B62*'MPTO_working_3-way'!$I61)</f>
        <v>5.0396808180973043</v>
      </c>
      <c r="G62" s="22">
        <f>IF(OR($A62="",$B62="",$C62=""),"",C62*'MPTO_working_3-way'!$I61)</f>
        <v>9.4635146930462621</v>
      </c>
      <c r="H62" s="17">
        <f>IF(OR($A62="",$B62="",$C62=""),"",'MPTO_working_3-way'!E61)</f>
        <v>1.4174708961038842</v>
      </c>
      <c r="I62" s="21">
        <f>IF(OR($A62="",$B62="",$C62=""),"",'MPTO_working_3-way'!F61)</f>
        <v>5.131833453531006</v>
      </c>
      <c r="J62" s="22">
        <f>IF(OR($A62="",$B62="",$C62=""),"",'MPTO_working_3-way'!G61)</f>
        <v>10.034517481454591</v>
      </c>
      <c r="K62" s="17">
        <f>IF(OR($A62="",$B62="",$C62=""),"",'OddsRatio_working_3-way'!H61)</f>
        <v>1.4236099910624214</v>
      </c>
      <c r="L62" s="21">
        <f>IF(OR($A62="",$B62="",$C62=""),"",'OddsRatio_working_3-way'!I61)</f>
        <v>5.140787662635165</v>
      </c>
      <c r="M62" s="22">
        <f>IF(OR($A62="",$B62="",$C62=""),"",'OddsRatio_working_3-way'!J61)</f>
        <v>9.7051853163327539</v>
      </c>
      <c r="N62" s="23">
        <f t="shared" si="28"/>
        <v>69.590574953652606</v>
      </c>
      <c r="O62" s="24">
        <f t="shared" si="29"/>
        <v>19.842526463363267</v>
      </c>
      <c r="P62" s="24">
        <f t="shared" si="30"/>
        <v>10.566898582984125</v>
      </c>
      <c r="Q62" t="s">
        <v>190</v>
      </c>
      <c r="R62" t="s">
        <v>191</v>
      </c>
      <c r="S62" s="48" t="s">
        <v>477</v>
      </c>
      <c r="T62" s="35">
        <v>100</v>
      </c>
      <c r="U62" s="35">
        <f t="shared" si="31"/>
        <v>43.820224719101127</v>
      </c>
      <c r="V62" s="35">
        <f t="shared" si="32"/>
        <v>74.747474747474755</v>
      </c>
      <c r="W62" s="35">
        <f t="shared" si="33"/>
        <v>79.166666666666671</v>
      </c>
      <c r="X62" s="35">
        <f t="shared" si="34"/>
        <v>46.085858585858588</v>
      </c>
      <c r="Y62" s="35">
        <f t="shared" si="35"/>
        <v>77.013108614232223</v>
      </c>
      <c r="Z62" s="35">
        <f t="shared" si="36"/>
        <v>81.43230053342414</v>
      </c>
      <c r="AA62" s="35">
        <f t="shared" si="37"/>
        <v>-2.2656338667574616</v>
      </c>
      <c r="AB62" s="35">
        <f t="shared" si="38"/>
        <v>-2.2656338667574687</v>
      </c>
      <c r="AC62" s="35">
        <f t="shared" si="39"/>
        <v>-2.2656338667574687</v>
      </c>
      <c r="AF62">
        <v>1.81</v>
      </c>
      <c r="AG62">
        <v>2.09</v>
      </c>
      <c r="AJ62" t="s">
        <v>492</v>
      </c>
    </row>
    <row r="63" spans="1:36" ht="15" x14ac:dyDescent="0.25">
      <c r="A63">
        <v>1.78</v>
      </c>
      <c r="B63">
        <v>3.96</v>
      </c>
      <c r="C63">
        <v>4.8</v>
      </c>
      <c r="D63" s="20">
        <f t="shared" si="3"/>
        <v>2.265633866757466E-2</v>
      </c>
      <c r="E63" s="17">
        <f>IF(OR($A63="",$B63="",$C63=""),"",A63*'MPTO_working_3-way'!$I62)</f>
        <v>1.820328282828283</v>
      </c>
      <c r="F63" s="21">
        <f>IF(OR($A63="",$B63="",$C63=""),"",B63*'MPTO_working_3-way'!$I62)</f>
        <v>4.0497191011235953</v>
      </c>
      <c r="G63" s="22">
        <f>IF(OR($A63="",$B63="",$C63=""),"",C63*'MPTO_working_3-way'!$I62)</f>
        <v>4.9087504256043584</v>
      </c>
      <c r="H63" s="17">
        <f>IF(OR($A63="",$B63="",$C63=""),"",'MPTO_working_3-way'!E62)</f>
        <v>1.8042541573167921</v>
      </c>
      <c r="I63" s="21">
        <f>IF(OR($A63="",$B63="",$C63=""),"",'MPTO_working_3-way'!F62)</f>
        <v>4.0820801884060769</v>
      </c>
      <c r="J63" s="22">
        <f>IF(OR($A63="",$B63="",$C63=""),"",'MPTO_working_3-way'!G62)</f>
        <v>4.9805454802392957</v>
      </c>
      <c r="K63" s="17">
        <f>IF(OR($A63="",$B63="",$C63=""),"",'OddsRatio_working_3-way'!H62)</f>
        <v>1.8101797703135989</v>
      </c>
      <c r="L63" s="21">
        <f>IF(OR($A63="",$B63="",$C63=""),"",'OddsRatio_working_3-way'!I62)</f>
        <v>4.0745283591387844</v>
      </c>
      <c r="M63" s="22">
        <f>IF(OR($A63="",$B63="",$C63=""),"",'OddsRatio_working_3-way'!J62)</f>
        <v>4.9470296502457378</v>
      </c>
      <c r="N63" s="23">
        <f t="shared" si="28"/>
        <v>54.935146008184773</v>
      </c>
      <c r="O63" s="24">
        <f t="shared" si="29"/>
        <v>24.693070680446695</v>
      </c>
      <c r="P63" s="24">
        <f t="shared" si="30"/>
        <v>20.371783311368521</v>
      </c>
      <c r="Q63" t="s">
        <v>192</v>
      </c>
      <c r="R63" t="s">
        <v>193</v>
      </c>
      <c r="S63" s="48" t="s">
        <v>477</v>
      </c>
      <c r="T63" s="35">
        <v>100</v>
      </c>
      <c r="U63" s="35">
        <f t="shared" si="31"/>
        <v>41.860465116279073</v>
      </c>
      <c r="V63" s="35">
        <f t="shared" si="32"/>
        <v>75.369458128078819</v>
      </c>
      <c r="W63" s="35">
        <f t="shared" si="33"/>
        <v>80.237154150197625</v>
      </c>
      <c r="X63" s="35">
        <f t="shared" si="34"/>
        <v>44.393387721723556</v>
      </c>
      <c r="Y63" s="35">
        <f t="shared" si="35"/>
        <v>77.902380733523316</v>
      </c>
      <c r="Z63" s="35">
        <f t="shared" si="36"/>
        <v>82.770076755642123</v>
      </c>
      <c r="AA63" s="35">
        <f t="shared" si="37"/>
        <v>-2.5329226054444831</v>
      </c>
      <c r="AB63" s="35">
        <f t="shared" si="38"/>
        <v>-2.5329226054444973</v>
      </c>
      <c r="AC63" s="35">
        <f t="shared" si="39"/>
        <v>-2.5329226054444973</v>
      </c>
      <c r="AF63">
        <v>1.71</v>
      </c>
      <c r="AG63">
        <v>2.25</v>
      </c>
      <c r="AJ63" t="s">
        <v>492</v>
      </c>
    </row>
    <row r="64" spans="1:36" ht="15" x14ac:dyDescent="0.25">
      <c r="A64">
        <v>1.72</v>
      </c>
      <c r="B64">
        <v>4.0599999999999996</v>
      </c>
      <c r="C64">
        <v>5.0599999999999996</v>
      </c>
      <c r="D64" s="20">
        <f t="shared" si="3"/>
        <v>2.5329226054444876E-2</v>
      </c>
      <c r="E64" s="17">
        <f>IF(OR($A64="",$B64="",$C64=""),"",A64*'MPTO_working_3-way'!$I63)</f>
        <v>1.7635662688136451</v>
      </c>
      <c r="F64" s="21">
        <f>IF(OR($A64="",$B64="",$C64=""),"",B64*'MPTO_working_3-way'!$I63)</f>
        <v>4.1628366577810461</v>
      </c>
      <c r="G64" s="22">
        <f>IF(OR($A64="",$B64="",$C64=""),"",C64*'MPTO_working_3-way'!$I63)</f>
        <v>5.1881658838354907</v>
      </c>
      <c r="H64" s="17">
        <f>IF(OR($A64="",$B64="",$C64=""),"",'MPTO_working_3-way'!E63)</f>
        <v>1.745346072049246</v>
      </c>
      <c r="I64" s="21">
        <f>IF(OR($A64="",$B64="",$C64=""),"",'MPTO_working_3-way'!F63)</f>
        <v>4.2041122854575637</v>
      </c>
      <c r="J64" s="22">
        <f>IF(OR($A64="",$B64="",$C64=""),"",'MPTO_working_3-way'!G63)</f>
        <v>5.2858206240246624</v>
      </c>
      <c r="K64" s="17">
        <f>IF(OR($A64="",$B64="",$C64=""),"",'OddsRatio_working_3-way'!H63)</f>
        <v>1.7518990086183082</v>
      </c>
      <c r="L64" s="21">
        <f>IF(OR($A64="",$B64="",$C64=""),"",'OddsRatio_working_3-way'!I63)</f>
        <v>4.1955707866278082</v>
      </c>
      <c r="M64" s="22">
        <f>IF(OR($A64="",$B64="",$C64=""),"",'OddsRatio_working_3-way'!J63)</f>
        <v>5.2398749652643488</v>
      </c>
      <c r="N64" s="23">
        <f t="shared" si="28"/>
        <v>56.703284570797685</v>
      </c>
      <c r="O64" s="24">
        <f t="shared" si="29"/>
        <v>24.022081148219705</v>
      </c>
      <c r="P64" s="24">
        <f t="shared" si="30"/>
        <v>19.27463428098261</v>
      </c>
      <c r="Q64" t="s">
        <v>194</v>
      </c>
      <c r="R64" t="s">
        <v>195</v>
      </c>
      <c r="S64" s="48" t="s">
        <v>477</v>
      </c>
      <c r="T64" s="35">
        <v>100</v>
      </c>
      <c r="U64" s="35">
        <f t="shared" si="31"/>
        <v>68.35443037974683</v>
      </c>
      <c r="V64" s="35">
        <f t="shared" si="32"/>
        <v>68.75</v>
      </c>
      <c r="W64" s="35">
        <f t="shared" si="33"/>
        <v>60.629921259842511</v>
      </c>
      <c r="X64" s="35">
        <f t="shared" si="34"/>
        <v>70.620078740157481</v>
      </c>
      <c r="Y64" s="35">
        <f t="shared" si="35"/>
        <v>71.015648360410637</v>
      </c>
      <c r="Z64" s="35">
        <f t="shared" si="36"/>
        <v>62.895569620253156</v>
      </c>
      <c r="AA64" s="35">
        <f t="shared" si="37"/>
        <v>-2.2656483604106512</v>
      </c>
      <c r="AB64" s="35">
        <f t="shared" si="38"/>
        <v>-2.265648360410637</v>
      </c>
      <c r="AC64" s="35">
        <f t="shared" si="39"/>
        <v>-2.2656483604106441</v>
      </c>
      <c r="AF64">
        <v>1.98</v>
      </c>
      <c r="AG64">
        <v>1.92</v>
      </c>
      <c r="AJ64" t="s">
        <v>492</v>
      </c>
    </row>
    <row r="65" spans="1:36" ht="15" x14ac:dyDescent="0.25">
      <c r="A65">
        <v>3.16</v>
      </c>
      <c r="B65">
        <v>3.2</v>
      </c>
      <c r="C65">
        <v>2.54</v>
      </c>
      <c r="D65" s="20">
        <f t="shared" si="3"/>
        <v>2.2656483604106326E-2</v>
      </c>
      <c r="E65" s="17">
        <f>IF(OR($A65="",$B65="",$C65=""),"",A65*'MPTO_working_3-way'!$I64)</f>
        <v>3.2315944881889762</v>
      </c>
      <c r="F65" s="21">
        <f>IF(OR($A65="",$B65="",$C65=""),"",B65*'MPTO_working_3-way'!$I64)</f>
        <v>3.2725007475331402</v>
      </c>
      <c r="G65" s="22">
        <f>IF(OR($A65="",$B65="",$C65=""),"",C65*'MPTO_working_3-way'!$I64)</f>
        <v>2.59754746835443</v>
      </c>
      <c r="H65" s="17">
        <f>IF(OR($A65="",$B65="",$C65=""),"",'MPTO_working_3-way'!E64)</f>
        <v>3.2372565758958878</v>
      </c>
      <c r="I65" s="21">
        <f>IF(OR($A65="",$B65="",$C65=""),"",'MPTO_working_3-way'!F64)</f>
        <v>3.2792493429026677</v>
      </c>
      <c r="J65" s="22">
        <f>IF(OR($A65="",$B65="",$C65=""),"",'MPTO_working_3-way'!G64)</f>
        <v>2.5896764410124593</v>
      </c>
      <c r="K65" s="17">
        <f>IF(OR($A65="",$B65="",$C65=""),"",'OddsRatio_working_3-way'!H64)</f>
        <v>3.2347185024042866</v>
      </c>
      <c r="L65" s="21">
        <f>IF(OR($A65="",$B65="",$C65=""),"",'OddsRatio_working_3-way'!I64)</f>
        <v>3.2761021783747348</v>
      </c>
      <c r="M65" s="22">
        <f>IF(OR($A65="",$B65="",$C65=""),"",'OddsRatio_working_3-way'!J64)</f>
        <v>2.5932715248623155</v>
      </c>
      <c r="N65" s="23">
        <f t="shared" si="28"/>
        <v>30.944476593671006</v>
      </c>
      <c r="O65" s="24">
        <f t="shared" si="29"/>
        <v>30.557670636250116</v>
      </c>
      <c r="P65" s="24">
        <f t="shared" si="30"/>
        <v>38.497852770078886</v>
      </c>
      <c r="Q65" t="s">
        <v>196</v>
      </c>
      <c r="R65" t="s">
        <v>197</v>
      </c>
      <c r="S65" s="48" t="s">
        <v>477</v>
      </c>
      <c r="T65" s="35">
        <v>100</v>
      </c>
      <c r="U65" s="35">
        <f t="shared" si="31"/>
        <v>73.821989528795811</v>
      </c>
      <c r="V65" s="35">
        <f t="shared" si="32"/>
        <v>72.752043596730246</v>
      </c>
      <c r="W65" s="35">
        <f t="shared" si="33"/>
        <v>50.495049504950494</v>
      </c>
      <c r="X65" s="35">
        <f t="shared" si="34"/>
        <v>76.752906898319267</v>
      </c>
      <c r="Y65" s="35">
        <f t="shared" si="35"/>
        <v>75.682960966253688</v>
      </c>
      <c r="Z65" s="35">
        <f t="shared" si="36"/>
        <v>53.425966874473943</v>
      </c>
      <c r="AA65" s="35">
        <f t="shared" si="37"/>
        <v>-2.9309173695234563</v>
      </c>
      <c r="AB65" s="35">
        <f t="shared" si="38"/>
        <v>-2.9309173695234421</v>
      </c>
      <c r="AC65" s="35">
        <f t="shared" si="39"/>
        <v>-2.9309173695234492</v>
      </c>
      <c r="AF65">
        <v>2.11</v>
      </c>
      <c r="AG65">
        <v>1.8</v>
      </c>
      <c r="AJ65" t="s">
        <v>492</v>
      </c>
    </row>
    <row r="66" spans="1:36" ht="15" x14ac:dyDescent="0.25">
      <c r="A66">
        <v>3.82</v>
      </c>
      <c r="B66">
        <v>3.67</v>
      </c>
      <c r="C66">
        <v>2.02</v>
      </c>
      <c r="D66" s="20">
        <f t="shared" si="3"/>
        <v>2.9309173695234447E-2</v>
      </c>
      <c r="E66" s="17">
        <f>IF(OR($A66="",$B66="",$C66=""),"",A66*'MPTO_working_3-way'!$I65)</f>
        <v>3.9319610435157952</v>
      </c>
      <c r="F66" s="21">
        <f>IF(OR($A66="",$B66="",$C66=""),"",B66*'MPTO_working_3-way'!$I65)</f>
        <v>3.7775646674615104</v>
      </c>
      <c r="G66" s="22">
        <f>IF(OR($A66="",$B66="",$C66=""),"",C66*'MPTO_working_3-way'!$I65)</f>
        <v>2.0792045308643736</v>
      </c>
      <c r="H66" s="17">
        <f>IF(OR($A66="",$B66="",$C66=""),"",'MPTO_working_3-way'!E65)</f>
        <v>3.9680905184017994</v>
      </c>
      <c r="I66" s="21">
        <f>IF(OR($A66="",$B66="",$C66=""),"",'MPTO_working_3-way'!F65)</f>
        <v>3.8064809526224699</v>
      </c>
      <c r="J66" s="22">
        <f>IF(OR($A66="",$B66="",$C66=""),"",'MPTO_working_3-way'!G65)</f>
        <v>2.0606669398131201</v>
      </c>
      <c r="K66" s="17">
        <f>IF(OR($A66="",$B66="",$C66=""),"",'OddsRatio_working_3-way'!H65)</f>
        <v>3.9527522399951058</v>
      </c>
      <c r="L66" s="21">
        <f>IF(OR($A66="",$B66="",$C66=""),"",'OddsRatio_working_3-way'!I65)</f>
        <v>3.7956909506336634</v>
      </c>
      <c r="M66" s="22">
        <f>IF(OR($A66="",$B66="",$C66=""),"",'OddsRatio_working_3-way'!J65)</f>
        <v>2.0680167676578045</v>
      </c>
      <c r="N66" s="23">
        <f t="shared" si="28"/>
        <v>25.432601923895</v>
      </c>
      <c r="O66" s="24">
        <f t="shared" si="29"/>
        <v>26.472081566561005</v>
      </c>
      <c r="P66" s="24">
        <f t="shared" si="30"/>
        <v>48.095316509543999</v>
      </c>
      <c r="Q66" t="s">
        <v>76</v>
      </c>
      <c r="R66" t="s">
        <v>34</v>
      </c>
      <c r="S66" s="48" t="s">
        <v>477</v>
      </c>
      <c r="T66" s="35">
        <v>100</v>
      </c>
      <c r="U66" s="35">
        <f t="shared" si="31"/>
        <v>66.666666666666657</v>
      </c>
      <c r="V66" s="35">
        <f t="shared" si="32"/>
        <v>67.741935483870961</v>
      </c>
      <c r="W66" s="35">
        <f t="shared" si="33"/>
        <v>62.825278810408925</v>
      </c>
      <c r="X66" s="35">
        <f t="shared" si="34"/>
        <v>69.432785705720107</v>
      </c>
      <c r="Y66" s="35">
        <f t="shared" si="35"/>
        <v>70.508054522924411</v>
      </c>
      <c r="Z66" s="35">
        <f t="shared" si="36"/>
        <v>65.591397849462368</v>
      </c>
      <c r="AA66" s="35">
        <f t="shared" si="37"/>
        <v>-2.76611903905345</v>
      </c>
      <c r="AB66" s="35">
        <f t="shared" si="38"/>
        <v>-2.76611903905345</v>
      </c>
      <c r="AC66" s="35">
        <f t="shared" si="39"/>
        <v>-2.7661190390534429</v>
      </c>
      <c r="AF66">
        <v>1.97</v>
      </c>
      <c r="AG66">
        <v>1.92</v>
      </c>
      <c r="AJ66" t="s">
        <v>111</v>
      </c>
    </row>
    <row r="67" spans="1:36" ht="15" x14ac:dyDescent="0.25">
      <c r="A67">
        <v>3</v>
      </c>
      <c r="B67">
        <v>3.1</v>
      </c>
      <c r="C67">
        <v>2.69</v>
      </c>
      <c r="D67" s="20">
        <f t="shared" si="3"/>
        <v>2.7661190390534385E-2</v>
      </c>
      <c r="E67" s="17">
        <f>IF(OR($A67="",$B67="",$C67=""),"",A67*'MPTO_working_3-way'!$I66)</f>
        <v>3.0829835711716029</v>
      </c>
      <c r="F67" s="21">
        <f>IF(OR($A67="",$B67="",$C67=""),"",B67*'MPTO_working_3-way'!$I66)</f>
        <v>3.1857496902106566</v>
      </c>
      <c r="G67" s="22">
        <f>IF(OR($A67="",$B67="",$C67=""),"",C67*'MPTO_working_3-way'!$I66)</f>
        <v>2.7644086021505374</v>
      </c>
      <c r="H67" s="17">
        <f>IF(OR($A67="",$B67="",$C67=""),"",'MPTO_working_3-way'!E66)</f>
        <v>3.0853442959917774</v>
      </c>
      <c r="I67" s="21">
        <f>IF(OR($A67="",$B67="",$C67=""),"",'MPTO_working_3-way'!F66)</f>
        <v>3.1912152393911049</v>
      </c>
      <c r="J67" s="22">
        <f>IF(OR($A67="",$B67="",$C67=""),"",'MPTO_working_3-way'!G66)</f>
        <v>2.7584166421640695</v>
      </c>
      <c r="K67" s="17">
        <f>IF(OR($A67="",$B67="",$C67=""),"",'OddsRatio_working_3-way'!H66)</f>
        <v>3.0843165505566779</v>
      </c>
      <c r="L67" s="21">
        <f>IF(OR($A67="",$B67="",$C67=""),"",'OddsRatio_working_3-way'!I66)</f>
        <v>3.1885323780845121</v>
      </c>
      <c r="M67" s="22">
        <f>IF(OR($A67="",$B67="",$C67=""),"",'OddsRatio_working_3-way'!J66)</f>
        <v>2.7612474852203928</v>
      </c>
      <c r="N67" s="23">
        <f t="shared" si="28"/>
        <v>32.436111867439422</v>
      </c>
      <c r="O67" s="24">
        <f t="shared" si="29"/>
        <v>31.389785678167183</v>
      </c>
      <c r="P67" s="24">
        <f t="shared" si="30"/>
        <v>36.174102454393406</v>
      </c>
      <c r="Q67" t="s">
        <v>37</v>
      </c>
      <c r="R67" t="s">
        <v>43</v>
      </c>
      <c r="S67" s="48" t="s">
        <v>477</v>
      </c>
      <c r="T67" s="35">
        <v>100</v>
      </c>
      <c r="U67" s="35">
        <f t="shared" si="31"/>
        <v>55.156950672645742</v>
      </c>
      <c r="V67" s="35">
        <f t="shared" si="32"/>
        <v>69.135802469135797</v>
      </c>
      <c r="W67" s="35">
        <f t="shared" si="33"/>
        <v>72.752043596730246</v>
      </c>
      <c r="X67" s="35">
        <f t="shared" si="34"/>
        <v>58.112153934133957</v>
      </c>
      <c r="Y67" s="35">
        <f t="shared" si="35"/>
        <v>72.091005730624019</v>
      </c>
      <c r="Z67" s="35">
        <f t="shared" si="36"/>
        <v>75.707246858218454</v>
      </c>
      <c r="AA67" s="35">
        <f t="shared" si="37"/>
        <v>-2.9552032614882151</v>
      </c>
      <c r="AB67" s="35">
        <f t="shared" si="38"/>
        <v>-2.9552032614882222</v>
      </c>
      <c r="AC67" s="35">
        <f t="shared" si="39"/>
        <v>-2.955203261488208</v>
      </c>
      <c r="AF67">
        <v>2.57</v>
      </c>
      <c r="AG67">
        <v>1.55</v>
      </c>
      <c r="AJ67" t="s">
        <v>111</v>
      </c>
    </row>
    <row r="68" spans="1:36" ht="15" x14ac:dyDescent="0.25">
      <c r="A68">
        <v>2.23</v>
      </c>
      <c r="B68">
        <v>3.24</v>
      </c>
      <c r="C68">
        <v>3.67</v>
      </c>
      <c r="D68" s="20">
        <f t="shared" ref="D68:D131" si="40">IF(OR($A68="",$B68="",$C68=""),"",(1/A68)+(1/B68)+(1/C68)-1)</f>
        <v>2.9552032614882151E-2</v>
      </c>
      <c r="E68" s="17">
        <f>IF(OR($A68="",$B68="",$C68=""),"",A68*'MPTO_working_3-way'!$I67)</f>
        <v>2.2959010327311873</v>
      </c>
      <c r="F68" s="21">
        <f>IF(OR($A68="",$B68="",$C68=""),"",B68*'MPTO_working_3-way'!$I67)</f>
        <v>3.3357485856722184</v>
      </c>
      <c r="G68" s="22">
        <f>IF(OR($A68="",$B68="",$C68=""),"",C68*'MPTO_working_3-way'!$I67)</f>
        <v>3.7784559596966174</v>
      </c>
      <c r="H68" s="17">
        <f>IF(OR($A68="",$B68="",$C68=""),"",'MPTO_working_3-way'!E67)</f>
        <v>2.2800866891778173</v>
      </c>
      <c r="I68" s="21">
        <f>IF(OR($A68="",$B68="",$C68=""),"",'MPTO_working_3-way'!F67)</f>
        <v>3.3468176866670452</v>
      </c>
      <c r="J68" s="22">
        <f>IF(OR($A68="",$B68="",$C68=""),"",'MPTO_working_3-way'!G67)</f>
        <v>3.8076542658657981</v>
      </c>
      <c r="K68" s="17">
        <f>IF(OR($A68="",$B68="",$C68=""),"",'OddsRatio_working_3-way'!H67)</f>
        <v>2.2868163373526142</v>
      </c>
      <c r="L68" s="21">
        <f>IF(OR($A68="",$B68="",$C68=""),"",'OddsRatio_working_3-way'!I67)</f>
        <v>3.3434704029836237</v>
      </c>
      <c r="M68" s="22">
        <f>IF(OR($A68="",$B68="",$C68=""),"",'OddsRatio_working_3-way'!J67)</f>
        <v>3.7933330249849435</v>
      </c>
      <c r="N68" s="23">
        <f t="shared" si="28"/>
        <v>43.555884410679809</v>
      </c>
      <c r="O68" s="24">
        <f t="shared" si="29"/>
        <v>29.978278467844437</v>
      </c>
      <c r="P68" s="24">
        <f t="shared" si="30"/>
        <v>26.465837121475744</v>
      </c>
      <c r="Q68" t="s">
        <v>47</v>
      </c>
      <c r="R68" t="s">
        <v>93</v>
      </c>
      <c r="S68" s="48" t="s">
        <v>477</v>
      </c>
      <c r="T68" s="35">
        <v>100</v>
      </c>
      <c r="U68" s="35">
        <f t="shared" si="31"/>
        <v>66.996699669967001</v>
      </c>
      <c r="V68" s="35">
        <f t="shared" si="32"/>
        <v>69.879518072289159</v>
      </c>
      <c r="W68" s="35">
        <f t="shared" si="33"/>
        <v>60.317460317460316</v>
      </c>
      <c r="X68" s="35">
        <f t="shared" si="34"/>
        <v>69.803021610250525</v>
      </c>
      <c r="Y68" s="35">
        <f t="shared" si="35"/>
        <v>72.685840012572683</v>
      </c>
      <c r="Z68" s="35">
        <f t="shared" si="36"/>
        <v>63.123782257743841</v>
      </c>
      <c r="AA68" s="35">
        <f t="shared" si="37"/>
        <v>-2.8063219402835244</v>
      </c>
      <c r="AB68" s="35">
        <f t="shared" si="38"/>
        <v>-2.8063219402835244</v>
      </c>
      <c r="AC68" s="35">
        <f t="shared" si="39"/>
        <v>-2.8063219402835244</v>
      </c>
      <c r="AF68">
        <v>2.41</v>
      </c>
      <c r="AG68">
        <v>1.62</v>
      </c>
      <c r="AJ68" t="s">
        <v>111</v>
      </c>
    </row>
    <row r="69" spans="1:36" ht="15" x14ac:dyDescent="0.25">
      <c r="A69">
        <v>3.03</v>
      </c>
      <c r="B69">
        <v>3.32</v>
      </c>
      <c r="C69">
        <v>2.52</v>
      </c>
      <c r="D69" s="20">
        <f t="shared" si="40"/>
        <v>2.8063219402835182E-2</v>
      </c>
      <c r="E69" s="17">
        <f>IF(OR($A69="",$B69="",$C69=""),"",A69*'MPTO_working_3-way'!$I68)</f>
        <v>3.1150315547905905</v>
      </c>
      <c r="F69" s="21">
        <f>IF(OR($A69="",$B69="",$C69=""),"",B69*'MPTO_working_3-way'!$I68)</f>
        <v>3.4131698884174124</v>
      </c>
      <c r="G69" s="22">
        <f>IF(OR($A69="",$B69="",$C69=""),"",C69*'MPTO_working_3-way'!$I68)</f>
        <v>2.5907193128951449</v>
      </c>
      <c r="H69" s="17">
        <f>IF(OR($A69="",$B69="",$C69=""),"",'MPTO_working_3-way'!E68)</f>
        <v>3.1183871012185111</v>
      </c>
      <c r="I69" s="21">
        <f>IF(OR($A69="",$B69="",$C69=""),"",'MPTO_working_3-way'!F68)</f>
        <v>3.4264128337990152</v>
      </c>
      <c r="J69" s="22">
        <f>IF(OR($A69="",$B69="",$C69=""),"",'MPTO_working_3-way'!G68)</f>
        <v>2.580838372123329</v>
      </c>
      <c r="K69" s="17">
        <f>IF(OR($A69="",$B69="",$C69=""),"",'OddsRatio_working_3-way'!H68)</f>
        <v>3.1172994886874639</v>
      </c>
      <c r="L69" s="21">
        <f>IF(OR($A69="",$B69="",$C69=""),"",'OddsRatio_working_3-way'!I68)</f>
        <v>3.419770844214244</v>
      </c>
      <c r="M69" s="22">
        <f>IF(OR($A69="",$B69="",$C69=""),"",'OddsRatio_working_3-way'!J68)</f>
        <v>2.5853671048300222</v>
      </c>
      <c r="N69" s="23">
        <f t="shared" si="28"/>
        <v>32.102403536237226</v>
      </c>
      <c r="O69" s="24">
        <f t="shared" si="29"/>
        <v>29.298277926144216</v>
      </c>
      <c r="P69" s="24">
        <f t="shared" si="30"/>
        <v>38.599318537618565</v>
      </c>
      <c r="Q69" t="s">
        <v>113</v>
      </c>
      <c r="R69" t="s">
        <v>41</v>
      </c>
      <c r="S69" s="48" t="s">
        <v>477</v>
      </c>
      <c r="T69" s="35">
        <v>100</v>
      </c>
      <c r="U69" s="35">
        <f t="shared" si="31"/>
        <v>51.219512195121943</v>
      </c>
      <c r="V69" s="35">
        <f t="shared" si="32"/>
        <v>71.428571428571431</v>
      </c>
      <c r="W69" s="35">
        <f t="shared" si="33"/>
        <v>74.358974358974365</v>
      </c>
      <c r="X69" s="35">
        <f t="shared" si="34"/>
        <v>54.212454212454219</v>
      </c>
      <c r="Y69" s="35">
        <f t="shared" si="35"/>
        <v>74.421513445903699</v>
      </c>
      <c r="Z69" s="35">
        <f t="shared" si="36"/>
        <v>77.351916376306633</v>
      </c>
      <c r="AA69" s="35">
        <f t="shared" si="37"/>
        <v>-2.9929420173322754</v>
      </c>
      <c r="AB69" s="35">
        <f t="shared" si="38"/>
        <v>-2.9929420173322683</v>
      </c>
      <c r="AC69" s="35">
        <f t="shared" si="39"/>
        <v>-2.9929420173322683</v>
      </c>
      <c r="AF69">
        <v>2</v>
      </c>
      <c r="AG69">
        <v>1.88</v>
      </c>
      <c r="AJ69" t="s">
        <v>111</v>
      </c>
    </row>
    <row r="70" spans="1:36" ht="15" x14ac:dyDescent="0.25">
      <c r="A70">
        <v>2.0499999999999998</v>
      </c>
      <c r="B70">
        <v>3.5</v>
      </c>
      <c r="C70">
        <v>3.9</v>
      </c>
      <c r="D70" s="20">
        <f t="shared" si="40"/>
        <v>2.9929420173322674E-2</v>
      </c>
      <c r="E70" s="17">
        <f>IF(OR($A70="",$B70="",$C70=""),"",A70*'MPTO_working_3-way'!$I69)</f>
        <v>2.1113553113553114</v>
      </c>
      <c r="F70" s="21">
        <f>IF(OR($A70="",$B70="",$C70=""),"",B70*'MPTO_working_3-way'!$I69)</f>
        <v>3.6047529706066292</v>
      </c>
      <c r="G70" s="22">
        <f>IF(OR($A70="",$B70="",$C70=""),"",C70*'MPTO_working_3-way'!$I69)</f>
        <v>4.0167247386759586</v>
      </c>
      <c r="H70" s="17">
        <f>IF(OR($A70="",$B70="",$C70=""),"",'MPTO_working_3-way'!E69)</f>
        <v>2.0928014957930818</v>
      </c>
      <c r="I70" s="21">
        <f>IF(OR($A70="",$B70="",$C70=""),"",'MPTO_working_3-way'!F69)</f>
        <v>3.6266335457392809</v>
      </c>
      <c r="J70" s="22">
        <f>IF(OR($A70="",$B70="",$C70=""),"",'MPTO_working_3-way'!G69)</f>
        <v>4.0578851963746221</v>
      </c>
      <c r="K70" s="17">
        <f>IF(OR($A70="",$B70="",$C70=""),"",'OddsRatio_working_3-way'!H69)</f>
        <v>2.1002557398370536</v>
      </c>
      <c r="L70" s="21">
        <f>IF(OR($A70="",$B70="",$C70=""),"",'OddsRatio_working_3-way'!I69)</f>
        <v>3.6196565234215563</v>
      </c>
      <c r="M70" s="22">
        <f>IF(OR($A70="",$B70="",$C70=""),"",'OddsRatio_working_3-way'!J69)</f>
        <v>4.0388015671690054</v>
      </c>
      <c r="N70" s="23">
        <f t="shared" si="28"/>
        <v>47.362942401110345</v>
      </c>
      <c r="O70" s="24">
        <f t="shared" si="29"/>
        <v>27.741151977793198</v>
      </c>
      <c r="P70" s="24">
        <f t="shared" si="30"/>
        <v>24.89590562109646</v>
      </c>
      <c r="Q70" t="s">
        <v>55</v>
      </c>
      <c r="R70" t="s">
        <v>42</v>
      </c>
      <c r="S70" s="48" t="s">
        <v>477</v>
      </c>
      <c r="T70" s="35">
        <v>100</v>
      </c>
      <c r="U70" s="35">
        <f t="shared" si="31"/>
        <v>50.248756218905463</v>
      </c>
      <c r="V70" s="35">
        <f t="shared" si="32"/>
        <v>72.752043596730246</v>
      </c>
      <c r="W70" s="35">
        <f t="shared" si="33"/>
        <v>74.025974025974023</v>
      </c>
      <c r="X70" s="35">
        <f t="shared" si="34"/>
        <v>53.221982377295731</v>
      </c>
      <c r="Y70" s="35">
        <f t="shared" si="35"/>
        <v>75.725269755120507</v>
      </c>
      <c r="Z70" s="35">
        <f t="shared" si="36"/>
        <v>76.999200184364298</v>
      </c>
      <c r="AA70" s="35">
        <f t="shared" si="37"/>
        <v>-2.9732261583902684</v>
      </c>
      <c r="AB70" s="35">
        <f t="shared" si="38"/>
        <v>-2.9732261583902613</v>
      </c>
      <c r="AC70" s="35">
        <f t="shared" si="39"/>
        <v>-2.9732261583902755</v>
      </c>
      <c r="AF70">
        <v>2.1</v>
      </c>
      <c r="AG70">
        <v>1.79</v>
      </c>
      <c r="AJ70" t="s">
        <v>111</v>
      </c>
    </row>
    <row r="71" spans="1:36" ht="15" x14ac:dyDescent="0.25">
      <c r="A71">
        <v>2.0099999999999998</v>
      </c>
      <c r="B71">
        <v>3.67</v>
      </c>
      <c r="C71">
        <v>3.85</v>
      </c>
      <c r="D71" s="20">
        <f t="shared" si="40"/>
        <v>2.9732261583902631E-2</v>
      </c>
      <c r="E71" s="17">
        <f>IF(OR($A71="",$B71="",$C71=""),"",A71*'MPTO_working_3-way'!$I70)</f>
        <v>2.0697618457836442</v>
      </c>
      <c r="F71" s="21">
        <f>IF(OR($A71="",$B71="",$C71=""),"",B71*'MPTO_working_3-way'!$I70)</f>
        <v>3.7791174000129226</v>
      </c>
      <c r="G71" s="22">
        <f>IF(OR($A71="",$B71="",$C71=""),"",C71*'MPTO_working_3-way'!$I70)</f>
        <v>3.9644692070980252</v>
      </c>
      <c r="H71" s="17">
        <f>IF(OR($A71="",$B71="",$C71=""),"",'MPTO_working_3-way'!E70)</f>
        <v>2.0508542790497661</v>
      </c>
      <c r="I71" s="21">
        <f>IF(OR($A71="",$B71="",$C71=""),"",'MPTO_working_3-way'!F70)</f>
        <v>3.8085254655616994</v>
      </c>
      <c r="J71" s="22">
        <f>IF(OR($A71="",$B71="",$C71=""),"",'MPTO_working_3-way'!G70)</f>
        <v>4.0027297675739515</v>
      </c>
      <c r="K71" s="17">
        <f>IF(OR($A71="",$B71="",$C71=""),"",'OddsRatio_working_3-way'!H70)</f>
        <v>2.0583266173325767</v>
      </c>
      <c r="L71" s="21">
        <f>IF(OR($A71="",$B71="",$C71=""),"",'OddsRatio_working_3-way'!I70)</f>
        <v>3.7977545230475052</v>
      </c>
      <c r="M71" s="22">
        <f>IF(OR($A71="",$B71="",$C71=""),"",'OddsRatio_working_3-way'!J70)</f>
        <v>3.9863671875226174</v>
      </c>
      <c r="N71" s="23">
        <f t="shared" si="28"/>
        <v>48.314737371215983</v>
      </c>
      <c r="O71" s="24">
        <f t="shared" si="29"/>
        <v>26.461204936279049</v>
      </c>
      <c r="P71" s="24">
        <f t="shared" si="30"/>
        <v>25.224057692504964</v>
      </c>
      <c r="Q71" t="s">
        <v>40</v>
      </c>
      <c r="R71" t="s">
        <v>38</v>
      </c>
      <c r="S71" s="48" t="s">
        <v>477</v>
      </c>
      <c r="T71" s="35">
        <v>100</v>
      </c>
      <c r="U71" s="35">
        <f t="shared" si="31"/>
        <v>60.629921259842511</v>
      </c>
      <c r="V71" s="35">
        <f t="shared" si="32"/>
        <v>68.152866242038215</v>
      </c>
      <c r="W71" s="35">
        <f t="shared" si="33"/>
        <v>68.454258675078862</v>
      </c>
      <c r="X71" s="35">
        <f t="shared" si="34"/>
        <v>63.392875082882917</v>
      </c>
      <c r="Y71" s="35">
        <f t="shared" si="35"/>
        <v>70.91582006507862</v>
      </c>
      <c r="Z71" s="35">
        <f t="shared" si="36"/>
        <v>71.217212498119252</v>
      </c>
      <c r="AA71" s="35">
        <f t="shared" si="37"/>
        <v>-2.7629538230404052</v>
      </c>
      <c r="AB71" s="35">
        <f t="shared" si="38"/>
        <v>-2.7629538230404052</v>
      </c>
      <c r="AC71" s="35">
        <f t="shared" si="39"/>
        <v>-2.7629538230403909</v>
      </c>
      <c r="AF71">
        <v>1.95</v>
      </c>
      <c r="AG71">
        <v>1.93</v>
      </c>
      <c r="AJ71" t="s">
        <v>111</v>
      </c>
    </row>
    <row r="72" spans="1:36" ht="15" x14ac:dyDescent="0.25">
      <c r="A72">
        <v>2.54</v>
      </c>
      <c r="B72">
        <v>3.14</v>
      </c>
      <c r="C72">
        <v>3.17</v>
      </c>
      <c r="D72" s="20">
        <f t="shared" si="40"/>
        <v>2.7629538230403927E-2</v>
      </c>
      <c r="E72" s="17">
        <f>IF(OR($A72="",$B72="",$C72=""),"",A72*'MPTO_working_3-way'!$I71)</f>
        <v>2.6101790271052261</v>
      </c>
      <c r="F72" s="21">
        <f>IF(OR($A72="",$B72="",$C72=""),"",B72*'MPTO_working_3-way'!$I71)</f>
        <v>3.2267567500434686</v>
      </c>
      <c r="G72" s="22">
        <f>IF(OR($A72="",$B72="",$C72=""),"",C72*'MPTO_working_3-way'!$I71)</f>
        <v>3.2575856361903806</v>
      </c>
      <c r="H72" s="17">
        <f>IF(OR($A72="",$B72="",$C72=""),"",'MPTO_working_3-way'!E71)</f>
        <v>2.6008415089168917</v>
      </c>
      <c r="I72" s="21">
        <f>IF(OR($A72="",$B72="",$C72=""),"",'MPTO_working_3-way'!F71)</f>
        <v>3.2335095945525851</v>
      </c>
      <c r="J72" s="22">
        <f>IF(OR($A72="",$B72="",$C72=""),"",'MPTO_working_3-way'!G71)</f>
        <v>3.2653320620079374</v>
      </c>
      <c r="K72" s="17">
        <f>IF(OR($A72="",$B72="",$C72=""),"",'OddsRatio_working_3-way'!H71)</f>
        <v>2.6051026915152122</v>
      </c>
      <c r="L72" s="21">
        <f>IF(OR($A72="",$B72="",$C72=""),"",'OddsRatio_working_3-way'!I71)</f>
        <v>3.2304673765211382</v>
      </c>
      <c r="M72" s="22">
        <f>IF(OR($A72="",$B72="",$C72=""),"",'OddsRatio_working_3-way'!J71)</f>
        <v>3.261735610771435</v>
      </c>
      <c r="N72" s="23">
        <f t="shared" si="28"/>
        <v>38.311548350345639</v>
      </c>
      <c r="O72" s="24">
        <f t="shared" si="29"/>
        <v>30.990870321617169</v>
      </c>
      <c r="P72" s="24">
        <f t="shared" si="30"/>
        <v>30.697581328037199</v>
      </c>
      <c r="Q72" t="s">
        <v>46</v>
      </c>
      <c r="R72" t="s">
        <v>48</v>
      </c>
      <c r="S72" s="48" t="s">
        <v>477</v>
      </c>
      <c r="T72" s="35">
        <v>100</v>
      </c>
      <c r="U72" s="35">
        <f t="shared" si="31"/>
        <v>68.35443037974683</v>
      </c>
      <c r="V72" s="35">
        <f t="shared" si="32"/>
        <v>68.652037617554868</v>
      </c>
      <c r="W72" s="35">
        <f t="shared" si="33"/>
        <v>60.317460317460316</v>
      </c>
      <c r="X72" s="35">
        <f t="shared" si="34"/>
        <v>71.03050206498483</v>
      </c>
      <c r="Y72" s="35">
        <f t="shared" si="35"/>
        <v>71.328109302792839</v>
      </c>
      <c r="Z72" s="35">
        <f t="shared" si="36"/>
        <v>62.993532002698302</v>
      </c>
      <c r="AA72" s="35">
        <f t="shared" si="37"/>
        <v>-2.676071685238</v>
      </c>
      <c r="AB72" s="35">
        <f t="shared" si="38"/>
        <v>-2.6760716852379716</v>
      </c>
      <c r="AC72" s="35">
        <f t="shared" si="39"/>
        <v>-2.6760716852379858</v>
      </c>
      <c r="AF72">
        <v>2.48</v>
      </c>
      <c r="AG72">
        <v>1.59</v>
      </c>
      <c r="AJ72" t="s">
        <v>111</v>
      </c>
    </row>
    <row r="73" spans="1:36" ht="15" x14ac:dyDescent="0.25">
      <c r="A73">
        <v>3.16</v>
      </c>
      <c r="B73">
        <v>3.19</v>
      </c>
      <c r="C73">
        <v>2.52</v>
      </c>
      <c r="D73" s="20">
        <f t="shared" si="40"/>
        <v>2.6760716852379796E-2</v>
      </c>
      <c r="E73" s="17">
        <f>IF(OR($A73="",$B73="",$C73=""),"",A73*'MPTO_working_3-way'!$I72)</f>
        <v>3.2445638652535203</v>
      </c>
      <c r="F73" s="21">
        <f>IF(OR($A73="",$B73="",$C73=""),"",B73*'MPTO_working_3-way'!$I72)</f>
        <v>3.2753666867590914</v>
      </c>
      <c r="G73" s="22">
        <f>IF(OR($A73="",$B73="",$C73=""),"",C73*'MPTO_working_3-way'!$I72)</f>
        <v>2.5874370064679972</v>
      </c>
      <c r="H73" s="17">
        <f>IF(OR($A73="",$B73="",$C73=""),"",'MPTO_working_3-way'!E72)</f>
        <v>3.2516575777518657</v>
      </c>
      <c r="I73" s="21">
        <f>IF(OR($A73="",$B73="",$C73=""),"",'MPTO_working_3-way'!F72)</f>
        <v>3.2834319008584645</v>
      </c>
      <c r="J73" s="22">
        <f>IF(OR($A73="",$B73="",$C73=""),"",'MPTO_working_3-way'!G72)</f>
        <v>2.5779497377120872</v>
      </c>
      <c r="K73" s="17">
        <f>IF(OR($A73="",$B73="",$C73=""),"",'OddsRatio_working_3-way'!H72)</f>
        <v>3.2484749366585208</v>
      </c>
      <c r="L73" s="21">
        <f>IF(OR($A73="",$B73="",$C73=""),"",'OddsRatio_working_3-way'!I72)</f>
        <v>3.2797037552232222</v>
      </c>
      <c r="M73" s="22">
        <f>IF(OR($A73="",$B73="",$C73=""),"",'OddsRatio_working_3-way'!J72)</f>
        <v>2.582260140611552</v>
      </c>
      <c r="N73" s="23">
        <f t="shared" si="28"/>
        <v>30.820783363494158</v>
      </c>
      <c r="O73" s="24">
        <f t="shared" si="29"/>
        <v>30.53093273625127</v>
      </c>
      <c r="P73" s="24">
        <f t="shared" si="30"/>
        <v>38.648283900254576</v>
      </c>
      <c r="Q73" t="s">
        <v>50</v>
      </c>
      <c r="R73" t="s">
        <v>44</v>
      </c>
      <c r="S73" s="48" t="s">
        <v>477</v>
      </c>
      <c r="T73" s="35">
        <v>100</v>
      </c>
      <c r="U73" s="35">
        <f t="shared" si="31"/>
        <v>53.703703703703695</v>
      </c>
      <c r="V73" s="35">
        <f t="shared" si="32"/>
        <v>70.930232558139537</v>
      </c>
      <c r="W73" s="35">
        <f t="shared" si="33"/>
        <v>72.602739726027394</v>
      </c>
      <c r="X73" s="35">
        <f t="shared" si="34"/>
        <v>56.467027715833076</v>
      </c>
      <c r="Y73" s="35">
        <f t="shared" si="35"/>
        <v>73.693556570268896</v>
      </c>
      <c r="Z73" s="35">
        <f t="shared" si="36"/>
        <v>75.366063738156754</v>
      </c>
      <c r="AA73" s="35">
        <f t="shared" si="37"/>
        <v>-2.7633240121293809</v>
      </c>
      <c r="AB73" s="35">
        <f t="shared" si="38"/>
        <v>-2.7633240121293596</v>
      </c>
      <c r="AC73" s="35">
        <f t="shared" si="39"/>
        <v>-2.7633240121293596</v>
      </c>
      <c r="AF73">
        <v>2.42</v>
      </c>
      <c r="AG73">
        <v>1.61</v>
      </c>
      <c r="AJ73" t="s">
        <v>111</v>
      </c>
    </row>
    <row r="74" spans="1:36" ht="15" x14ac:dyDescent="0.25">
      <c r="A74">
        <v>2.16</v>
      </c>
      <c r="B74">
        <v>3.44</v>
      </c>
      <c r="C74">
        <v>3.65</v>
      </c>
      <c r="D74" s="20">
        <f t="shared" si="40"/>
        <v>2.7633240121293534E-2</v>
      </c>
      <c r="E74" s="17">
        <f>IF(OR($A74="",$B74="",$C74=""),"",A74*'MPTO_working_3-way'!$I73)</f>
        <v>2.2196877986619943</v>
      </c>
      <c r="F74" s="21">
        <f>IF(OR($A74="",$B74="",$C74=""),"",B74*'MPTO_working_3-way'!$I73)</f>
        <v>3.5350583460172498</v>
      </c>
      <c r="G74" s="22">
        <f>IF(OR($A74="",$B74="",$C74=""),"",C74*'MPTO_working_3-way'!$I73)</f>
        <v>3.7508613264427213</v>
      </c>
      <c r="H74" s="17">
        <f>IF(OR($A74="",$B74="",$C74=""),"",'MPTO_working_3-way'!E73)</f>
        <v>2.2038476040235588</v>
      </c>
      <c r="I74" s="21">
        <f>IF(OR($A74="",$B74="",$C74=""),"",'MPTO_working_3-way'!F73)</f>
        <v>3.5525670492730943</v>
      </c>
      <c r="J74" s="22">
        <f>IF(OR($A74="",$B74="",$C74=""),"",'MPTO_working_3-way'!G73)</f>
        <v>3.7769838676134162</v>
      </c>
      <c r="K74" s="17">
        <f>IF(OR($A74="",$B74="",$C74=""),"",'OddsRatio_working_3-way'!H73)</f>
        <v>2.2104152374692365</v>
      </c>
      <c r="L74" s="21">
        <f>IF(OR($A74="",$B74="",$C74=""),"",'OddsRatio_working_3-way'!I73)</f>
        <v>3.5460458443318421</v>
      </c>
      <c r="M74" s="22">
        <f>IF(OR($A74="",$B74="",$C74=""),"",'OddsRatio_working_3-way'!J73)</f>
        <v>3.7651727407702382</v>
      </c>
      <c r="N74" s="23">
        <f t="shared" si="28"/>
        <v>45.051380676273034</v>
      </c>
      <c r="O74" s="24">
        <f t="shared" si="29"/>
        <v>28.288076238590047</v>
      </c>
      <c r="P74" s="24">
        <f t="shared" si="30"/>
        <v>26.660543085136922</v>
      </c>
      <c r="Q74" t="s">
        <v>36</v>
      </c>
      <c r="R74" t="s">
        <v>39</v>
      </c>
      <c r="S74" s="48" t="s">
        <v>477</v>
      </c>
      <c r="T74" s="35">
        <v>100</v>
      </c>
      <c r="U74" s="35">
        <f t="shared" si="31"/>
        <v>62.264150943396231</v>
      </c>
      <c r="V74" s="35">
        <f t="shared" si="32"/>
        <v>69.418960244648318</v>
      </c>
      <c r="W74" s="35">
        <f t="shared" si="33"/>
        <v>65.635738831615114</v>
      </c>
      <c r="X74" s="35">
        <f t="shared" si="34"/>
        <v>64.945300923736554</v>
      </c>
      <c r="Y74" s="35">
        <f t="shared" si="35"/>
        <v>72.100110224988654</v>
      </c>
      <c r="Z74" s="35">
        <f t="shared" si="36"/>
        <v>68.316888811955451</v>
      </c>
      <c r="AA74" s="35">
        <f t="shared" si="37"/>
        <v>-2.6811499803403223</v>
      </c>
      <c r="AB74" s="35">
        <f t="shared" si="38"/>
        <v>-2.6811499803403365</v>
      </c>
      <c r="AC74" s="35">
        <f t="shared" si="39"/>
        <v>-2.6811499803403365</v>
      </c>
      <c r="AF74">
        <v>2.04</v>
      </c>
      <c r="AG74">
        <v>1.86</v>
      </c>
      <c r="AJ74" t="s">
        <v>111</v>
      </c>
    </row>
    <row r="75" spans="1:36" ht="15" x14ac:dyDescent="0.25">
      <c r="A75">
        <v>2.65</v>
      </c>
      <c r="B75">
        <v>3.27</v>
      </c>
      <c r="C75">
        <v>2.91</v>
      </c>
      <c r="D75" s="20">
        <f t="shared" si="40"/>
        <v>2.6811499803403471E-2</v>
      </c>
      <c r="E75" s="17">
        <f>IF(OR($A75="",$B75="",$C75=""),"",A75*'MPTO_working_3-way'!$I74)</f>
        <v>2.7210504744790192</v>
      </c>
      <c r="F75" s="21">
        <f>IF(OR($A75="",$B75="",$C75=""),"",B75*'MPTO_working_3-way'!$I74)</f>
        <v>3.3576736043571294</v>
      </c>
      <c r="G75" s="22">
        <f>IF(OR($A75="",$B75="",$C75=""),"",C75*'MPTO_working_3-way'!$I74)</f>
        <v>2.9880214644279044</v>
      </c>
      <c r="H75" s="17">
        <f>IF(OR($A75="",$B75="",$C75=""),"",'MPTO_working_3-way'!E74)</f>
        <v>2.71428371528045</v>
      </c>
      <c r="I75" s="21">
        <f>IF(OR($A75="",$B75="",$C75=""),"",'MPTO_working_3-way'!F74)</f>
        <v>3.3684411248260959</v>
      </c>
      <c r="J75" s="22">
        <f>IF(OR($A75="",$B75="",$C75=""),"",'MPTO_working_3-way'!G74)</f>
        <v>2.9877016185167662</v>
      </c>
      <c r="K75" s="17">
        <f>IF(OR($A75="",$B75="",$C75=""),"",'OddsRatio_working_3-way'!H74)</f>
        <v>2.717519757284923</v>
      </c>
      <c r="L75" s="21">
        <f>IF(OR($A75="",$B75="",$C75=""),"",'OddsRatio_working_3-way'!I74)</f>
        <v>3.3628908175980459</v>
      </c>
      <c r="M75" s="22">
        <f>IF(OR($A75="",$B75="",$C75=""),"",'OddsRatio_working_3-way'!J74)</f>
        <v>2.9881592341904257</v>
      </c>
      <c r="N75" s="23">
        <f t="shared" si="28"/>
        <v>36.750512692766684</v>
      </c>
      <c r="O75" s="24">
        <f t="shared" si="29"/>
        <v>29.782525576706949</v>
      </c>
      <c r="P75" s="24">
        <f t="shared" si="30"/>
        <v>33.466961730526357</v>
      </c>
      <c r="Q75" t="s">
        <v>106</v>
      </c>
      <c r="R75" t="s">
        <v>49</v>
      </c>
      <c r="S75" s="48" t="s">
        <v>477</v>
      </c>
      <c r="T75" s="35">
        <v>100</v>
      </c>
      <c r="U75" s="35">
        <f t="shared" si="31"/>
        <v>53.051643192488264</v>
      </c>
      <c r="V75" s="35">
        <f t="shared" si="32"/>
        <v>71.83098591549296</v>
      </c>
      <c r="W75" s="35">
        <f t="shared" si="33"/>
        <v>72.375690607734811</v>
      </c>
      <c r="X75" s="35">
        <f t="shared" si="34"/>
        <v>55.793323476772237</v>
      </c>
      <c r="Y75" s="35">
        <f t="shared" si="35"/>
        <v>74.572666199776933</v>
      </c>
      <c r="Z75" s="35">
        <f t="shared" si="36"/>
        <v>75.117370892018769</v>
      </c>
      <c r="AA75" s="35">
        <f t="shared" si="37"/>
        <v>-2.7416802842839729</v>
      </c>
      <c r="AB75" s="35">
        <f t="shared" si="38"/>
        <v>-2.7416802842839729</v>
      </c>
      <c r="AC75" s="35">
        <f t="shared" si="39"/>
        <v>-2.7416802842839587</v>
      </c>
      <c r="AF75">
        <v>2.13</v>
      </c>
      <c r="AG75">
        <v>1.78</v>
      </c>
      <c r="AJ75" t="s">
        <v>111</v>
      </c>
    </row>
    <row r="76" spans="1:36" ht="15" x14ac:dyDescent="0.25">
      <c r="A76">
        <v>2.13</v>
      </c>
      <c r="B76">
        <v>3.55</v>
      </c>
      <c r="C76">
        <v>3.62</v>
      </c>
      <c r="D76" s="20">
        <f t="shared" si="40"/>
        <v>2.7416802842839649E-2</v>
      </c>
      <c r="E76" s="17">
        <f>IF(OR($A76="",$B76="",$C76=""),"",A76*'MPTO_working_3-way'!$I75)</f>
        <v>2.1883977900552485</v>
      </c>
      <c r="F76" s="21">
        <f>IF(OR($A76="",$B76="",$C76=""),"",B76*'MPTO_working_3-way'!$I75)</f>
        <v>3.6473296500920807</v>
      </c>
      <c r="G76" s="22">
        <f>IF(OR($A76="",$B76="",$C76=""),"",C76*'MPTO_working_3-way'!$I75)</f>
        <v>3.7192488262910794</v>
      </c>
      <c r="H76" s="17">
        <f>IF(OR($A76="",$B76="",$C76=""),"",'MPTO_working_3-way'!E75)</f>
        <v>2.1722855586649885</v>
      </c>
      <c r="I76" s="21">
        <f>IF(OR($A76="",$B76="",$C76=""),"",'MPTO_working_3-way'!F75)</f>
        <v>3.6690353075532145</v>
      </c>
      <c r="J76" s="22">
        <f>IF(OR($A76="",$B76="",$C76=""),"",'MPTO_working_3-way'!G75)</f>
        <v>3.7438578318712969</v>
      </c>
      <c r="K76" s="17">
        <f>IF(OR($A76="",$B76="",$C76=""),"",'OddsRatio_working_3-way'!H75)</f>
        <v>2.1788981848722391</v>
      </c>
      <c r="L76" s="21">
        <f>IF(OR($A76="",$B76="",$C76=""),"",'OddsRatio_working_3-way'!I75)</f>
        <v>3.6603454614373527</v>
      </c>
      <c r="M76" s="22">
        <f>IF(OR($A76="",$B76="",$C76=""),"",'OddsRatio_working_3-way'!J75)</f>
        <v>3.7333745525356323</v>
      </c>
      <c r="N76" s="23">
        <f t="shared" si="28"/>
        <v>45.6955314314567</v>
      </c>
      <c r="O76" s="24">
        <f t="shared" si="29"/>
        <v>27.417318858874022</v>
      </c>
      <c r="P76" s="24">
        <f t="shared" si="30"/>
        <v>26.887149709669277</v>
      </c>
      <c r="Q76" t="s">
        <v>52</v>
      </c>
      <c r="R76" t="s">
        <v>54</v>
      </c>
      <c r="S76" s="48" t="s">
        <v>477</v>
      </c>
      <c r="T76" s="35">
        <v>100</v>
      </c>
      <c r="U76" s="35">
        <f t="shared" si="31"/>
        <v>65.986394557823132</v>
      </c>
      <c r="V76" s="35">
        <f t="shared" si="32"/>
        <v>71.181556195965413</v>
      </c>
      <c r="W76" s="35">
        <f t="shared" si="33"/>
        <v>58.50622406639004</v>
      </c>
      <c r="X76" s="35">
        <f t="shared" si="34"/>
        <v>70.31221973764454</v>
      </c>
      <c r="Y76" s="35">
        <f t="shared" si="35"/>
        <v>75.507381375786835</v>
      </c>
      <c r="Z76" s="35">
        <f t="shared" si="36"/>
        <v>62.832049246211454</v>
      </c>
      <c r="AA76" s="35">
        <f t="shared" si="37"/>
        <v>-4.3258251798214076</v>
      </c>
      <c r="AB76" s="35">
        <f t="shared" si="38"/>
        <v>-4.3258251798214218</v>
      </c>
      <c r="AC76" s="35">
        <f t="shared" si="39"/>
        <v>-4.3258251798214147</v>
      </c>
      <c r="AF76">
        <v>1.96</v>
      </c>
      <c r="AG76">
        <v>1.93</v>
      </c>
      <c r="AJ76" t="s">
        <v>111</v>
      </c>
    </row>
    <row r="77" spans="1:36" ht="15" x14ac:dyDescent="0.25">
      <c r="A77">
        <v>2.94</v>
      </c>
      <c r="B77">
        <v>3.47</v>
      </c>
      <c r="C77">
        <v>2.41</v>
      </c>
      <c r="D77" s="20">
        <f t="shared" si="40"/>
        <v>4.3258251798214076E-2</v>
      </c>
      <c r="E77" s="17">
        <f>IF(OR($A77="",$B77="",$C77=""),"",A77*'MPTO_working_3-way'!$I76)</f>
        <v>3.0671792602867494</v>
      </c>
      <c r="F77" s="21">
        <f>IF(OR($A77="",$B77="",$C77=""),"",B77*'MPTO_working_3-way'!$I76)</f>
        <v>3.6201061337398031</v>
      </c>
      <c r="G77" s="22">
        <f>IF(OR($A77="",$B77="",$C77=""),"",C77*'MPTO_working_3-way'!$I76)</f>
        <v>2.5142523868336961</v>
      </c>
      <c r="H77" s="17">
        <f>IF(OR($A77="",$B77="",$C77=""),"",'MPTO_working_3-way'!E76)</f>
        <v>3.0701532741233151</v>
      </c>
      <c r="I77" s="21">
        <f>IF(OR($A77="",$B77="",$C77=""),"",'MPTO_working_3-way'!F76)</f>
        <v>3.652767607679591</v>
      </c>
      <c r="J77" s="22">
        <f>IF(OR($A77="",$B77="",$C77=""),"",'MPTO_working_3-way'!G76)</f>
        <v>2.4967645547308197</v>
      </c>
      <c r="K77" s="17">
        <f>IF(OR($A77="",$B77="",$C77=""),"",'OddsRatio_working_3-way'!H76)</f>
        <v>3.070253915780182</v>
      </c>
      <c r="L77" s="21">
        <f>IF(OR($A77="",$B77="",$C77=""),"",'OddsRatio_working_3-way'!I76)</f>
        <v>3.635838748441778</v>
      </c>
      <c r="M77" s="22">
        <f>IF(OR($A77="",$B77="",$C77=""),"",'OddsRatio_working_3-way'!J76)</f>
        <v>2.5046690831185856</v>
      </c>
      <c r="N77" s="23">
        <f t="shared" si="28"/>
        <v>32.603246016553669</v>
      </c>
      <c r="O77" s="24">
        <f t="shared" si="29"/>
        <v>27.623499506820686</v>
      </c>
      <c r="P77" s="24">
        <f t="shared" si="30"/>
        <v>39.773254476625638</v>
      </c>
      <c r="Q77" t="s">
        <v>104</v>
      </c>
      <c r="R77" t="s">
        <v>99</v>
      </c>
      <c r="S77" s="48" t="s">
        <v>477</v>
      </c>
      <c r="T77" s="35">
        <v>100</v>
      </c>
      <c r="U77" s="35">
        <f t="shared" si="31"/>
        <v>55.947136563876647</v>
      </c>
      <c r="V77" s="35">
        <f t="shared" si="32"/>
        <v>71.264367816091948</v>
      </c>
      <c r="W77" s="35">
        <f t="shared" si="33"/>
        <v>68.454258675078862</v>
      </c>
      <c r="X77" s="35">
        <f t="shared" si="34"/>
        <v>60.281373508829184</v>
      </c>
      <c r="Y77" s="35">
        <f t="shared" si="35"/>
        <v>75.59860476104447</v>
      </c>
      <c r="Z77" s="35">
        <f t="shared" si="36"/>
        <v>72.788495620031384</v>
      </c>
      <c r="AA77" s="35">
        <f t="shared" si="37"/>
        <v>-4.3342369449525364</v>
      </c>
      <c r="AB77" s="35">
        <f t="shared" si="38"/>
        <v>-4.3342369449525222</v>
      </c>
      <c r="AC77" s="35">
        <f t="shared" si="39"/>
        <v>-4.3342369449525222</v>
      </c>
      <c r="AF77">
        <v>1.88</v>
      </c>
      <c r="AG77">
        <v>1.95</v>
      </c>
      <c r="AJ77" t="s">
        <v>112</v>
      </c>
    </row>
    <row r="78" spans="1:36" ht="15" x14ac:dyDescent="0.25">
      <c r="A78">
        <v>2.27</v>
      </c>
      <c r="B78">
        <v>3.48</v>
      </c>
      <c r="C78">
        <v>3.17</v>
      </c>
      <c r="D78" s="20">
        <f t="shared" si="40"/>
        <v>4.3342369449525187E-2</v>
      </c>
      <c r="E78" s="17">
        <f>IF(OR($A78="",$B78="",$C78=""),"",A78*'MPTO_working_3-way'!$I77)</f>
        <v>2.3683871786504223</v>
      </c>
      <c r="F78" s="21">
        <f>IF(OR($A78="",$B78="",$C78=""),"",B78*'MPTO_working_3-way'!$I77)</f>
        <v>3.6308314456843478</v>
      </c>
      <c r="G78" s="22">
        <f>IF(OR($A78="",$B78="",$C78=""),"",C78*'MPTO_working_3-way'!$I77)</f>
        <v>3.3073953111549947</v>
      </c>
      <c r="H78" s="17">
        <f>IF(OR($A78="",$B78="",$C78=""),"",'MPTO_working_3-way'!E77)</f>
        <v>2.3469706054140542</v>
      </c>
      <c r="I78" s="21">
        <f>IF(OR($A78="",$B78="",$C78=""),"",'MPTO_working_3-way'!F77)</f>
        <v>3.6642268791667205</v>
      </c>
      <c r="J78" s="22">
        <f>IF(OR($A78="",$B78="",$C78=""),"",'MPTO_working_3-way'!G77)</f>
        <v>3.3221492429808968</v>
      </c>
      <c r="K78" s="17">
        <f>IF(OR($A78="",$B78="",$C78=""),"",'OddsRatio_working_3-way'!H77)</f>
        <v>2.3561203013607939</v>
      </c>
      <c r="L78" s="21">
        <f>IF(OR($A78="",$B78="",$C78=""),"",'OddsRatio_working_3-way'!I77)</f>
        <v>3.6481719270667483</v>
      </c>
      <c r="M78" s="22">
        <f>IF(OR($A78="",$B78="",$C78=""),"",'OddsRatio_working_3-way'!J77)</f>
        <v>3.3171504361834048</v>
      </c>
      <c r="N78" s="23">
        <f t="shared" si="28"/>
        <v>42.222826107757847</v>
      </c>
      <c r="O78" s="24">
        <f t="shared" si="29"/>
        <v>27.541900938106412</v>
      </c>
      <c r="P78" s="24">
        <f t="shared" si="30"/>
        <v>30.235272954135752</v>
      </c>
      <c r="Q78" t="s">
        <v>97</v>
      </c>
      <c r="R78" t="s">
        <v>114</v>
      </c>
      <c r="S78" s="48" t="s">
        <v>477</v>
      </c>
      <c r="T78" s="35">
        <v>100</v>
      </c>
      <c r="U78" s="35">
        <f t="shared" si="31"/>
        <v>44.134078212290497</v>
      </c>
      <c r="V78" s="35">
        <f t="shared" si="32"/>
        <v>72.826086956521735</v>
      </c>
      <c r="W78" s="35">
        <f t="shared" si="33"/>
        <v>78.354978354978357</v>
      </c>
      <c r="X78" s="35">
        <f t="shared" si="34"/>
        <v>48.818934688499901</v>
      </c>
      <c r="Y78" s="35">
        <f t="shared" si="35"/>
        <v>77.510943432731139</v>
      </c>
      <c r="Z78" s="35">
        <f t="shared" si="36"/>
        <v>83.039834831187747</v>
      </c>
      <c r="AA78" s="35">
        <f t="shared" si="37"/>
        <v>-4.6848564762094043</v>
      </c>
      <c r="AB78" s="35">
        <f t="shared" si="38"/>
        <v>-4.6848564762094043</v>
      </c>
      <c r="AC78" s="35">
        <f t="shared" si="39"/>
        <v>-4.6848564762093901</v>
      </c>
      <c r="AF78">
        <v>1.95</v>
      </c>
      <c r="AG78">
        <v>1.88</v>
      </c>
      <c r="AJ78" t="s">
        <v>112</v>
      </c>
    </row>
    <row r="79" spans="1:36" ht="15" x14ac:dyDescent="0.25">
      <c r="A79">
        <v>1.79</v>
      </c>
      <c r="B79">
        <v>3.68</v>
      </c>
      <c r="C79">
        <v>4.62</v>
      </c>
      <c r="D79" s="20">
        <f t="shared" si="40"/>
        <v>4.684856476209398E-2</v>
      </c>
      <c r="E79" s="17">
        <f>IF(OR($A79="",$B79="",$C79=""),"",A79*'MPTO_working_3-way'!$I78)</f>
        <v>1.8738589309241482</v>
      </c>
      <c r="F79" s="21">
        <f>IF(OR($A79="",$B79="",$C79=""),"",B79*'MPTO_working_3-way'!$I78)</f>
        <v>3.8524027183245062</v>
      </c>
      <c r="G79" s="22">
        <f>IF(OR($A79="",$B79="",$C79=""),"",C79*'MPTO_working_3-way'!$I78)</f>
        <v>4.8364403692008739</v>
      </c>
      <c r="H79" s="17">
        <f>IF(OR($A79="",$B79="",$C79=""),"",'MPTO_working_3-way'!E78)</f>
        <v>1.8414746998854195</v>
      </c>
      <c r="I79" s="21">
        <f>IF(OR($A79="",$B79="",$C79=""),"",'MPTO_working_3-way'!F78)</f>
        <v>3.9043749516756661</v>
      </c>
      <c r="J79" s="22">
        <f>IF(OR($A79="",$B79="",$C79=""),"",'MPTO_working_3-way'!G78)</f>
        <v>4.9792358843848312</v>
      </c>
      <c r="K79" s="17">
        <f>IF(OR($A79="",$B79="",$C79=""),"",'OddsRatio_working_3-way'!H78)</f>
        <v>1.853297476267693</v>
      </c>
      <c r="L79" s="21">
        <f>IF(OR($A79="",$B79="",$C79=""),"",'OddsRatio_working_3-way'!I78)</f>
        <v>3.8947306789840725</v>
      </c>
      <c r="M79" s="22">
        <f>IF(OR($A79="",$B79="",$C79=""),"",'OddsRatio_working_3-way'!J78)</f>
        <v>4.9100466634038602</v>
      </c>
      <c r="N79" s="23">
        <f t="shared" si="28"/>
        <v>53.365810173705064</v>
      </c>
      <c r="O79" s="24">
        <f t="shared" si="29"/>
        <v>25.957826144275014</v>
      </c>
      <c r="P79" s="24">
        <f t="shared" si="30"/>
        <v>20.676363682019925</v>
      </c>
      <c r="Q79" t="s">
        <v>107</v>
      </c>
      <c r="R79" t="s">
        <v>105</v>
      </c>
      <c r="S79" s="48" t="s">
        <v>477</v>
      </c>
      <c r="T79" s="35">
        <v>100</v>
      </c>
      <c r="U79" s="35">
        <f t="shared" si="31"/>
        <v>75.786924939467312</v>
      </c>
      <c r="V79" s="35">
        <f t="shared" si="32"/>
        <v>71.014492753623188</v>
      </c>
      <c r="W79" s="35">
        <f t="shared" si="33"/>
        <v>48.453608247422686</v>
      </c>
      <c r="X79" s="35">
        <f t="shared" si="34"/>
        <v>80.531898998954148</v>
      </c>
      <c r="Y79" s="35">
        <f t="shared" si="35"/>
        <v>75.759466813110009</v>
      </c>
      <c r="Z79" s="35">
        <f t="shared" si="36"/>
        <v>53.198582306909501</v>
      </c>
      <c r="AA79" s="35">
        <f t="shared" si="37"/>
        <v>-4.7449740594868359</v>
      </c>
      <c r="AB79" s="35">
        <f t="shared" si="38"/>
        <v>-4.7449740594868217</v>
      </c>
      <c r="AC79" s="35">
        <f t="shared" si="39"/>
        <v>-4.7449740594868146</v>
      </c>
      <c r="AF79">
        <v>2.15</v>
      </c>
      <c r="AG79">
        <v>1.71</v>
      </c>
      <c r="AJ79" t="s">
        <v>112</v>
      </c>
    </row>
    <row r="80" spans="1:36" ht="15" x14ac:dyDescent="0.25">
      <c r="A80">
        <v>4.13</v>
      </c>
      <c r="B80">
        <v>3.45</v>
      </c>
      <c r="C80">
        <v>1.94</v>
      </c>
      <c r="D80" s="20">
        <f t="shared" si="40"/>
        <v>4.7449740594868395E-2</v>
      </c>
      <c r="E80" s="17">
        <f>IF(OR($A80="",$B80="",$C80=""),"",A80*'MPTO_working_3-way'!$I79)</f>
        <v>4.3259674286568064</v>
      </c>
      <c r="F80" s="21">
        <f>IF(OR($A80="",$B80="",$C80=""),"",B80*'MPTO_working_3-way'!$I79)</f>
        <v>3.6137016050522961</v>
      </c>
      <c r="G80" s="22">
        <f>IF(OR($A80="",$B80="",$C80=""),"",C80*'MPTO_working_3-way'!$I79)</f>
        <v>2.0320524967540448</v>
      </c>
      <c r="H80" s="17">
        <f>IF(OR($A80="",$B80="",$C80=""),"",'MPTO_working_3-way'!E79)</f>
        <v>4.4186362621547284</v>
      </c>
      <c r="I80" s="21">
        <f>IF(OR($A80="",$B80="",$C80=""),"",'MPTO_working_3-way'!F79)</f>
        <v>3.6491223978536418</v>
      </c>
      <c r="J80" s="22">
        <f>IF(OR($A80="",$B80="",$C80=""),"",'MPTO_working_3-way'!G79)</f>
        <v>2.0014116463600211</v>
      </c>
      <c r="K80" s="17">
        <f>IF(OR($A80="",$B80="",$C80=""),"",'OddsRatio_working_3-way'!H79)</f>
        <v>4.3738739758808851</v>
      </c>
      <c r="L80" s="21">
        <f>IF(OR($A80="",$B80="",$C80=""),"",'OddsRatio_working_3-way'!I79)</f>
        <v>3.6408917702581998</v>
      </c>
      <c r="M80" s="22">
        <f>IF(OR($A80="",$B80="",$C80=""),"",'OddsRatio_working_3-way'!J79)</f>
        <v>2.0132401077725333</v>
      </c>
      <c r="N80" s="23">
        <f t="shared" si="28"/>
        <v>23.11621658026435</v>
      </c>
      <c r="O80" s="24">
        <f t="shared" si="29"/>
        <v>27.672456369997612</v>
      </c>
      <c r="P80" s="24">
        <f t="shared" si="30"/>
        <v>49.211327049738017</v>
      </c>
      <c r="Q80" t="s">
        <v>109</v>
      </c>
      <c r="R80" t="s">
        <v>94</v>
      </c>
      <c r="S80" s="48" t="s">
        <v>477</v>
      </c>
      <c r="T80" s="35">
        <v>100</v>
      </c>
      <c r="U80" s="35">
        <f t="shared" si="31"/>
        <v>56.896551724137922</v>
      </c>
      <c r="V80" s="35">
        <f t="shared" si="32"/>
        <v>70.930232558139537</v>
      </c>
      <c r="W80" s="35">
        <f t="shared" si="33"/>
        <v>67.845659163987136</v>
      </c>
      <c r="X80" s="35">
        <f t="shared" si="34"/>
        <v>61.224108277873327</v>
      </c>
      <c r="Y80" s="35">
        <f t="shared" si="35"/>
        <v>75.257789111874928</v>
      </c>
      <c r="Z80" s="35">
        <f t="shared" si="36"/>
        <v>72.173215717722542</v>
      </c>
      <c r="AA80" s="35">
        <f t="shared" si="37"/>
        <v>-4.3275565537354055</v>
      </c>
      <c r="AB80" s="35">
        <f t="shared" si="38"/>
        <v>-4.3275565537353913</v>
      </c>
      <c r="AC80" s="35">
        <f t="shared" si="39"/>
        <v>-4.3275565537354055</v>
      </c>
      <c r="AF80">
        <v>2.11</v>
      </c>
      <c r="AG80">
        <v>1.75</v>
      </c>
      <c r="AJ80" t="s">
        <v>112</v>
      </c>
    </row>
    <row r="81" spans="1:36" ht="15" x14ac:dyDescent="0.25">
      <c r="A81">
        <v>2.3199999999999998</v>
      </c>
      <c r="B81">
        <v>3.44</v>
      </c>
      <c r="C81">
        <v>3.11</v>
      </c>
      <c r="D81" s="20">
        <f t="shared" si="40"/>
        <v>4.327556553735401E-2</v>
      </c>
      <c r="E81" s="17">
        <f>IF(OR($A81="",$B81="",$C81=""),"",A81*'MPTO_working_3-way'!$I80)</f>
        <v>2.4203993120466611</v>
      </c>
      <c r="F81" s="21">
        <f>IF(OR($A81="",$B81="",$C81=""),"",B81*'MPTO_working_3-way'!$I80)</f>
        <v>3.5888679454484977</v>
      </c>
      <c r="G81" s="22">
        <f>IF(OR($A81="",$B81="",$C81=""),"",C81*'MPTO_working_3-way'!$I80)</f>
        <v>3.244587008821171</v>
      </c>
      <c r="H81" s="17">
        <f>IF(OR($A81="",$B81="",$C81=""),"",'MPTO_working_3-way'!E80)</f>
        <v>2.4003305106513348</v>
      </c>
      <c r="I81" s="21">
        <f>IF(OR($A81="",$B81="",$C81=""),"",'MPTO_working_3-way'!F80)</f>
        <v>3.6196148766681344</v>
      </c>
      <c r="J81" s="22">
        <f>IF(OR($A81="",$B81="",$C81=""),"",'MPTO_working_3-way'!G80)</f>
        <v>3.2560751377628274</v>
      </c>
      <c r="K81" s="17">
        <f>IF(OR($A81="",$B81="",$C81=""),"",'OddsRatio_working_3-way'!H80)</f>
        <v>2.4090382899484228</v>
      </c>
      <c r="L81" s="21">
        <f>IF(OR($A81="",$B81="",$C81=""),"",'OddsRatio_working_3-way'!I80)</f>
        <v>3.604585929904661</v>
      </c>
      <c r="M81" s="22">
        <f>IF(OR($A81="",$B81="",$C81=""),"",'OddsRatio_working_3-way'!J80)</f>
        <v>3.2523263574175547</v>
      </c>
      <c r="N81" s="23">
        <f t="shared" si="28"/>
        <v>41.315496786950071</v>
      </c>
      <c r="O81" s="24">
        <f t="shared" si="29"/>
        <v>27.863939693524468</v>
      </c>
      <c r="P81" s="24">
        <f t="shared" si="30"/>
        <v>30.820563519525457</v>
      </c>
      <c r="Q81" t="s">
        <v>117</v>
      </c>
      <c r="R81" t="s">
        <v>108</v>
      </c>
      <c r="S81" s="48" t="s">
        <v>477</v>
      </c>
      <c r="T81" s="35">
        <v>100</v>
      </c>
      <c r="U81" s="35">
        <f t="shared" si="31"/>
        <v>77.924944812362028</v>
      </c>
      <c r="V81" s="35">
        <f t="shared" si="32"/>
        <v>73.474801061007966</v>
      </c>
      <c r="W81" s="35">
        <f t="shared" si="33"/>
        <v>43.820224719101127</v>
      </c>
      <c r="X81" s="35">
        <f t="shared" si="34"/>
        <v>82.704974219890929</v>
      </c>
      <c r="Y81" s="35">
        <f t="shared" si="35"/>
        <v>78.254830468536852</v>
      </c>
      <c r="Z81" s="35">
        <f t="shared" si="36"/>
        <v>48.600254126630013</v>
      </c>
      <c r="AA81" s="35">
        <f t="shared" si="37"/>
        <v>-4.7800294075289003</v>
      </c>
      <c r="AB81" s="35">
        <f t="shared" si="38"/>
        <v>-4.7800294075288861</v>
      </c>
      <c r="AC81" s="35">
        <f t="shared" si="39"/>
        <v>-4.7800294075288861</v>
      </c>
      <c r="AF81">
        <v>2.02</v>
      </c>
      <c r="AG81">
        <v>1.83</v>
      </c>
      <c r="AJ81" t="s">
        <v>112</v>
      </c>
    </row>
    <row r="82" spans="1:36" ht="15" x14ac:dyDescent="0.25">
      <c r="A82">
        <v>4.53</v>
      </c>
      <c r="B82">
        <v>3.77</v>
      </c>
      <c r="C82">
        <v>1.78</v>
      </c>
      <c r="D82" s="20">
        <f t="shared" si="40"/>
        <v>4.7800294075289074E-2</v>
      </c>
      <c r="E82" s="17">
        <f>IF(OR($A82="",$B82="",$C82=""),"",A82*'MPTO_working_3-way'!$I81)</f>
        <v>4.7465353321610602</v>
      </c>
      <c r="F82" s="21">
        <f>IF(OR($A82="",$B82="",$C82=""),"",B82*'MPTO_working_3-way'!$I81)</f>
        <v>3.9502071086638399</v>
      </c>
      <c r="G82" s="22">
        <f>IF(OR($A82="",$B82="",$C82=""),"",C82*'MPTO_working_3-way'!$I81)</f>
        <v>1.8650845234540145</v>
      </c>
      <c r="H82" s="17">
        <f>IF(OR($A82="",$B82="",$C82=""),"",'MPTO_working_3-way'!E81)</f>
        <v>4.8824043491635791</v>
      </c>
      <c r="I82" s="21">
        <f>IF(OR($A82="",$B82="",$C82=""),"",'MPTO_working_3-way'!F81)</f>
        <v>4.0109328719673281</v>
      </c>
      <c r="J82" s="22">
        <f>IF(OR($A82="",$B82="",$C82=""),"",'MPTO_working_3-way'!G81)</f>
        <v>1.831957064610191</v>
      </c>
      <c r="K82" s="17">
        <f>IF(OR($A82="",$B82="",$C82=""),"",'OddsRatio_working_3-way'!H81)</f>
        <v>4.8193462058896595</v>
      </c>
      <c r="L82" s="21">
        <f>IF(OR($A82="",$B82="",$C82=""),"",'OddsRatio_working_3-way'!I81)</f>
        <v>3.9970507054714881</v>
      </c>
      <c r="M82" s="22">
        <f>IF(OR($A82="",$B82="",$C82=""),"",'OddsRatio_working_3-way'!J81)</f>
        <v>1.8439348556923325</v>
      </c>
      <c r="N82" s="23">
        <f t="shared" si="28"/>
        <v>21.067998656289532</v>
      </c>
      <c r="O82" s="24">
        <f t="shared" si="29"/>
        <v>25.315128358883708</v>
      </c>
      <c r="P82" s="24">
        <f t="shared" si="30"/>
        <v>53.616872984826735</v>
      </c>
      <c r="Q82" t="s">
        <v>101</v>
      </c>
      <c r="R82" t="s">
        <v>98</v>
      </c>
      <c r="S82" s="48" t="s">
        <v>477</v>
      </c>
      <c r="T82" s="35">
        <v>100</v>
      </c>
      <c r="U82" s="35">
        <f t="shared" si="31"/>
        <v>59.349593495934961</v>
      </c>
      <c r="V82" s="35">
        <f t="shared" si="32"/>
        <v>70.149253731343279</v>
      </c>
      <c r="W82" s="35">
        <f t="shared" si="33"/>
        <v>66.21621621621621</v>
      </c>
      <c r="X82" s="35">
        <f t="shared" si="34"/>
        <v>63.634530052440496</v>
      </c>
      <c r="Y82" s="35">
        <f t="shared" si="35"/>
        <v>74.434190287848821</v>
      </c>
      <c r="Z82" s="35">
        <f t="shared" si="36"/>
        <v>70.501152772721753</v>
      </c>
      <c r="AA82" s="35">
        <f t="shared" si="37"/>
        <v>-4.2849365565055351</v>
      </c>
      <c r="AB82" s="35">
        <f t="shared" si="38"/>
        <v>-4.2849365565055422</v>
      </c>
      <c r="AC82" s="35">
        <f t="shared" si="39"/>
        <v>-4.2849365565055422</v>
      </c>
      <c r="AF82">
        <v>1.93</v>
      </c>
      <c r="AG82">
        <v>1.89</v>
      </c>
      <c r="AJ82" t="s">
        <v>112</v>
      </c>
    </row>
    <row r="83" spans="1:36" ht="15" x14ac:dyDescent="0.25">
      <c r="A83">
        <v>2.46</v>
      </c>
      <c r="B83">
        <v>3.35</v>
      </c>
      <c r="C83">
        <v>2.96</v>
      </c>
      <c r="D83" s="20">
        <f t="shared" si="40"/>
        <v>4.2849365565055475E-2</v>
      </c>
      <c r="E83" s="17">
        <f>IF(OR($A83="",$B83="",$C83=""),"",A83*'MPTO_working_3-way'!$I82)</f>
        <v>2.5654094392900366</v>
      </c>
      <c r="F83" s="21">
        <f>IF(OR($A83="",$B83="",$C83=""),"",B83*'MPTO_working_3-way'!$I82)</f>
        <v>3.4935453746429359</v>
      </c>
      <c r="G83" s="22">
        <f>IF(OR($A83="",$B83="",$C83=""),"",C83*'MPTO_working_3-way'!$I82)</f>
        <v>3.0868341220725641</v>
      </c>
      <c r="H83" s="17">
        <f>IF(OR($A83="",$B83="",$C83=""),"",'MPTO_working_3-way'!E82)</f>
        <v>2.5495833850124519</v>
      </c>
      <c r="I83" s="21">
        <f>IF(OR($A83="",$B83="",$C83=""),"",'MPTO_working_3-way'!F82)</f>
        <v>3.5183475035048821</v>
      </c>
      <c r="J83" s="22">
        <f>IF(OR($A83="",$B83="",$C83=""),"",'MPTO_working_3-way'!G82)</f>
        <v>3.0906673604259862</v>
      </c>
      <c r="K83" s="17">
        <f>IF(OR($A83="",$B83="",$C83=""),"",'OddsRatio_working_3-way'!H82)</f>
        <v>2.5567636872386412</v>
      </c>
      <c r="L83" s="21">
        <f>IF(OR($A83="",$B83="",$C83=""),"",'OddsRatio_working_3-way'!I82)</f>
        <v>3.5057497705553478</v>
      </c>
      <c r="M83" s="22">
        <f>IF(OR($A83="",$B83="",$C83=""),"",'OddsRatio_working_3-way'!J82)</f>
        <v>3.0899019362929705</v>
      </c>
      <c r="N83" s="23">
        <f t="shared" si="28"/>
        <v>38.980132554464468</v>
      </c>
      <c r="O83" s="24">
        <f t="shared" si="29"/>
        <v>28.624216741487345</v>
      </c>
      <c r="P83" s="24">
        <f t="shared" si="30"/>
        <v>32.39565070404818</v>
      </c>
      <c r="Q83" t="s">
        <v>102</v>
      </c>
      <c r="R83" t="s">
        <v>35</v>
      </c>
      <c r="S83" s="48" t="s">
        <v>477</v>
      </c>
      <c r="T83" s="35">
        <v>100</v>
      </c>
      <c r="U83" s="35">
        <f t="shared" si="31"/>
        <v>76.851851851851848</v>
      </c>
      <c r="V83" s="35">
        <f t="shared" si="32"/>
        <v>73.544973544973558</v>
      </c>
      <c r="W83" s="35">
        <f t="shared" si="33"/>
        <v>44.751381215469614</v>
      </c>
      <c r="X83" s="35">
        <f t="shared" si="34"/>
        <v>81.703645239556849</v>
      </c>
      <c r="Y83" s="35">
        <f t="shared" si="35"/>
        <v>78.396766932678545</v>
      </c>
      <c r="Z83" s="35">
        <f t="shared" si="36"/>
        <v>49.603174603174608</v>
      </c>
      <c r="AA83" s="35">
        <f t="shared" si="37"/>
        <v>-4.8517933877050012</v>
      </c>
      <c r="AB83" s="35">
        <f t="shared" si="38"/>
        <v>-4.851793387704987</v>
      </c>
      <c r="AC83" s="35">
        <f t="shared" si="39"/>
        <v>-4.8517933877049941</v>
      </c>
      <c r="AF83">
        <v>2</v>
      </c>
      <c r="AG83">
        <v>1.84</v>
      </c>
      <c r="AJ83" t="s">
        <v>112</v>
      </c>
    </row>
    <row r="84" spans="1:36" ht="15" x14ac:dyDescent="0.25">
      <c r="A84">
        <v>4.32</v>
      </c>
      <c r="B84">
        <v>3.78</v>
      </c>
      <c r="C84">
        <v>1.81</v>
      </c>
      <c r="D84" s="20">
        <f t="shared" si="40"/>
        <v>4.8517933877049835E-2</v>
      </c>
      <c r="E84" s="17">
        <f>IF(OR($A84="",$B84="",$C84=""),"",A84*'MPTO_working_3-way'!$I83)</f>
        <v>4.5295974743488552</v>
      </c>
      <c r="F84" s="21">
        <f>IF(OR($A84="",$B84="",$C84=""),"",B84*'MPTO_working_3-way'!$I83)</f>
        <v>3.9633977900552479</v>
      </c>
      <c r="G84" s="22">
        <f>IF(OR($A84="",$B84="",$C84=""),"",C84*'MPTO_working_3-way'!$I83)</f>
        <v>1.8978174603174602</v>
      </c>
      <c r="H84" s="17">
        <f>IF(OR($A84="",$B84="",$C84=""),"",'MPTO_working_3-way'!E83)</f>
        <v>4.6444912090150021</v>
      </c>
      <c r="I84" s="21">
        <f>IF(OR($A84="",$B84="",$C84=""),"",'MPTO_working_3-way'!F83)</f>
        <v>4.0261276370376899</v>
      </c>
      <c r="J84" s="22">
        <f>IF(OR($A84="",$B84="",$C84=""),"",'MPTO_working_3-way'!G83)</f>
        <v>1.8645809203264883</v>
      </c>
      <c r="K84" s="17">
        <f>IF(OR($A84="",$B84="",$C84=""),"",'OddsRatio_working_3-way'!H83)</f>
        <v>4.5933766434665042</v>
      </c>
      <c r="L84" s="21">
        <f>IF(OR($A84="",$B84="",$C84=""),"",'OddsRatio_working_3-way'!I83)</f>
        <v>4.0089117677219521</v>
      </c>
      <c r="M84" s="22">
        <f>IF(OR($A84="",$B84="",$C84=""),"",'OddsRatio_working_3-way'!J83)</f>
        <v>1.8766973136168272</v>
      </c>
      <c r="N84" s="23">
        <f t="shared" si="28"/>
        <v>22.077016901899288</v>
      </c>
      <c r="O84" s="24">
        <f t="shared" si="29"/>
        <v>25.230876459313471</v>
      </c>
      <c r="P84" s="24">
        <f t="shared" si="30"/>
        <v>52.692106638787251</v>
      </c>
      <c r="Q84" t="s">
        <v>96</v>
      </c>
      <c r="R84" t="s">
        <v>51</v>
      </c>
      <c r="S84" s="48" t="s">
        <v>477</v>
      </c>
      <c r="T84" s="35">
        <v>100</v>
      </c>
      <c r="U84" s="35">
        <f t="shared" si="31"/>
        <v>58.50622406639004</v>
      </c>
      <c r="V84" s="35">
        <f t="shared" si="32"/>
        <v>70.588235294117652</v>
      </c>
      <c r="W84" s="35">
        <f t="shared" si="33"/>
        <v>66.442953020134226</v>
      </c>
      <c r="X84" s="35">
        <f t="shared" si="34"/>
        <v>62.968811685748129</v>
      </c>
      <c r="Y84" s="35">
        <f t="shared" si="35"/>
        <v>75.050822913475741</v>
      </c>
      <c r="Z84" s="35">
        <f t="shared" si="36"/>
        <v>70.905540639492301</v>
      </c>
      <c r="AA84" s="35">
        <f t="shared" si="37"/>
        <v>-4.4625876193580893</v>
      </c>
      <c r="AB84" s="35">
        <f t="shared" si="38"/>
        <v>-4.4625876193580893</v>
      </c>
      <c r="AC84" s="35">
        <f t="shared" si="39"/>
        <v>-4.4625876193580751</v>
      </c>
      <c r="AF84">
        <v>1.93</v>
      </c>
      <c r="AG84">
        <v>1.9</v>
      </c>
      <c r="AJ84" t="s">
        <v>112</v>
      </c>
    </row>
    <row r="85" spans="1:36" ht="15" x14ac:dyDescent="0.25">
      <c r="A85">
        <v>2.41</v>
      </c>
      <c r="B85">
        <v>3.4</v>
      </c>
      <c r="C85">
        <v>2.98</v>
      </c>
      <c r="D85" s="20">
        <f t="shared" si="40"/>
        <v>4.4625876193580716E-2</v>
      </c>
      <c r="E85" s="17">
        <f>IF(OR($A85="",$B85="",$C85=""),"",A85*'MPTO_working_3-way'!$I84)</f>
        <v>2.5175483616265297</v>
      </c>
      <c r="F85" s="21">
        <f>IF(OR($A85="",$B85="",$C85=""),"",B85*'MPTO_working_3-way'!$I84)</f>
        <v>3.5517279790581742</v>
      </c>
      <c r="G85" s="22">
        <f>IF(OR($A85="",$B85="",$C85=""),"",C85*'MPTO_working_3-way'!$I84)</f>
        <v>3.1129851110568705</v>
      </c>
      <c r="H85" s="17">
        <f>IF(OR($A85="",$B85="",$C85=""),"",'MPTO_working_3-way'!E84)</f>
        <v>2.499609640514401</v>
      </c>
      <c r="I85" s="21">
        <f>IF(OR($A85="",$B85="",$C85=""),"",'MPTO_working_3-way'!F84)</f>
        <v>3.5811186308768392</v>
      </c>
      <c r="J85" s="22">
        <f>IF(OR($A85="",$B85="",$C85=""),"",'MPTO_working_3-way'!G84)</f>
        <v>3.118225871263459</v>
      </c>
      <c r="K85" s="17">
        <f>IF(OR($A85="",$B85="",$C85=""),"",'OddsRatio_working_3-way'!H84)</f>
        <v>2.5076445900316244</v>
      </c>
      <c r="L85" s="21">
        <f>IF(OR($A85="",$B85="",$C85=""),"",'OddsRatio_working_3-way'!I84)</f>
        <v>3.5662035575006374</v>
      </c>
      <c r="M85" s="22">
        <f>IF(OR($A85="",$B85="",$C85=""),"",'OddsRatio_working_3-way'!J84)</f>
        <v>3.1171179349380251</v>
      </c>
      <c r="N85" s="23">
        <f t="shared" si="28"/>
        <v>39.721183324316485</v>
      </c>
      <c r="O85" s="24">
        <f t="shared" si="29"/>
        <v>28.155309356353747</v>
      </c>
      <c r="P85" s="24">
        <f t="shared" si="30"/>
        <v>32.123507319329782</v>
      </c>
      <c r="Q85" t="s">
        <v>100</v>
      </c>
      <c r="R85" t="s">
        <v>103</v>
      </c>
      <c r="S85" s="48" t="s">
        <v>477</v>
      </c>
      <c r="T85" s="35">
        <v>100</v>
      </c>
      <c r="U85" s="35">
        <f t="shared" si="31"/>
        <v>65.870307167235495</v>
      </c>
      <c r="V85" s="35">
        <f t="shared" si="32"/>
        <v>70.930232558139537</v>
      </c>
      <c r="W85" s="35">
        <f t="shared" si="33"/>
        <v>58.847736625514408</v>
      </c>
      <c r="X85" s="35">
        <f t="shared" si="34"/>
        <v>70.222030816346063</v>
      </c>
      <c r="Y85" s="35">
        <f t="shared" si="35"/>
        <v>75.28195620725009</v>
      </c>
      <c r="Z85" s="35">
        <f t="shared" si="36"/>
        <v>63.199460274624975</v>
      </c>
      <c r="AA85" s="35">
        <f t="shared" si="37"/>
        <v>-4.3517236491105677</v>
      </c>
      <c r="AB85" s="35">
        <f t="shared" si="38"/>
        <v>-4.3517236491105535</v>
      </c>
      <c r="AC85" s="35">
        <f t="shared" si="39"/>
        <v>-4.3517236491105677</v>
      </c>
      <c r="AF85">
        <v>1.91</v>
      </c>
      <c r="AG85">
        <v>1.93</v>
      </c>
      <c r="AJ85" t="s">
        <v>112</v>
      </c>
    </row>
    <row r="86" spans="1:36" ht="15" x14ac:dyDescent="0.25">
      <c r="A86">
        <v>2.93</v>
      </c>
      <c r="B86">
        <v>3.44</v>
      </c>
      <c r="C86">
        <v>2.4300000000000002</v>
      </c>
      <c r="D86" s="20">
        <f t="shared" si="40"/>
        <v>4.3517236491105615E-2</v>
      </c>
      <c r="E86" s="17">
        <f>IF(OR($A86="",$B86="",$C86=""),"",A86*'MPTO_working_3-way'!$I85)</f>
        <v>3.0575055029189397</v>
      </c>
      <c r="F86" s="21">
        <f>IF(OR($A86="",$B86="",$C86=""),"",B86*'MPTO_working_3-way'!$I85)</f>
        <v>3.5896992935294034</v>
      </c>
      <c r="G86" s="22">
        <f>IF(OR($A86="",$B86="",$C86=""),"",C86*'MPTO_working_3-way'!$I85)</f>
        <v>2.5357468846733866</v>
      </c>
      <c r="H86" s="17">
        <f>IF(OR($A86="",$B86="",$C86=""),"",'MPTO_working_3-way'!E85)</f>
        <v>3.0600580815497214</v>
      </c>
      <c r="I86" s="21">
        <f>IF(OR($A86="",$B86="",$C86=""),"",'MPTO_working_3-way'!F85)</f>
        <v>3.6206706108489191</v>
      </c>
      <c r="J86" s="22">
        <f>IF(OR($A86="",$B86="",$C86=""),"",'MPTO_working_3-way'!G85)</f>
        <v>2.5187845394017421</v>
      </c>
      <c r="K86" s="17">
        <f>IF(OR($A86="",$B86="",$C86=""),"",'OddsRatio_working_3-way'!H85)</f>
        <v>3.0602255596928436</v>
      </c>
      <c r="L86" s="21">
        <f>IF(OR($A86="",$B86="",$C86=""),"",'OddsRatio_working_3-way'!I85)</f>
        <v>3.6046374951557185</v>
      </c>
      <c r="M86" s="22">
        <f>IF(OR($A86="",$B86="",$C86=""),"",'OddsRatio_working_3-way'!J85)</f>
        <v>2.5264883680625729</v>
      </c>
      <c r="N86" s="23">
        <f t="shared" si="28"/>
        <v>32.706400660450811</v>
      </c>
      <c r="O86" s="24">
        <f t="shared" si="29"/>
        <v>27.857486609046767</v>
      </c>
      <c r="P86" s="24">
        <f t="shared" si="30"/>
        <v>39.436112730502423</v>
      </c>
      <c r="Q86" t="s">
        <v>115</v>
      </c>
      <c r="R86" t="s">
        <v>95</v>
      </c>
      <c r="S86" s="48" t="s">
        <v>477</v>
      </c>
      <c r="T86" s="35">
        <v>100</v>
      </c>
      <c r="U86" s="35">
        <f t="shared" si="31"/>
        <v>56.521739130434774</v>
      </c>
      <c r="V86" s="35">
        <f t="shared" si="32"/>
        <v>70.588235294117652</v>
      </c>
      <c r="W86" s="35">
        <f t="shared" si="33"/>
        <v>68.454258675078862</v>
      </c>
      <c r="X86" s="35">
        <f t="shared" si="34"/>
        <v>60.957506030803486</v>
      </c>
      <c r="Y86" s="35">
        <f t="shared" si="35"/>
        <v>75.024002194486343</v>
      </c>
      <c r="Z86" s="35">
        <f t="shared" si="36"/>
        <v>72.890025575447567</v>
      </c>
      <c r="AA86" s="35">
        <f t="shared" si="37"/>
        <v>-4.4357669003687121</v>
      </c>
      <c r="AB86" s="35">
        <f t="shared" si="38"/>
        <v>-4.4357669003686908</v>
      </c>
      <c r="AC86" s="35">
        <f t="shared" si="39"/>
        <v>-4.435766900368705</v>
      </c>
      <c r="AF86">
        <v>2.0299999999999998</v>
      </c>
      <c r="AG86">
        <v>1.81</v>
      </c>
      <c r="AJ86" t="s">
        <v>112</v>
      </c>
    </row>
    <row r="87" spans="1:36" ht="15" x14ac:dyDescent="0.25">
      <c r="A87">
        <v>2.2999999999999998</v>
      </c>
      <c r="B87">
        <v>3.4</v>
      </c>
      <c r="C87">
        <v>3.17</v>
      </c>
      <c r="D87" s="20">
        <f t="shared" si="40"/>
        <v>4.4357669003687095E-2</v>
      </c>
      <c r="E87" s="17">
        <f>IF(OR($A87="",$B87="",$C87=""),"",A87*'MPTO_working_3-way'!$I86)</f>
        <v>2.40202263870848</v>
      </c>
      <c r="F87" s="21">
        <f>IF(OR($A87="",$B87="",$C87=""),"",B87*'MPTO_working_3-way'!$I86)</f>
        <v>3.5508160746125359</v>
      </c>
      <c r="G87" s="22">
        <f>IF(OR($A87="",$B87="",$C87=""),"",C87*'MPTO_working_3-way'!$I86)</f>
        <v>3.310613810741688</v>
      </c>
      <c r="H87" s="17">
        <f>IF(OR($A87="",$B87="",$C87=""),"",'MPTO_working_3-way'!E86)</f>
        <v>2.3809709807135722</v>
      </c>
      <c r="I87" s="21">
        <f>IF(OR($A87="",$B87="",$C87=""),"",'MPTO_working_3-way'!F86)</f>
        <v>3.5799724647866982</v>
      </c>
      <c r="J87" s="22">
        <f>IF(OR($A87="",$B87="",$C87=""),"",'MPTO_working_3-way'!G86)</f>
        <v>3.3258886245326562</v>
      </c>
      <c r="K87" s="17">
        <f>IF(OR($A87="",$B87="",$C87=""),"",'OddsRatio_working_3-way'!H86)</f>
        <v>2.3900171235768379</v>
      </c>
      <c r="L87" s="21">
        <f>IF(OR($A87="",$B87="",$C87=""),"",'OddsRatio_working_3-way'!I86)</f>
        <v>3.5661854589110864</v>
      </c>
      <c r="M87" s="22">
        <f>IF(OR($A87="",$B87="",$C87=""),"",'OddsRatio_working_3-way'!J86)</f>
        <v>3.320259352432108</v>
      </c>
      <c r="N87" s="23">
        <f t="shared" si="28"/>
        <v>41.631580980339145</v>
      </c>
      <c r="O87" s="24">
        <f t="shared" si="29"/>
        <v>28.162540074935301</v>
      </c>
      <c r="P87" s="24">
        <f t="shared" si="30"/>
        <v>30.205878944725555</v>
      </c>
      <c r="Q87" t="s">
        <v>53</v>
      </c>
      <c r="R87" t="s">
        <v>116</v>
      </c>
      <c r="S87" s="48" t="s">
        <v>477</v>
      </c>
      <c r="T87" s="35">
        <v>100</v>
      </c>
      <c r="U87" s="35">
        <f t="shared" si="31"/>
        <v>39.393939393939398</v>
      </c>
      <c r="V87" s="35">
        <f t="shared" si="32"/>
        <v>74.811083123425689</v>
      </c>
      <c r="W87" s="35">
        <f t="shared" si="33"/>
        <v>81.096408317580341</v>
      </c>
      <c r="X87" s="35">
        <f t="shared" si="34"/>
        <v>44.09250855899397</v>
      </c>
      <c r="Y87" s="35">
        <f t="shared" si="35"/>
        <v>79.509652288480268</v>
      </c>
      <c r="Z87" s="35">
        <f t="shared" si="36"/>
        <v>85.79497748263492</v>
      </c>
      <c r="AA87" s="35">
        <f t="shared" si="37"/>
        <v>-4.6985691650545718</v>
      </c>
      <c r="AB87" s="35">
        <f t="shared" si="38"/>
        <v>-4.6985691650545789</v>
      </c>
      <c r="AC87" s="35">
        <f t="shared" si="39"/>
        <v>-4.6985691650545789</v>
      </c>
      <c r="AF87">
        <v>1.99</v>
      </c>
      <c r="AG87">
        <v>1.85</v>
      </c>
      <c r="AJ87" t="s">
        <v>112</v>
      </c>
    </row>
    <row r="88" spans="1:36" ht="15" x14ac:dyDescent="0.25">
      <c r="A88">
        <v>1.65</v>
      </c>
      <c r="B88">
        <v>3.97</v>
      </c>
      <c r="C88">
        <v>5.29</v>
      </c>
      <c r="D88" s="20">
        <f t="shared" si="40"/>
        <v>4.698569165054578E-2</v>
      </c>
      <c r="E88" s="17">
        <f>IF(OR($A88="",$B88="",$C88=""),"",A88*'MPTO_working_3-way'!$I87)</f>
        <v>1.7275263912234005</v>
      </c>
      <c r="F88" s="21">
        <f>IF(OR($A88="",$B88="",$C88=""),"",B88*'MPTO_working_3-way'!$I87)</f>
        <v>4.156533195852667</v>
      </c>
      <c r="G88" s="22">
        <f>IF(OR($A88="",$B88="",$C88=""),"",C88*'MPTO_working_3-way'!$I87)</f>
        <v>5.5385543088313876</v>
      </c>
      <c r="H88" s="17">
        <f>IF(OR($A88="",$B88="",$C88=""),"",'MPTO_working_3-way'!E87)</f>
        <v>1.693770641806466</v>
      </c>
      <c r="I88" s="21">
        <f>IF(OR($A88="",$B88="",$C88=""),"",'MPTO_working_3-way'!F87)</f>
        <v>4.2332114892713362</v>
      </c>
      <c r="J88" s="22">
        <f>IF(OR($A88="",$B88="",$C88=""),"",'MPTO_working_3-way'!G87)</f>
        <v>5.7678768841189028</v>
      </c>
      <c r="K88" s="17">
        <f>IF(OR($A88="",$B88="",$C88=""),"",'OddsRatio_working_3-way'!H87)</f>
        <v>1.7053730160306759</v>
      </c>
      <c r="L88" s="21">
        <f>IF(OR($A88="",$B88="",$C88=""),"",'OddsRatio_working_3-way'!I87)</f>
        <v>4.2230120886324727</v>
      </c>
      <c r="M88" s="22">
        <f>IF(OR($A88="",$B88="",$C88=""),"",'OddsRatio_working_3-way'!J87)</f>
        <v>5.6554619058024622</v>
      </c>
      <c r="N88" s="23">
        <f t="shared" si="28"/>
        <v>57.886235780850768</v>
      </c>
      <c r="O88" s="24">
        <f t="shared" si="29"/>
        <v>24.058511092796913</v>
      </c>
      <c r="P88" s="24">
        <f t="shared" si="30"/>
        <v>18.055253126352316</v>
      </c>
      <c r="Q88" t="s">
        <v>92</v>
      </c>
      <c r="R88" t="s">
        <v>110</v>
      </c>
      <c r="S88" s="48" t="s">
        <v>477</v>
      </c>
      <c r="T88" s="35">
        <v>100</v>
      </c>
      <c r="U88" s="35">
        <f t="shared" si="31"/>
        <v>53.051643192488264</v>
      </c>
      <c r="V88" s="35">
        <f t="shared" si="32"/>
        <v>71.509971509971507</v>
      </c>
      <c r="W88" s="35">
        <f t="shared" si="33"/>
        <v>71.014492753623188</v>
      </c>
      <c r="X88" s="35">
        <f t="shared" si="34"/>
        <v>57.475535736405305</v>
      </c>
      <c r="Y88" s="35">
        <f t="shared" si="35"/>
        <v>75.933864053888556</v>
      </c>
      <c r="Z88" s="35">
        <f t="shared" si="36"/>
        <v>75.438385297540236</v>
      </c>
      <c r="AA88" s="35">
        <f t="shared" si="37"/>
        <v>-4.4238925439170416</v>
      </c>
      <c r="AB88" s="35">
        <f t="shared" si="38"/>
        <v>-4.4238925439170487</v>
      </c>
      <c r="AC88" s="35">
        <f t="shared" si="39"/>
        <v>-4.4238925439170487</v>
      </c>
      <c r="AF88">
        <v>1.9</v>
      </c>
      <c r="AG88">
        <v>1.93</v>
      </c>
      <c r="AJ88" t="s">
        <v>112</v>
      </c>
    </row>
    <row r="89" spans="1:36" ht="15" x14ac:dyDescent="0.25">
      <c r="A89">
        <v>2.13</v>
      </c>
      <c r="B89">
        <v>3.51</v>
      </c>
      <c r="C89">
        <v>3.45</v>
      </c>
      <c r="D89" s="20">
        <f t="shared" si="40"/>
        <v>4.4238925439170407E-2</v>
      </c>
      <c r="E89" s="17">
        <f>IF(OR($A89="",$B89="",$C89=""),"",A89*'MPTO_working_3-way'!$I88)</f>
        <v>2.224228911185433</v>
      </c>
      <c r="F89" s="21">
        <f>IF(OR($A89="",$B89="",$C89=""),"",B89*'MPTO_working_3-way'!$I88)</f>
        <v>3.665278628291488</v>
      </c>
      <c r="G89" s="22">
        <f>IF(OR($A89="",$B89="",$C89=""),"",C89*'MPTO_working_3-way'!$I88)</f>
        <v>3.602624292765138</v>
      </c>
      <c r="H89" s="17">
        <f>IF(OR($A89="",$B89="",$C89=""),"",'MPTO_working_3-way'!E88)</f>
        <v>2.1990720551242227</v>
      </c>
      <c r="I89" s="21">
        <f>IF(OR($A89="",$B89="",$C89=""),"",'MPTO_working_3-way'!F88)</f>
        <v>3.7015927481417221</v>
      </c>
      <c r="J89" s="22">
        <f>IF(OR($A89="",$B89="",$C89=""),"",'MPTO_working_3-way'!G88)</f>
        <v>3.6349260035132747</v>
      </c>
      <c r="K89" s="17">
        <f>IF(OR($A89="",$B89="",$C89=""),"",'OddsRatio_working_3-way'!H88)</f>
        <v>2.2093259636019473</v>
      </c>
      <c r="L89" s="21">
        <f>IF(OR($A89="",$B89="",$C89=""),"",'OddsRatio_working_3-way'!I88)</f>
        <v>3.6862019191512272</v>
      </c>
      <c r="M89" s="22">
        <f>IF(OR($A89="",$B89="",$C89=""),"",'OddsRatio_working_3-way'!J88)</f>
        <v>3.6219899210838671</v>
      </c>
      <c r="N89" s="23">
        <f t="shared" si="28"/>
        <v>44.95940120961005</v>
      </c>
      <c r="O89" s="24">
        <f t="shared" si="29"/>
        <v>27.283055434891569</v>
      </c>
      <c r="P89" s="24">
        <f t="shared" si="30"/>
        <v>27.757543355498377</v>
      </c>
      <c r="Q89" t="s">
        <v>198</v>
      </c>
      <c r="R89" t="s">
        <v>199</v>
      </c>
      <c r="S89" s="48" t="s">
        <v>477</v>
      </c>
      <c r="T89" s="35">
        <v>100</v>
      </c>
      <c r="U89" s="35">
        <f t="shared" si="31"/>
        <v>58.15899581589958</v>
      </c>
      <c r="V89" s="35">
        <f t="shared" si="32"/>
        <v>68.454258675078862</v>
      </c>
      <c r="W89" s="35">
        <f t="shared" si="33"/>
        <v>68.944099378881987</v>
      </c>
      <c r="X89" s="35">
        <f t="shared" si="34"/>
        <v>62.601641946039145</v>
      </c>
      <c r="Y89" s="35">
        <f t="shared" si="35"/>
        <v>72.896904805218426</v>
      </c>
      <c r="Z89" s="35">
        <f t="shared" si="36"/>
        <v>73.386745509021551</v>
      </c>
      <c r="AA89" s="35">
        <f t="shared" si="37"/>
        <v>-4.4426461301395648</v>
      </c>
      <c r="AB89" s="35">
        <f t="shared" si="38"/>
        <v>-4.4426461301395648</v>
      </c>
      <c r="AC89" s="35">
        <f t="shared" si="39"/>
        <v>-4.4426461301395648</v>
      </c>
      <c r="AF89">
        <v>1.87</v>
      </c>
      <c r="AG89">
        <v>1.97</v>
      </c>
      <c r="AJ89" t="s">
        <v>493</v>
      </c>
    </row>
    <row r="90" spans="1:36" ht="15" x14ac:dyDescent="0.25">
      <c r="A90">
        <v>2.39</v>
      </c>
      <c r="B90">
        <v>3.17</v>
      </c>
      <c r="C90">
        <v>3.22</v>
      </c>
      <c r="D90" s="20">
        <f t="shared" si="40"/>
        <v>4.4426461301395603E-2</v>
      </c>
      <c r="E90" s="17">
        <f>IF(OR($A90="",$B90="",$C90=""),"",A90*'MPTO_working_3-way'!$I89)</f>
        <v>2.4961792425103355</v>
      </c>
      <c r="F90" s="21">
        <f>IF(OR($A90="",$B90="",$C90=""),"",B90*'MPTO_working_3-way'!$I89)</f>
        <v>3.3108318823254241</v>
      </c>
      <c r="G90" s="22">
        <f>IF(OR($A90="",$B90="",$C90=""),"",C90*'MPTO_working_3-way'!$I89)</f>
        <v>3.3630532053904942</v>
      </c>
      <c r="H90" s="17">
        <f>IF(OR($A90="",$B90="",$C90=""),"",'MPTO_working_3-way'!E89)</f>
        <v>2.4776931955591612</v>
      </c>
      <c r="I90" s="21">
        <f>IF(OR($A90="",$B90="",$C90=""),"",'MPTO_working_3-way'!F89)</f>
        <v>3.326142293351638</v>
      </c>
      <c r="J90" s="22">
        <f>IF(OR($A90="",$B90="",$C90=""),"",'MPTO_working_3-way'!G89)</f>
        <v>3.381232026520939</v>
      </c>
      <c r="K90" s="17">
        <f>IF(OR($A90="",$B90="",$C90=""),"",'OddsRatio_working_3-way'!H89)</f>
        <v>2.4858033401458135</v>
      </c>
      <c r="L90" s="21">
        <f>IF(OR($A90="",$B90="",$C90=""),"",'OddsRatio_working_3-way'!I89)</f>
        <v>3.3195634878535358</v>
      </c>
      <c r="M90" s="22">
        <f>IF(OR($A90="",$B90="",$C90=""),"",'OddsRatio_working_3-way'!J89)</f>
        <v>3.3730096511681333</v>
      </c>
      <c r="N90" s="23">
        <f t="shared" si="28"/>
        <v>40.06122569124198</v>
      </c>
      <c r="O90" s="24">
        <f t="shared" si="29"/>
        <v>30.203889401283384</v>
      </c>
      <c r="P90" s="24">
        <f t="shared" si="30"/>
        <v>29.734884907474633</v>
      </c>
      <c r="Q90" t="s">
        <v>200</v>
      </c>
      <c r="R90" t="s">
        <v>201</v>
      </c>
      <c r="S90" s="48" t="s">
        <v>477</v>
      </c>
      <c r="T90" s="35">
        <v>100</v>
      </c>
      <c r="U90" s="35">
        <f t="shared" si="31"/>
        <v>70.588235294117652</v>
      </c>
      <c r="V90" s="35">
        <f t="shared" si="32"/>
        <v>71.014492753623188</v>
      </c>
      <c r="W90" s="35">
        <f t="shared" si="33"/>
        <v>53.917050691244242</v>
      </c>
      <c r="X90" s="35">
        <f t="shared" si="34"/>
        <v>75.06845655513257</v>
      </c>
      <c r="Y90" s="35">
        <f t="shared" si="35"/>
        <v>75.49471401463812</v>
      </c>
      <c r="Z90" s="35">
        <f t="shared" si="36"/>
        <v>58.397271952259167</v>
      </c>
      <c r="AA90" s="35">
        <f t="shared" si="37"/>
        <v>-4.4802212610149184</v>
      </c>
      <c r="AB90" s="35">
        <f t="shared" si="38"/>
        <v>-4.4802212610149326</v>
      </c>
      <c r="AC90" s="35">
        <f t="shared" si="39"/>
        <v>-4.4802212610149255</v>
      </c>
      <c r="AF90">
        <v>2.27</v>
      </c>
      <c r="AG90">
        <v>1.65</v>
      </c>
      <c r="AJ90" t="s">
        <v>493</v>
      </c>
    </row>
    <row r="91" spans="1:36" ht="15" x14ac:dyDescent="0.25">
      <c r="A91">
        <v>3.4</v>
      </c>
      <c r="B91">
        <v>3.45</v>
      </c>
      <c r="C91">
        <v>2.17</v>
      </c>
      <c r="D91" s="20">
        <f t="shared" si="40"/>
        <v>4.4802212610149272E-2</v>
      </c>
      <c r="E91" s="17">
        <f>IF(OR($A91="",$B91="",$C91=""),"",A91*'MPTO_working_3-way'!$I90)</f>
        <v>3.5523275228745073</v>
      </c>
      <c r="F91" s="21">
        <f>IF(OR($A91="",$B91="",$C91=""),"",B91*'MPTO_working_3-way'!$I90)</f>
        <v>3.604567633505015</v>
      </c>
      <c r="G91" s="22">
        <f>IF(OR($A91="",$B91="",$C91=""),"",C91*'MPTO_working_3-way'!$I90)</f>
        <v>2.267220801364024</v>
      </c>
      <c r="H91" s="17">
        <f>IF(OR($A91="",$B91="",$C91=""),"",'MPTO_working_3-way'!E90)</f>
        <v>3.5818725931207225</v>
      </c>
      <c r="I91" s="21">
        <f>IF(OR($A91="",$B91="",$C91=""),"",'MPTO_working_3-way'!F90)</f>
        <v>3.6374085435561319</v>
      </c>
      <c r="J91" s="22">
        <f>IF(OR($A91="",$B91="",$C91=""),"",'MPTO_working_3-way'!G90)</f>
        <v>2.2426783280860865</v>
      </c>
      <c r="K91" s="17">
        <f>IF(OR($A91="",$B91="",$C91=""),"",'OddsRatio_working_3-way'!H90)</f>
        <v>3.569850975194897</v>
      </c>
      <c r="L91" s="21">
        <f>IF(OR($A91="",$B91="",$C91=""),"",'OddsRatio_working_3-way'!I90)</f>
        <v>3.6233895371781237</v>
      </c>
      <c r="M91" s="22">
        <f>IF(OR($A91="",$B91="",$C91=""),"",'OddsRatio_working_3-way'!J90)</f>
        <v>2.2528023504075123</v>
      </c>
      <c r="N91" s="23">
        <f t="shared" si="28"/>
        <v>28.150557446088481</v>
      </c>
      <c r="O91" s="24">
        <f t="shared" si="29"/>
        <v>27.742578352666904</v>
      </c>
      <c r="P91" s="24">
        <f t="shared" si="30"/>
        <v>44.106864201244619</v>
      </c>
      <c r="Q91" t="s">
        <v>202</v>
      </c>
      <c r="R91" t="s">
        <v>203</v>
      </c>
      <c r="S91" s="48" t="s">
        <v>477</v>
      </c>
      <c r="T91" s="35">
        <v>100</v>
      </c>
      <c r="U91" s="35">
        <f t="shared" si="31"/>
        <v>67.948717948717942</v>
      </c>
      <c r="V91" s="35">
        <f t="shared" si="32"/>
        <v>69.418960244648318</v>
      </c>
      <c r="W91" s="35">
        <f t="shared" si="33"/>
        <v>58.333333333333336</v>
      </c>
      <c r="X91" s="35">
        <f t="shared" si="34"/>
        <v>72.247706422018339</v>
      </c>
      <c r="Y91" s="35">
        <f t="shared" si="35"/>
        <v>73.71794871794873</v>
      </c>
      <c r="Z91" s="35">
        <f t="shared" si="36"/>
        <v>62.632321806633726</v>
      </c>
      <c r="AA91" s="35">
        <f t="shared" si="37"/>
        <v>-4.2989884733003976</v>
      </c>
      <c r="AB91" s="35">
        <f t="shared" si="38"/>
        <v>-4.2989884733004118</v>
      </c>
      <c r="AC91" s="35">
        <f t="shared" si="39"/>
        <v>-4.2989884733003905</v>
      </c>
      <c r="AF91">
        <v>1.98</v>
      </c>
      <c r="AG91">
        <v>1.86</v>
      </c>
      <c r="AJ91" t="s">
        <v>493</v>
      </c>
    </row>
    <row r="92" spans="1:36" ht="15" x14ac:dyDescent="0.25">
      <c r="A92">
        <v>3.12</v>
      </c>
      <c r="B92">
        <v>3.27</v>
      </c>
      <c r="C92">
        <v>2.4</v>
      </c>
      <c r="D92" s="20">
        <f t="shared" si="40"/>
        <v>4.2989884733003914E-2</v>
      </c>
      <c r="E92" s="17">
        <f>IF(OR($A92="",$B92="",$C92=""),"",A92*'MPTO_working_3-way'!$I91)</f>
        <v>3.2541284403669724</v>
      </c>
      <c r="F92" s="21">
        <f>IF(OR($A92="",$B92="",$C92=""),"",B92*'MPTO_working_3-way'!$I91)</f>
        <v>3.4105769230769227</v>
      </c>
      <c r="G92" s="22">
        <f>IF(OR($A92="",$B92="",$C92=""),"",C92*'MPTO_working_3-way'!$I91)</f>
        <v>2.5031757233592091</v>
      </c>
      <c r="H92" s="17">
        <f>IF(OR($A92="",$B92="",$C92=""),"",'MPTO_working_3-way'!E91)</f>
        <v>3.266022152506562</v>
      </c>
      <c r="I92" s="21">
        <f>IF(OR($A92="",$B92="",$C92=""),"",'MPTO_working_3-way'!F91)</f>
        <v>3.4307619880287845</v>
      </c>
      <c r="J92" s="22">
        <f>IF(OR($A92="",$B92="",$C92=""),"",'MPTO_working_3-way'!G91)</f>
        <v>2.4854804131748192</v>
      </c>
      <c r="K92" s="17">
        <f>IF(OR($A92="",$B92="",$C92=""),"",'OddsRatio_working_3-way'!H91)</f>
        <v>3.2612520473169875</v>
      </c>
      <c r="L92" s="21">
        <f>IF(OR($A92="",$B92="",$C92=""),"",'OddsRatio_working_3-way'!I91)</f>
        <v>3.4212462959479071</v>
      </c>
      <c r="M92" s="22">
        <f>IF(OR($A92="",$B92="",$C92=""),"",'OddsRatio_working_3-way'!J91)</f>
        <v>2.4932796538885764</v>
      </c>
      <c r="N92" s="23">
        <f t="shared" si="28"/>
        <v>30.730194530589234</v>
      </c>
      <c r="O92" s="24">
        <f t="shared" si="29"/>
        <v>29.320552579644772</v>
      </c>
      <c r="P92" s="24">
        <f t="shared" si="30"/>
        <v>39.949252889766008</v>
      </c>
      <c r="Q92" t="s">
        <v>204</v>
      </c>
      <c r="R92" t="s">
        <v>205</v>
      </c>
      <c r="S92" s="48" t="s">
        <v>477</v>
      </c>
      <c r="T92" s="35">
        <v>100</v>
      </c>
      <c r="U92" s="35">
        <f t="shared" si="31"/>
        <v>42.528735632183903</v>
      </c>
      <c r="V92" s="35">
        <f t="shared" si="32"/>
        <v>72.602739726027394</v>
      </c>
      <c r="W92" s="35">
        <f t="shared" si="33"/>
        <v>80.079681274900395</v>
      </c>
      <c r="X92" s="35">
        <f t="shared" si="34"/>
        <v>47.317578999072211</v>
      </c>
      <c r="Y92" s="35">
        <f t="shared" si="35"/>
        <v>77.391583092915695</v>
      </c>
      <c r="Z92" s="35">
        <f t="shared" si="36"/>
        <v>84.868524641788696</v>
      </c>
      <c r="AA92" s="35">
        <f t="shared" si="37"/>
        <v>-4.7888433668883081</v>
      </c>
      <c r="AB92" s="35">
        <f t="shared" si="38"/>
        <v>-4.788843366888301</v>
      </c>
      <c r="AC92" s="35">
        <f t="shared" si="39"/>
        <v>-4.788843366888301</v>
      </c>
      <c r="AF92">
        <v>2.25</v>
      </c>
      <c r="AG92">
        <v>1.66</v>
      </c>
      <c r="AJ92" t="s">
        <v>493</v>
      </c>
    </row>
    <row r="93" spans="1:36" ht="15" x14ac:dyDescent="0.25">
      <c r="A93">
        <v>1.74</v>
      </c>
      <c r="B93">
        <v>3.65</v>
      </c>
      <c r="C93">
        <v>5.0199999999999996</v>
      </c>
      <c r="D93" s="20">
        <f t="shared" si="40"/>
        <v>4.7888433668882957E-2</v>
      </c>
      <c r="E93" s="17">
        <f>IF(OR($A93="",$B93="",$C93=""),"",A93*'MPTO_working_3-way'!$I92)</f>
        <v>1.8233258745838563</v>
      </c>
      <c r="F93" s="21">
        <f>IF(OR($A93="",$B93="",$C93=""),"",B93*'MPTO_working_3-way'!$I92)</f>
        <v>3.8247927828914228</v>
      </c>
      <c r="G93" s="22">
        <f>IF(OR($A93="",$B93="",$C93=""),"",C93*'MPTO_working_3-way'!$I92)</f>
        <v>5.2603999370177918</v>
      </c>
      <c r="H93" s="17">
        <f>IF(OR($A93="",$B93="",$C93=""),"",'MPTO_working_3-way'!E92)</f>
        <v>1.7897097089155352</v>
      </c>
      <c r="I93" s="21">
        <f>IF(OR($A93="",$B93="",$C93=""),"",'MPTO_working_3-way'!F92)</f>
        <v>3.8758218985461319</v>
      </c>
      <c r="J93" s="22">
        <f>IF(OR($A93="",$B93="",$C93=""),"",'MPTO_working_3-way'!G92)</f>
        <v>5.4573125294558658</v>
      </c>
      <c r="K93" s="17">
        <f>IF(OR($A93="",$B93="",$C93=""),"",'OddsRatio_working_3-way'!H92)</f>
        <v>1.8018368077825879</v>
      </c>
      <c r="L93" s="21">
        <f>IF(OR($A93="",$B93="",$C93=""),"",'OddsRatio_working_3-way'!I92)</f>
        <v>3.8714426224646727</v>
      </c>
      <c r="M93" s="22">
        <f>IF(OR($A93="",$B93="",$C93=""),"",'OddsRatio_working_3-way'!J92)</f>
        <v>5.3559242801162208</v>
      </c>
      <c r="N93" s="23">
        <f t="shared" si="28"/>
        <v>54.84483130193243</v>
      </c>
      <c r="O93" s="24">
        <f t="shared" si="29"/>
        <v>26.145207250784225</v>
      </c>
      <c r="P93" s="24">
        <f t="shared" si="30"/>
        <v>19.009961447283352</v>
      </c>
      <c r="Q93" t="s">
        <v>206</v>
      </c>
      <c r="R93" t="s">
        <v>207</v>
      </c>
      <c r="S93" s="48" t="s">
        <v>477</v>
      </c>
      <c r="T93" s="35">
        <v>100</v>
      </c>
      <c r="U93" s="35">
        <f t="shared" si="31"/>
        <v>56.709956709956707</v>
      </c>
      <c r="V93" s="35">
        <f t="shared" si="32"/>
        <v>70.588235294117652</v>
      </c>
      <c r="W93" s="35">
        <f t="shared" si="33"/>
        <v>68.152866242038215</v>
      </c>
      <c r="X93" s="35">
        <f t="shared" si="34"/>
        <v>61.258898463844133</v>
      </c>
      <c r="Y93" s="35">
        <f t="shared" si="35"/>
        <v>75.137177048005071</v>
      </c>
      <c r="Z93" s="35">
        <f t="shared" si="36"/>
        <v>72.701807995925648</v>
      </c>
      <c r="AA93" s="35">
        <f t="shared" si="37"/>
        <v>-4.5489417538874264</v>
      </c>
      <c r="AB93" s="35">
        <f t="shared" si="38"/>
        <v>-4.5489417538874193</v>
      </c>
      <c r="AC93" s="35">
        <f t="shared" si="39"/>
        <v>-4.5489417538874335</v>
      </c>
      <c r="AF93">
        <v>2.1800000000000002</v>
      </c>
      <c r="AG93">
        <v>1.7</v>
      </c>
      <c r="AJ93" t="s">
        <v>493</v>
      </c>
    </row>
    <row r="94" spans="1:36" ht="15" x14ac:dyDescent="0.25">
      <c r="A94">
        <v>2.31</v>
      </c>
      <c r="B94">
        <v>3.4</v>
      </c>
      <c r="C94">
        <v>3.14</v>
      </c>
      <c r="D94" s="20">
        <f t="shared" si="40"/>
        <v>4.5489417538874255E-2</v>
      </c>
      <c r="E94" s="17">
        <f>IF(OR($A94="",$B94="",$C94=""),"",A94*'MPTO_working_3-way'!$I93)</f>
        <v>2.4150805545147995</v>
      </c>
      <c r="F94" s="21">
        <f>IF(OR($A94="",$B94="",$C94=""),"",B94*'MPTO_working_3-way'!$I93)</f>
        <v>3.5546640196321722</v>
      </c>
      <c r="G94" s="22">
        <f>IF(OR($A94="",$B94="",$C94=""),"",C94*'MPTO_working_3-way'!$I93)</f>
        <v>3.2828367710720654</v>
      </c>
      <c r="H94" s="17">
        <f>IF(OR($A94="",$B94="",$C94=""),"",'MPTO_working_3-way'!E93)</f>
        <v>2.393848993210415</v>
      </c>
      <c r="I94" s="21">
        <f>IF(OR($A94="",$B94="",$C94=""),"",'MPTO_working_3-way'!F93)</f>
        <v>3.5848139096323544</v>
      </c>
      <c r="J94" s="22">
        <f>IF(OR($A94="",$B94="",$C94=""),"",'MPTO_working_3-way'!G93)</f>
        <v>3.2969764921462237</v>
      </c>
      <c r="K94" s="17">
        <f>IF(OR($A94="",$B94="",$C94=""),"",'OddsRatio_working_3-way'!H93)</f>
        <v>2.4030049934376572</v>
      </c>
      <c r="L94" s="21">
        <f>IF(OR($A94="",$B94="",$C94=""),"",'OddsRatio_working_3-way'!I93)</f>
        <v>3.570390827672044</v>
      </c>
      <c r="M94" s="22">
        <f>IF(OR($A94="",$B94="",$C94=""),"",'OddsRatio_working_3-way'!J93)</f>
        <v>3.2919318213409059</v>
      </c>
      <c r="N94" s="23">
        <f t="shared" si="28"/>
        <v>41.406486343926716</v>
      </c>
      <c r="O94" s="24">
        <f t="shared" si="29"/>
        <v>28.132053957197268</v>
      </c>
      <c r="P94" s="24">
        <f t="shared" si="30"/>
        <v>30.46145969887602</v>
      </c>
      <c r="Q94" t="s">
        <v>208</v>
      </c>
      <c r="R94" t="s">
        <v>209</v>
      </c>
      <c r="S94" s="48" t="s">
        <v>477</v>
      </c>
      <c r="T94" s="35">
        <v>100</v>
      </c>
      <c r="U94" s="35">
        <f t="shared" si="31"/>
        <v>42.857142857142854</v>
      </c>
      <c r="V94" s="35">
        <f t="shared" si="32"/>
        <v>72.067039106145245</v>
      </c>
      <c r="W94" s="35">
        <f t="shared" si="33"/>
        <v>80.314960629921259</v>
      </c>
      <c r="X94" s="35">
        <f t="shared" si="34"/>
        <v>47.618000263933489</v>
      </c>
      <c r="Y94" s="35">
        <f t="shared" si="35"/>
        <v>76.82789651293588</v>
      </c>
      <c r="Z94" s="35">
        <f t="shared" si="36"/>
        <v>85.075818036711894</v>
      </c>
      <c r="AA94" s="35">
        <f t="shared" si="37"/>
        <v>-4.7608574067906346</v>
      </c>
      <c r="AB94" s="35">
        <f t="shared" si="38"/>
        <v>-4.7608574067906346</v>
      </c>
      <c r="AC94" s="35">
        <f t="shared" si="39"/>
        <v>-4.7608574067906346</v>
      </c>
      <c r="AF94">
        <v>2.12</v>
      </c>
      <c r="AG94">
        <v>1.74</v>
      </c>
      <c r="AJ94" t="s">
        <v>493</v>
      </c>
    </row>
    <row r="95" spans="1:36" ht="15" x14ac:dyDescent="0.25">
      <c r="A95">
        <v>1.75</v>
      </c>
      <c r="B95">
        <v>3.58</v>
      </c>
      <c r="C95">
        <v>5.08</v>
      </c>
      <c r="D95" s="20">
        <f t="shared" si="40"/>
        <v>4.7608574067906417E-2</v>
      </c>
      <c r="E95" s="17">
        <f>IF(OR($A95="",$B95="",$C95=""),"",A95*'MPTO_working_3-way'!$I94)</f>
        <v>1.8333150046188362</v>
      </c>
      <c r="F95" s="21">
        <f>IF(OR($A95="",$B95="",$C95=""),"",B95*'MPTO_working_3-way'!$I94)</f>
        <v>3.7504386951631052</v>
      </c>
      <c r="G95" s="22">
        <f>IF(OR($A95="",$B95="",$C95=""),"",C95*'MPTO_working_3-way'!$I94)</f>
        <v>5.3218515562649644</v>
      </c>
      <c r="H95" s="17">
        <f>IF(OR($A95="",$B95="",$C95=""),"",'MPTO_working_3-way'!E94)</f>
        <v>1.7999886886358496</v>
      </c>
      <c r="I95" s="21">
        <f>IF(OR($A95="",$B95="",$C95=""),"",'MPTO_working_3-way'!F94)</f>
        <v>3.7956413885222711</v>
      </c>
      <c r="J95" s="22">
        <f>IF(OR($A95="",$B95="",$C95=""),"",'MPTO_working_3-way'!G94)</f>
        <v>5.525445896364543</v>
      </c>
      <c r="K95" s="17">
        <f>IF(OR($A95="",$B95="",$C95=""),"",'OddsRatio_working_3-way'!H94)</f>
        <v>1.8121302665148751</v>
      </c>
      <c r="L95" s="21">
        <f>IF(OR($A95="",$B95="",$C95=""),"",'OddsRatio_working_3-way'!I94)</f>
        <v>3.7937281168111694</v>
      </c>
      <c r="M95" s="22">
        <f>IF(OR($A95="",$B95="",$C95=""),"",'OddsRatio_working_3-way'!J94)</f>
        <v>5.41798864984092</v>
      </c>
      <c r="N95" s="23">
        <f t="shared" ref="N95:N158" si="41">(1/E95)* 100</f>
        <v>54.545999868031934</v>
      </c>
      <c r="O95" s="24">
        <f t="shared" ref="O95:O158" si="42">(1/F95)* 100</f>
        <v>26.663547421523987</v>
      </c>
      <c r="P95" s="24">
        <f t="shared" ref="P95:P158" si="43">(1/G95)* 100</f>
        <v>18.790452710444072</v>
      </c>
      <c r="Q95" t="s">
        <v>210</v>
      </c>
      <c r="R95" t="s">
        <v>211</v>
      </c>
      <c r="S95" s="48" t="s">
        <v>477</v>
      </c>
      <c r="T95" s="35">
        <v>100</v>
      </c>
      <c r="U95" s="35">
        <f t="shared" ref="U95:U158" si="44">(1/A96)*((T95*A96)-T95)</f>
        <v>55.752212389380524</v>
      </c>
      <c r="V95" s="35">
        <f t="shared" ref="V95:V158" si="45">(1/B96)*((T95*B96)-T95)</f>
        <v>70.326409495548958</v>
      </c>
      <c r="W95" s="35">
        <f t="shared" ref="W95:W158" si="46">(1/C96)*((T95*C96)-T95)</f>
        <v>69.6048632218845</v>
      </c>
      <c r="X95" s="35">
        <f t="shared" ref="X95:X158" si="47">((1/B96)+(1/C96))*T95</f>
        <v>60.068727282566535</v>
      </c>
      <c r="Y95" s="35">
        <f t="shared" ref="Y95:Y158" si="48">((1/A96)+(1/C96))*T95</f>
        <v>74.642924388734968</v>
      </c>
      <c r="Z95" s="35">
        <f t="shared" ref="Z95:Z158" si="49">((1/A96)+(1/B96))*T95</f>
        <v>73.92137811507051</v>
      </c>
      <c r="AA95" s="35">
        <f t="shared" ref="AA95:AA158" si="50">U95-X95</f>
        <v>-4.3165148931860102</v>
      </c>
      <c r="AB95" s="35">
        <f t="shared" ref="AB95:AB158" si="51">V95-Y95</f>
        <v>-4.3165148931860102</v>
      </c>
      <c r="AC95" s="35">
        <f t="shared" ref="AC95:AC158" si="52">W95-Z95</f>
        <v>-4.3165148931860102</v>
      </c>
      <c r="AF95">
        <v>2.23</v>
      </c>
      <c r="AG95">
        <v>1.67</v>
      </c>
      <c r="AJ95" t="s">
        <v>493</v>
      </c>
    </row>
    <row r="96" spans="1:36" ht="15" x14ac:dyDescent="0.25">
      <c r="A96">
        <v>2.2599999999999998</v>
      </c>
      <c r="B96">
        <v>3.37</v>
      </c>
      <c r="C96">
        <v>3.29</v>
      </c>
      <c r="D96" s="20">
        <f t="shared" si="40"/>
        <v>4.3165148931860076E-2</v>
      </c>
      <c r="E96" s="17">
        <f>IF(OR($A96="",$B96="",$C96=""),"",A96*'MPTO_working_3-way'!$I95)</f>
        <v>2.3575532365860035</v>
      </c>
      <c r="F96" s="21">
        <f>IF(OR($A96="",$B96="",$C96=""),"",B96*'MPTO_working_3-way'!$I95)</f>
        <v>3.5154665519003685</v>
      </c>
      <c r="G96" s="22">
        <f>IF(OR($A96="",$B96="",$C96=""),"",C96*'MPTO_working_3-way'!$I95)</f>
        <v>3.4320133399858195</v>
      </c>
      <c r="H96" s="17">
        <f>IF(OR($A96="",$B96="",$C96=""),"",'MPTO_working_3-way'!E95)</f>
        <v>2.3359601579823774</v>
      </c>
      <c r="I96" s="21">
        <f>IF(OR($A96="",$B96="",$C96=""),"",'MPTO_working_3-way'!F95)</f>
        <v>3.5417346420412765</v>
      </c>
      <c r="J96" s="22">
        <f>IF(OR($A96="",$B96="",$C96=""),"",'MPTO_working_3-way'!G95)</f>
        <v>3.4534800802572776</v>
      </c>
      <c r="K96" s="17">
        <f>IF(OR($A96="",$B96="",$C96=""),"",'OddsRatio_working_3-way'!H95)</f>
        <v>2.3451114094307233</v>
      </c>
      <c r="L96" s="21">
        <f>IF(OR($A96="",$B96="",$C96=""),"",'OddsRatio_working_3-way'!I95)</f>
        <v>3.5300905082149323</v>
      </c>
      <c r="M96" s="22">
        <f>IF(OR($A96="",$B96="",$C96=""),"",'OddsRatio_working_3-way'!J95)</f>
        <v>3.4446866092034574</v>
      </c>
      <c r="N96" s="23">
        <f t="shared" si="41"/>
        <v>42.416857633641818</v>
      </c>
      <c r="O96" s="24">
        <f t="shared" si="42"/>
        <v>28.445726484282048</v>
      </c>
      <c r="P96" s="24">
        <f t="shared" si="43"/>
        <v>29.137415882076141</v>
      </c>
      <c r="Q96" t="s">
        <v>212</v>
      </c>
      <c r="R96" t="s">
        <v>213</v>
      </c>
      <c r="S96" s="48" t="s">
        <v>477</v>
      </c>
      <c r="T96" s="35">
        <v>100</v>
      </c>
      <c r="U96" s="35">
        <f t="shared" si="44"/>
        <v>67.948717948717942</v>
      </c>
      <c r="V96" s="35">
        <f t="shared" si="45"/>
        <v>73.118279569892465</v>
      </c>
      <c r="W96" s="35">
        <f t="shared" si="46"/>
        <v>54.545454545454554</v>
      </c>
      <c r="X96" s="35">
        <f t="shared" si="47"/>
        <v>72.336265884652988</v>
      </c>
      <c r="Y96" s="35">
        <f t="shared" si="48"/>
        <v>77.505827505827511</v>
      </c>
      <c r="Z96" s="35">
        <f t="shared" si="49"/>
        <v>58.933002481389572</v>
      </c>
      <c r="AA96" s="35">
        <f t="shared" si="50"/>
        <v>-4.3875479359350464</v>
      </c>
      <c r="AB96" s="35">
        <f t="shared" si="51"/>
        <v>-4.3875479359350464</v>
      </c>
      <c r="AC96" s="35">
        <f t="shared" si="52"/>
        <v>-4.387547935935018</v>
      </c>
      <c r="AF96">
        <v>2.2400000000000002</v>
      </c>
      <c r="AG96">
        <v>1.66</v>
      </c>
      <c r="AJ96" t="s">
        <v>493</v>
      </c>
    </row>
    <row r="97" spans="1:36" ht="15" x14ac:dyDescent="0.25">
      <c r="A97">
        <v>3.12</v>
      </c>
      <c r="B97">
        <v>3.72</v>
      </c>
      <c r="C97">
        <v>2.2000000000000002</v>
      </c>
      <c r="D97" s="20">
        <f t="shared" si="40"/>
        <v>4.3875479359350322E-2</v>
      </c>
      <c r="E97" s="17">
        <f>IF(OR($A97="",$B97="",$C97=""),"",A97*'MPTO_working_3-way'!$I96)</f>
        <v>3.256891495601173</v>
      </c>
      <c r="F97" s="21">
        <f>IF(OR($A97="",$B97="",$C97=""),"",B97*'MPTO_working_3-way'!$I96)</f>
        <v>3.8832167832167834</v>
      </c>
      <c r="G97" s="22">
        <f>IF(OR($A97="",$B97="",$C97=""),"",C97*'MPTO_working_3-way'!$I96)</f>
        <v>2.2965260545905708</v>
      </c>
      <c r="H97" s="17">
        <f>IF(OR($A97="",$B97="",$C97=""),"",'MPTO_working_3-way'!E96)</f>
        <v>3.2691740412979349</v>
      </c>
      <c r="I97" s="21">
        <f>IF(OR($A97="",$B97="",$C97=""),"",'MPTO_working_3-way'!F96)</f>
        <v>3.9340334270078392</v>
      </c>
      <c r="J97" s="22">
        <f>IF(OR($A97="",$B97="",$C97=""),"",'MPTO_working_3-way'!G96)</f>
        <v>2.2731390479446203</v>
      </c>
      <c r="K97" s="17">
        <f>IF(OR($A97="",$B97="",$C97=""),"",'OddsRatio_working_3-way'!H96)</f>
        <v>3.2667114129194212</v>
      </c>
      <c r="L97" s="21">
        <f>IF(OR($A97="",$B97="",$C97=""),"",'OddsRatio_working_3-way'!I96)</f>
        <v>3.9082335109154833</v>
      </c>
      <c r="M97" s="22">
        <f>IF(OR($A97="",$B97="",$C97=""),"",'OddsRatio_working_3-way'!J96)</f>
        <v>2.283044195992125</v>
      </c>
      <c r="N97" s="23">
        <f t="shared" si="41"/>
        <v>30.70412389699262</v>
      </c>
      <c r="O97" s="24">
        <f t="shared" si="42"/>
        <v>25.751845849090582</v>
      </c>
      <c r="P97" s="24">
        <f t="shared" si="43"/>
        <v>43.544030253916802</v>
      </c>
      <c r="Q97" t="s">
        <v>214</v>
      </c>
      <c r="R97" t="s">
        <v>215</v>
      </c>
      <c r="S97" s="48" t="s">
        <v>477</v>
      </c>
      <c r="T97" s="35">
        <v>100</v>
      </c>
      <c r="U97" s="35">
        <f t="shared" si="44"/>
        <v>58.50622406639004</v>
      </c>
      <c r="V97" s="35">
        <f t="shared" si="45"/>
        <v>69.040247678018574</v>
      </c>
      <c r="W97" s="35">
        <f t="shared" si="46"/>
        <v>68.152866242038215</v>
      </c>
      <c r="X97" s="35">
        <f t="shared" si="47"/>
        <v>62.806886079943204</v>
      </c>
      <c r="Y97" s="35">
        <f t="shared" si="48"/>
        <v>73.340909691571738</v>
      </c>
      <c r="Z97" s="35">
        <f t="shared" si="49"/>
        <v>72.45352825559138</v>
      </c>
      <c r="AA97" s="35">
        <f t="shared" si="50"/>
        <v>-4.3006620135531648</v>
      </c>
      <c r="AB97" s="35">
        <f t="shared" si="51"/>
        <v>-4.3006620135531648</v>
      </c>
      <c r="AC97" s="35">
        <f t="shared" si="52"/>
        <v>-4.3006620135531648</v>
      </c>
      <c r="AF97">
        <v>1.88</v>
      </c>
      <c r="AG97">
        <v>1.95</v>
      </c>
      <c r="AJ97" t="s">
        <v>493</v>
      </c>
    </row>
    <row r="98" spans="1:36" ht="15" x14ac:dyDescent="0.25">
      <c r="A98">
        <v>2.41</v>
      </c>
      <c r="B98">
        <v>3.23</v>
      </c>
      <c r="C98">
        <v>3.14</v>
      </c>
      <c r="D98" s="20">
        <f t="shared" si="40"/>
        <v>4.3006620135531692E-2</v>
      </c>
      <c r="E98" s="17">
        <f>IF(OR($A98="",$B98="",$C98=""),"",A98*'MPTO_working_3-way'!$I97)</f>
        <v>2.5136459545266314</v>
      </c>
      <c r="F98" s="21">
        <f>IF(OR($A98="",$B98="",$C98=""),"",B98*'MPTO_working_3-way'!$I97)</f>
        <v>3.3689113830377675</v>
      </c>
      <c r="G98" s="22">
        <f>IF(OR($A98="",$B98="",$C98=""),"",C98*'MPTO_working_3-way'!$I97)</f>
        <v>3.2750407872255698</v>
      </c>
      <c r="H98" s="17">
        <f>IF(OR($A98="",$B98="",$C98=""),"",'MPTO_working_3-way'!E97)</f>
        <v>2.4962417876017495</v>
      </c>
      <c r="I98" s="21">
        <f>IF(OR($A98="",$B98="",$C98=""),"",'MPTO_working_3-way'!F97)</f>
        <v>3.3868227438157366</v>
      </c>
      <c r="J98" s="22">
        <f>IF(OR($A98="",$B98="",$C98=""),"",'MPTO_working_3-way'!G97)</f>
        <v>3.2880049244672001</v>
      </c>
      <c r="K98" s="17">
        <f>IF(OR($A98="",$B98="",$C98=""),"",'OddsRatio_working_3-way'!H97)</f>
        <v>2.5039228692203199</v>
      </c>
      <c r="L98" s="21">
        <f>IF(OR($A98="",$B98="",$C98=""),"",'OddsRatio_working_3-way'!I97)</f>
        <v>3.3785446796888747</v>
      </c>
      <c r="M98" s="22">
        <f>IF(OR($A98="",$B98="",$C98=""),"",'OddsRatio_working_3-way'!J97)</f>
        <v>3.2825496029301306</v>
      </c>
      <c r="N98" s="23">
        <f t="shared" si="41"/>
        <v>39.782850015101651</v>
      </c>
      <c r="O98" s="24">
        <f t="shared" si="42"/>
        <v>29.683179113434978</v>
      </c>
      <c r="P98" s="24">
        <f t="shared" si="43"/>
        <v>30.533970871463367</v>
      </c>
      <c r="Q98" t="s">
        <v>216</v>
      </c>
      <c r="R98" t="s">
        <v>217</v>
      </c>
      <c r="S98" s="48" t="s">
        <v>477</v>
      </c>
      <c r="T98" s="35">
        <v>100</v>
      </c>
      <c r="U98" s="35">
        <f t="shared" si="44"/>
        <v>55.55555555555555</v>
      </c>
      <c r="V98" s="35">
        <f t="shared" si="45"/>
        <v>68.55345911949685</v>
      </c>
      <c r="W98" s="35">
        <f t="shared" si="46"/>
        <v>71.346704871060169</v>
      </c>
      <c r="X98" s="35">
        <f t="shared" si="47"/>
        <v>60.099836009442974</v>
      </c>
      <c r="Y98" s="35">
        <f t="shared" si="48"/>
        <v>73.097739573384274</v>
      </c>
      <c r="Z98" s="35">
        <f t="shared" si="49"/>
        <v>75.890985324947579</v>
      </c>
      <c r="AA98" s="35">
        <f t="shared" si="50"/>
        <v>-4.5442804538874242</v>
      </c>
      <c r="AB98" s="35">
        <f t="shared" si="51"/>
        <v>-4.5442804538874242</v>
      </c>
      <c r="AC98" s="35">
        <f t="shared" si="52"/>
        <v>-4.54428045388741</v>
      </c>
      <c r="AF98">
        <v>2.33</v>
      </c>
      <c r="AG98">
        <v>1.62</v>
      </c>
      <c r="AJ98" t="s">
        <v>493</v>
      </c>
    </row>
    <row r="99" spans="1:36" ht="15" x14ac:dyDescent="0.25">
      <c r="A99">
        <v>2.25</v>
      </c>
      <c r="B99">
        <v>3.18</v>
      </c>
      <c r="C99">
        <v>3.49</v>
      </c>
      <c r="D99" s="20">
        <f t="shared" si="40"/>
        <v>4.5442804538874171E-2</v>
      </c>
      <c r="E99" s="17">
        <f>IF(OR($A99="",$B99="",$C99=""),"",A99*'MPTO_working_3-way'!$I98)</f>
        <v>2.3522463102124669</v>
      </c>
      <c r="F99" s="21">
        <f>IF(OR($A99="",$B99="",$C99=""),"",B99*'MPTO_working_3-way'!$I98)</f>
        <v>3.32450811843362</v>
      </c>
      <c r="G99" s="22">
        <f>IF(OR($A99="",$B99="",$C99=""),"",C99*'MPTO_working_3-way'!$I98)</f>
        <v>3.6485953878406709</v>
      </c>
      <c r="H99" s="17">
        <f>IF(OR($A99="",$B99="",$C99=""),"",'MPTO_working_3-way'!E98)</f>
        <v>2.3293905288737355</v>
      </c>
      <c r="I99" s="21">
        <f>IF(OR($A99="",$B99="",$C99=""),"",'MPTO_working_3-way'!F98)</f>
        <v>3.3409305281466373</v>
      </c>
      <c r="J99" s="22">
        <f>IF(OR($A99="",$B99="",$C99=""),"",'MPTO_working_3-way'!G98)</f>
        <v>3.6847972848341759</v>
      </c>
      <c r="K99" s="17">
        <f>IF(OR($A99="",$B99="",$C99=""),"",'OddsRatio_working_3-way'!H98)</f>
        <v>2.339091980291772</v>
      </c>
      <c r="L99" s="21">
        <f>IF(OR($A99="",$B99="",$C99=""),"",'OddsRatio_working_3-way'!I98)</f>
        <v>3.3353764136288495</v>
      </c>
      <c r="M99" s="22">
        <f>IF(OR($A99="",$B99="",$C99=""),"",'OddsRatio_working_3-way'!J98)</f>
        <v>3.6674712247412096</v>
      </c>
      <c r="N99" s="23">
        <f t="shared" si="41"/>
        <v>42.512554729426903</v>
      </c>
      <c r="O99" s="24">
        <f t="shared" si="42"/>
        <v>30.079637780254885</v>
      </c>
      <c r="P99" s="24">
        <f t="shared" si="43"/>
        <v>27.407807490318202</v>
      </c>
      <c r="Q99" t="s">
        <v>218</v>
      </c>
      <c r="R99" t="s">
        <v>219</v>
      </c>
      <c r="S99" s="48" t="s">
        <v>477</v>
      </c>
      <c r="T99" s="35">
        <v>100</v>
      </c>
      <c r="U99" s="35">
        <f t="shared" si="44"/>
        <v>56.521739130434774</v>
      </c>
      <c r="V99" s="35">
        <f t="shared" si="45"/>
        <v>69.969969969969966</v>
      </c>
      <c r="W99" s="35">
        <f t="shared" si="46"/>
        <v>69.040247678018574</v>
      </c>
      <c r="X99" s="35">
        <f t="shared" si="47"/>
        <v>60.98978235201146</v>
      </c>
      <c r="Y99" s="35">
        <f t="shared" si="48"/>
        <v>74.438013191546645</v>
      </c>
      <c r="Z99" s="35">
        <f t="shared" si="49"/>
        <v>73.508290899595252</v>
      </c>
      <c r="AA99" s="35">
        <f t="shared" si="50"/>
        <v>-4.4680432215766857</v>
      </c>
      <c r="AB99" s="35">
        <f t="shared" si="51"/>
        <v>-4.4680432215766785</v>
      </c>
      <c r="AC99" s="35">
        <f t="shared" si="52"/>
        <v>-4.4680432215766785</v>
      </c>
      <c r="AF99">
        <v>2.42</v>
      </c>
      <c r="AG99">
        <v>1.58</v>
      </c>
      <c r="AJ99" t="s">
        <v>493</v>
      </c>
    </row>
    <row r="100" spans="1:36" ht="15" x14ac:dyDescent="0.25">
      <c r="A100">
        <v>2.2999999999999998</v>
      </c>
      <c r="B100">
        <v>3.33</v>
      </c>
      <c r="C100">
        <v>3.23</v>
      </c>
      <c r="D100" s="20">
        <f t="shared" si="40"/>
        <v>4.4680432215766785E-2</v>
      </c>
      <c r="E100" s="17">
        <f>IF(OR($A100="",$B100="",$C100=""),"",A100*'MPTO_working_3-way'!$I99)</f>
        <v>2.4027649940962634</v>
      </c>
      <c r="F100" s="21">
        <f>IF(OR($A100="",$B100="",$C100=""),"",B100*'MPTO_working_3-way'!$I99)</f>
        <v>3.4787858392785034</v>
      </c>
      <c r="G100" s="22">
        <f>IF(OR($A100="",$B100="",$C100=""),"",C100*'MPTO_working_3-way'!$I99)</f>
        <v>3.3743177960569266</v>
      </c>
      <c r="H100" s="17">
        <f>IF(OR($A100="",$B100="",$C100=""),"",'MPTO_working_3-way'!E99)</f>
        <v>2.3815810543293079</v>
      </c>
      <c r="I100" s="21">
        <f>IF(OR($A100="",$B100="",$C100=""),"",'MPTO_working_3-way'!F99)</f>
        <v>3.5037704770209341</v>
      </c>
      <c r="J100" s="22">
        <f>IF(OR($A100="",$B100="",$C100=""),"",'MPTO_working_3-way'!G99)</f>
        <v>3.3932347187023213</v>
      </c>
      <c r="K100" s="17">
        <f>IF(OR($A100="",$B100="",$C100=""),"",'OddsRatio_working_3-way'!H99)</f>
        <v>2.3906579341520287</v>
      </c>
      <c r="L100" s="21">
        <f>IF(OR($A100="",$B100="",$C100=""),"",'OddsRatio_working_3-way'!I99)</f>
        <v>3.4924869127494049</v>
      </c>
      <c r="M100" s="22">
        <f>IF(OR($A100="",$B100="",$C100=""),"",'OddsRatio_working_3-way'!J99)</f>
        <v>3.3855132255069411</v>
      </c>
      <c r="N100" s="23">
        <f t="shared" si="41"/>
        <v>41.618718537062904</v>
      </c>
      <c r="O100" s="24">
        <f t="shared" si="42"/>
        <v>28.745661452025427</v>
      </c>
      <c r="P100" s="24">
        <f t="shared" si="43"/>
        <v>29.635620010911666</v>
      </c>
      <c r="Q100" t="s">
        <v>220</v>
      </c>
      <c r="R100" t="s">
        <v>221</v>
      </c>
      <c r="S100" s="48" t="s">
        <v>477</v>
      </c>
      <c r="T100" s="35">
        <v>100</v>
      </c>
      <c r="U100" s="35">
        <f t="shared" si="44"/>
        <v>76.019184652278184</v>
      </c>
      <c r="V100" s="35">
        <f t="shared" si="45"/>
        <v>70.149253731343279</v>
      </c>
      <c r="W100" s="35">
        <f t="shared" si="46"/>
        <v>48.186528497409334</v>
      </c>
      <c r="X100" s="35">
        <f t="shared" si="47"/>
        <v>81.664217771247394</v>
      </c>
      <c r="Y100" s="35">
        <f t="shared" si="48"/>
        <v>75.794286850312503</v>
      </c>
      <c r="Z100" s="35">
        <f t="shared" si="49"/>
        <v>53.831561616378544</v>
      </c>
      <c r="AA100" s="35">
        <f t="shared" si="50"/>
        <v>-5.6450331189692093</v>
      </c>
      <c r="AB100" s="35">
        <f t="shared" si="51"/>
        <v>-5.6450331189692236</v>
      </c>
      <c r="AC100" s="35">
        <f t="shared" si="52"/>
        <v>-5.6450331189692093</v>
      </c>
      <c r="AF100">
        <v>2.2000000000000002</v>
      </c>
      <c r="AG100">
        <v>1.68</v>
      </c>
      <c r="AJ100" t="s">
        <v>493</v>
      </c>
    </row>
    <row r="101" spans="1:36" ht="15" x14ac:dyDescent="0.25">
      <c r="A101">
        <v>4.17</v>
      </c>
      <c r="B101">
        <v>3.35</v>
      </c>
      <c r="C101">
        <v>1.93</v>
      </c>
      <c r="D101" s="20">
        <f t="shared" si="40"/>
        <v>5.6450331189692227E-2</v>
      </c>
      <c r="E101" s="17">
        <f>IF(OR($A101="",$B101="",$C101=""),"",A101*'MPTO_working_3-way'!$I100)</f>
        <v>4.4053978810610168</v>
      </c>
      <c r="F101" s="21">
        <f>IF(OR($A101="",$B101="",$C101=""),"",B101*'MPTO_working_3-way'!$I100)</f>
        <v>3.5391086094854689</v>
      </c>
      <c r="G101" s="22">
        <f>IF(OR($A101="",$B101="",$C101=""),"",C101*'MPTO_working_3-way'!$I100)</f>
        <v>2.0389491391961059</v>
      </c>
      <c r="H101" s="17">
        <f>IF(OR($A101="",$B101="",$C101=""),"",'MPTO_working_3-way'!E100)</f>
        <v>4.5250634492030146</v>
      </c>
      <c r="I101" s="21">
        <f>IF(OR($A101="",$B101="",$C101=""),"",'MPTO_working_3-way'!F100)</f>
        <v>3.5753782710759086</v>
      </c>
      <c r="J101" s="22">
        <f>IF(OR($A101="",$B101="",$C101=""),"",'MPTO_working_3-way'!G100)</f>
        <v>2.0027319749020314</v>
      </c>
      <c r="K101" s="17">
        <f>IF(OR($A101="",$B101="",$C101=""),"",'OddsRatio_working_3-way'!H100)</f>
        <v>4.4654236661433311</v>
      </c>
      <c r="L101" s="21">
        <f>IF(OR($A101="",$B101="",$C101=""),"",'OddsRatio_working_3-way'!I100)</f>
        <v>3.5690049260053094</v>
      </c>
      <c r="M101" s="22">
        <f>IF(OR($A101="",$B101="",$C101=""),"",'OddsRatio_working_3-way'!J100)</f>
        <v>2.0166700345467814</v>
      </c>
      <c r="N101" s="23">
        <f t="shared" si="41"/>
        <v>22.699425273232194</v>
      </c>
      <c r="O101" s="24">
        <f t="shared" si="42"/>
        <v>28.255702504292017</v>
      </c>
      <c r="P101" s="24">
        <f t="shared" si="43"/>
        <v>49.044872222475782</v>
      </c>
      <c r="Q101" t="s">
        <v>222</v>
      </c>
      <c r="R101" t="s">
        <v>223</v>
      </c>
      <c r="S101" s="48" t="s">
        <v>477</v>
      </c>
      <c r="T101" s="35">
        <v>100</v>
      </c>
      <c r="U101" s="35">
        <f t="shared" si="44"/>
        <v>70.588235294117652</v>
      </c>
      <c r="V101" s="35">
        <f t="shared" si="45"/>
        <v>71.910112359550567</v>
      </c>
      <c r="W101" s="35">
        <f t="shared" si="46"/>
        <v>51.92307692307692</v>
      </c>
      <c r="X101" s="35">
        <f t="shared" si="47"/>
        <v>76.166810717372513</v>
      </c>
      <c r="Y101" s="35">
        <f t="shared" si="48"/>
        <v>77.488687782805414</v>
      </c>
      <c r="Z101" s="35">
        <f t="shared" si="49"/>
        <v>57.501652346331802</v>
      </c>
      <c r="AA101" s="35">
        <f t="shared" si="50"/>
        <v>-5.5785754232548612</v>
      </c>
      <c r="AB101" s="35">
        <f t="shared" si="51"/>
        <v>-5.578575423254847</v>
      </c>
      <c r="AC101" s="35">
        <f t="shared" si="52"/>
        <v>-5.5785754232548825</v>
      </c>
      <c r="AF101">
        <v>1.89</v>
      </c>
      <c r="AG101">
        <v>1.91</v>
      </c>
      <c r="AJ101" t="s">
        <v>121</v>
      </c>
    </row>
    <row r="102" spans="1:36" ht="15" x14ac:dyDescent="0.25">
      <c r="A102">
        <v>3.4</v>
      </c>
      <c r="B102">
        <v>3.56</v>
      </c>
      <c r="C102">
        <v>2.08</v>
      </c>
      <c r="D102" s="20">
        <f t="shared" si="40"/>
        <v>5.5785754232548612E-2</v>
      </c>
      <c r="E102" s="17">
        <f>IF(OR($A102="",$B102="",$C102=""),"",A102*'MPTO_working_3-way'!$I101)</f>
        <v>3.5896715643906654</v>
      </c>
      <c r="F102" s="21">
        <f>IF(OR($A102="",$B102="",$C102=""),"",B102*'MPTO_working_3-way'!$I101)</f>
        <v>3.7585972850678733</v>
      </c>
      <c r="G102" s="22">
        <f>IF(OR($A102="",$B102="",$C102=""),"",C102*'MPTO_working_3-way'!$I101)</f>
        <v>2.1960343688037014</v>
      </c>
      <c r="H102" s="17">
        <f>IF(OR($A102="",$B102="",$C102=""),"",'MPTO_working_3-way'!E101)</f>
        <v>3.6294690224662083</v>
      </c>
      <c r="I102" s="21">
        <f>IF(OR($A102="",$B102="",$C102=""),"",'MPTO_working_3-way'!F101)</f>
        <v>3.8123758298202257</v>
      </c>
      <c r="J102" s="22">
        <f>IF(OR($A102="",$B102="",$C102=""),"",'MPTO_working_3-way'!G101)</f>
        <v>2.1636873659314668</v>
      </c>
      <c r="K102" s="17">
        <f>IF(OR($A102="",$B102="",$C102=""),"",'OddsRatio_working_3-way'!H101)</f>
        <v>3.6146920972080356</v>
      </c>
      <c r="L102" s="21">
        <f>IF(OR($A102="",$B102="",$C102=""),"",'OddsRatio_working_3-way'!I101)</f>
        <v>3.7890049036885713</v>
      </c>
      <c r="M102" s="22">
        <f>IF(OR($A102="",$B102="",$C102=""),"",'OddsRatio_working_3-way'!J101)</f>
        <v>2.1766114437436155</v>
      </c>
      <c r="N102" s="23">
        <f t="shared" si="41"/>
        <v>27.857701799795343</v>
      </c>
      <c r="O102" s="24">
        <f t="shared" si="42"/>
        <v>26.605670258231505</v>
      </c>
      <c r="P102" s="24">
        <f t="shared" si="43"/>
        <v>45.536627941973151</v>
      </c>
      <c r="Q102" t="s">
        <v>224</v>
      </c>
      <c r="R102" t="s">
        <v>225</v>
      </c>
      <c r="S102" s="48" t="s">
        <v>477</v>
      </c>
      <c r="T102" s="35">
        <v>100</v>
      </c>
      <c r="U102" s="35">
        <f t="shared" si="44"/>
        <v>35.897435897435898</v>
      </c>
      <c r="V102" s="35">
        <f t="shared" si="45"/>
        <v>75.845410628019309</v>
      </c>
      <c r="W102" s="35">
        <f t="shared" si="46"/>
        <v>82.046678635547579</v>
      </c>
      <c r="X102" s="35">
        <f t="shared" si="47"/>
        <v>42.107910736433105</v>
      </c>
      <c r="Y102" s="35">
        <f t="shared" si="48"/>
        <v>82.055885467016523</v>
      </c>
      <c r="Z102" s="35">
        <f t="shared" si="49"/>
        <v>88.257153474544765</v>
      </c>
      <c r="AA102" s="35">
        <f t="shared" si="50"/>
        <v>-6.2104748389972073</v>
      </c>
      <c r="AB102" s="35">
        <f t="shared" si="51"/>
        <v>-6.2104748389972144</v>
      </c>
      <c r="AC102" s="35">
        <f t="shared" si="52"/>
        <v>-6.210474838997186</v>
      </c>
      <c r="AF102">
        <v>1.72</v>
      </c>
      <c r="AG102">
        <v>2.1</v>
      </c>
      <c r="AJ102" t="s">
        <v>121</v>
      </c>
    </row>
    <row r="103" spans="1:36" ht="15" x14ac:dyDescent="0.25">
      <c r="A103">
        <v>1.56</v>
      </c>
      <c r="B103">
        <v>4.1399999999999997</v>
      </c>
      <c r="C103">
        <v>5.57</v>
      </c>
      <c r="D103" s="20">
        <f t="shared" si="40"/>
        <v>6.2104748389971931E-2</v>
      </c>
      <c r="E103" s="17">
        <f>IF(OR($A103="",$B103="",$C103=""),"",A103*'MPTO_working_3-way'!$I102)</f>
        <v>1.6568834074883563</v>
      </c>
      <c r="F103" s="21">
        <f>IF(OR($A103="",$B103="",$C103=""),"",B103*'MPTO_working_3-way'!$I102)</f>
        <v>4.3971136583344839</v>
      </c>
      <c r="G103" s="22">
        <f>IF(OR($A103="",$B103="",$C103=""),"",C103*'MPTO_working_3-way'!$I102)</f>
        <v>5.9159234485321441</v>
      </c>
      <c r="H103" s="17">
        <f>IF(OR($A103="",$B103="",$C103=""),"",'MPTO_working_3-way'!E102)</f>
        <v>1.6120606427146893</v>
      </c>
      <c r="I103" s="21">
        <f>IF(OR($A103="",$B103="",$C103=""),"",'MPTO_working_3-way'!F102)</f>
        <v>4.5280767968163103</v>
      </c>
      <c r="J103" s="22">
        <f>IF(OR($A103="",$B103="",$C103=""),"",'MPTO_working_3-way'!G102)</f>
        <v>6.2959751446349257</v>
      </c>
      <c r="K103" s="17">
        <f>IF(OR($A103="",$B103="",$C103=""),"",'OddsRatio_working_3-way'!H102)</f>
        <v>1.6264994142164337</v>
      </c>
      <c r="L103" s="21">
        <f>IF(OR($A103="",$B103="",$C103=""),"",'OddsRatio_working_3-way'!I102)</f>
        <v>4.5128717154278579</v>
      </c>
      <c r="M103" s="22">
        <f>IF(OR($A103="",$B103="",$C103=""),"",'OddsRatio_working_3-way'!J102)</f>
        <v>6.1126827195876796</v>
      </c>
      <c r="N103" s="23">
        <f t="shared" si="41"/>
        <v>60.354276920177774</v>
      </c>
      <c r="O103" s="24">
        <f t="shared" si="42"/>
        <v>22.742191303255392</v>
      </c>
      <c r="P103" s="24">
        <f t="shared" si="43"/>
        <v>16.903531776566844</v>
      </c>
      <c r="Q103" t="s">
        <v>226</v>
      </c>
      <c r="R103" t="s">
        <v>125</v>
      </c>
      <c r="S103" s="48" t="s">
        <v>477</v>
      </c>
      <c r="T103" s="35">
        <v>100</v>
      </c>
      <c r="U103" s="35">
        <f t="shared" si="44"/>
        <v>30.555555555555554</v>
      </c>
      <c r="V103" s="35">
        <f t="shared" si="45"/>
        <v>77.168949771689498</v>
      </c>
      <c r="W103" s="35">
        <f t="shared" si="46"/>
        <v>85.855728429985859</v>
      </c>
      <c r="X103" s="35">
        <f t="shared" si="47"/>
        <v>36.975321798324643</v>
      </c>
      <c r="Y103" s="35">
        <f t="shared" si="48"/>
        <v>83.588716014458583</v>
      </c>
      <c r="Z103" s="35">
        <f t="shared" si="49"/>
        <v>92.275494672754945</v>
      </c>
      <c r="AA103" s="35">
        <f t="shared" si="50"/>
        <v>-6.4197662427690894</v>
      </c>
      <c r="AB103" s="35">
        <f t="shared" si="51"/>
        <v>-6.4197662427690858</v>
      </c>
      <c r="AC103" s="35">
        <f t="shared" si="52"/>
        <v>-6.4197662427690858</v>
      </c>
      <c r="AF103">
        <v>1.74</v>
      </c>
      <c r="AG103">
        <v>2.08</v>
      </c>
      <c r="AJ103" t="s">
        <v>121</v>
      </c>
    </row>
    <row r="104" spans="1:36" ht="15" x14ac:dyDescent="0.25">
      <c r="A104">
        <v>1.44</v>
      </c>
      <c r="B104">
        <v>4.38</v>
      </c>
      <c r="C104">
        <v>7.07</v>
      </c>
      <c r="D104" s="20">
        <f t="shared" si="40"/>
        <v>6.4197662427690982E-2</v>
      </c>
      <c r="E104" s="17">
        <f>IF(OR($A104="",$B104="",$C104=""),"",A104*'MPTO_working_3-way'!$I103)</f>
        <v>1.532444633895875</v>
      </c>
      <c r="F104" s="21">
        <f>IF(OR($A104="",$B104="",$C104=""),"",B104*'MPTO_working_3-way'!$I103)</f>
        <v>4.6611857614332868</v>
      </c>
      <c r="G104" s="22">
        <f>IF(OR($A104="",$B104="",$C104=""),"",C104*'MPTO_working_3-way'!$I103)</f>
        <v>7.5238774733637754</v>
      </c>
      <c r="H104" s="17">
        <f>IF(OR($A104="",$B104="",$C104=""),"",'MPTO_working_3-way'!E103)</f>
        <v>1.4857842606754657</v>
      </c>
      <c r="I104" s="21">
        <f>IF(OR($A104="",$B104="",$C104=""),"",'MPTO_working_3-way'!F103)</f>
        <v>4.8329892545093696</v>
      </c>
      <c r="J104" s="22">
        <f>IF(OR($A104="",$B104="",$C104=""),"",'MPTO_working_3-way'!G103)</f>
        <v>8.3303139491960358</v>
      </c>
      <c r="K104" s="17">
        <f>IF(OR($A104="",$B104="",$C104=""),"",'OddsRatio_working_3-way'!H103)</f>
        <v>1.4998572264696881</v>
      </c>
      <c r="L104" s="21">
        <f>IF(OR($A104="",$B104="",$C104=""),"",'OddsRatio_working_3-way'!I103)</f>
        <v>4.8398123306080567</v>
      </c>
      <c r="M104" s="22">
        <f>IF(OR($A104="",$B104="",$C104=""),"",'OddsRatio_working_3-way'!J103)</f>
        <v>7.8957576469795594</v>
      </c>
      <c r="N104" s="23">
        <f t="shared" si="41"/>
        <v>65.255212350330623</v>
      </c>
      <c r="O104" s="24">
        <f t="shared" si="42"/>
        <v>21.453768443944316</v>
      </c>
      <c r="P104" s="24">
        <f t="shared" si="43"/>
        <v>13.29101920572505</v>
      </c>
      <c r="Q104" t="s">
        <v>123</v>
      </c>
      <c r="R104" t="s">
        <v>227</v>
      </c>
      <c r="S104" s="48" t="s">
        <v>477</v>
      </c>
      <c r="T104" s="35">
        <v>100</v>
      </c>
      <c r="U104" s="35">
        <f t="shared" si="44"/>
        <v>51.92307692307692</v>
      </c>
      <c r="V104" s="35">
        <f t="shared" si="45"/>
        <v>72.602739726027394</v>
      </c>
      <c r="W104" s="35">
        <f t="shared" si="46"/>
        <v>69.696969696969703</v>
      </c>
      <c r="X104" s="35">
        <f t="shared" si="47"/>
        <v>57.700290577002903</v>
      </c>
      <c r="Y104" s="35">
        <f t="shared" si="48"/>
        <v>78.379953379953378</v>
      </c>
      <c r="Z104" s="35">
        <f t="shared" si="49"/>
        <v>75.474183350895672</v>
      </c>
      <c r="AA104" s="35">
        <f t="shared" si="50"/>
        <v>-5.7772136539259833</v>
      </c>
      <c r="AB104" s="35">
        <f t="shared" si="51"/>
        <v>-5.7772136539259833</v>
      </c>
      <c r="AC104" s="35">
        <f t="shared" si="52"/>
        <v>-5.7772136539259691</v>
      </c>
      <c r="AF104">
        <v>1.74</v>
      </c>
      <c r="AG104">
        <v>2.08</v>
      </c>
      <c r="AJ104" t="s">
        <v>121</v>
      </c>
    </row>
    <row r="105" spans="1:36" ht="15" x14ac:dyDescent="0.25">
      <c r="A105">
        <v>2.08</v>
      </c>
      <c r="B105">
        <v>3.65</v>
      </c>
      <c r="C105">
        <v>3.3</v>
      </c>
      <c r="D105" s="20">
        <f t="shared" si="40"/>
        <v>5.7772136539259833E-2</v>
      </c>
      <c r="E105" s="17">
        <f>IF(OR($A105="",$B105="",$C105=""),"",A105*'MPTO_working_3-way'!$I104)</f>
        <v>2.2001660440016604</v>
      </c>
      <c r="F105" s="21">
        <f>IF(OR($A105="",$B105="",$C105=""),"",B105*'MPTO_working_3-way'!$I104)</f>
        <v>3.8608682983682985</v>
      </c>
      <c r="G105" s="22">
        <f>IF(OR($A105="",$B105="",$C105=""),"",C105*'MPTO_working_3-way'!$I104)</f>
        <v>3.4906480505795572</v>
      </c>
      <c r="H105" s="17">
        <f>IF(OR($A105="",$B105="",$C105=""),"",'MPTO_working_3-way'!E104)</f>
        <v>2.1667915912314486</v>
      </c>
      <c r="I105" s="21">
        <f>IF(OR($A105="",$B105="",$C105=""),"",'MPTO_working_3-way'!F104)</f>
        <v>3.9259530102483207</v>
      </c>
      <c r="J105" s="22">
        <f>IF(OR($A105="",$B105="",$C105=""),"",'MPTO_working_3-way'!G104)</f>
        <v>3.5239443751582376</v>
      </c>
      <c r="K105" s="17">
        <f>IF(OR($A105="",$B105="",$C105=""),"",'OddsRatio_working_3-way'!H104)</f>
        <v>2.1801663196113963</v>
      </c>
      <c r="L105" s="21">
        <f>IF(OR($A105="",$B105="",$C105=""),"",'OddsRatio_working_3-way'!I104)</f>
        <v>3.8957784694168511</v>
      </c>
      <c r="M105" s="22">
        <f>IF(OR($A105="",$B105="",$C105=""),"",'OddsRatio_working_3-way'!J104)</f>
        <v>3.5133171621353796</v>
      </c>
      <c r="N105" s="23">
        <f t="shared" si="41"/>
        <v>45.451115052262182</v>
      </c>
      <c r="O105" s="24">
        <f t="shared" si="42"/>
        <v>25.900909399645293</v>
      </c>
      <c r="P105" s="24">
        <f t="shared" si="43"/>
        <v>28.647975548092525</v>
      </c>
      <c r="Q105" t="s">
        <v>228</v>
      </c>
      <c r="R105" t="s">
        <v>127</v>
      </c>
      <c r="S105" s="48" t="s">
        <v>477</v>
      </c>
      <c r="T105" s="35">
        <v>100</v>
      </c>
      <c r="U105" s="35">
        <f t="shared" si="44"/>
        <v>49.494949494949495</v>
      </c>
      <c r="V105" s="35">
        <f t="shared" si="45"/>
        <v>70.930232558139537</v>
      </c>
      <c r="W105" s="35">
        <f t="shared" si="46"/>
        <v>73.821989528795811</v>
      </c>
      <c r="X105" s="35">
        <f t="shared" si="47"/>
        <v>55.247777913064652</v>
      </c>
      <c r="Y105" s="35">
        <f t="shared" si="48"/>
        <v>76.683060976254708</v>
      </c>
      <c r="Z105" s="35">
        <f t="shared" si="49"/>
        <v>79.574817946910969</v>
      </c>
      <c r="AA105" s="35">
        <f t="shared" si="50"/>
        <v>-5.7528284181151577</v>
      </c>
      <c r="AB105" s="35">
        <f t="shared" si="51"/>
        <v>-5.7528284181151719</v>
      </c>
      <c r="AC105" s="35">
        <f t="shared" si="52"/>
        <v>-5.7528284181151577</v>
      </c>
      <c r="AF105">
        <v>1.69</v>
      </c>
      <c r="AG105">
        <v>2.15</v>
      </c>
      <c r="AJ105" t="s">
        <v>121</v>
      </c>
    </row>
    <row r="106" spans="1:36" ht="15" x14ac:dyDescent="0.25">
      <c r="A106">
        <v>1.98</v>
      </c>
      <c r="B106">
        <v>3.44</v>
      </c>
      <c r="C106">
        <v>3.82</v>
      </c>
      <c r="D106" s="20">
        <f t="shared" si="40"/>
        <v>5.7528284181151523E-2</v>
      </c>
      <c r="E106" s="17">
        <f>IF(OR($A106="",$B106="",$C106=""),"",A106*'MPTO_working_3-way'!$I105)</f>
        <v>2.09390600267868</v>
      </c>
      <c r="F106" s="21">
        <f>IF(OR($A106="",$B106="",$C106=""),"",B106*'MPTO_working_3-way'!$I105)</f>
        <v>3.6378972975831614</v>
      </c>
      <c r="G106" s="22">
        <f>IF(OR($A106="",$B106="",$C106=""),"",C106*'MPTO_working_3-way'!$I105)</f>
        <v>4.0397580455719986</v>
      </c>
      <c r="H106" s="17">
        <f>IF(OR($A106="",$B106="",$C106=""),"",'MPTO_working_3-way'!E105)</f>
        <v>2.0581450242137338</v>
      </c>
      <c r="I106" s="21">
        <f>IF(OR($A106="",$B106="",$C106=""),"",'MPTO_working_3-way'!F105)</f>
        <v>3.682948519730882</v>
      </c>
      <c r="J106" s="22">
        <f>IF(OR($A106="",$B106="",$C106=""),"",'MPTO_working_3-way'!G105)</f>
        <v>4.1219434091871134</v>
      </c>
      <c r="K106" s="17">
        <f>IF(OR($A106="",$B106="",$C106=""),"",'OddsRatio_working_3-way'!H105)</f>
        <v>2.0719808678380391</v>
      </c>
      <c r="L106" s="21">
        <f>IF(OR($A106="",$B106="",$C106=""),"",'OddsRatio_working_3-way'!I105)</f>
        <v>3.669013589311036</v>
      </c>
      <c r="M106" s="22">
        <f>IF(OR($A106="",$B106="",$C106=""),"",'OddsRatio_working_3-way'!J105)</f>
        <v>4.0846796401053771</v>
      </c>
      <c r="N106" s="23">
        <f t="shared" si="41"/>
        <v>47.757635668493513</v>
      </c>
      <c r="O106" s="24">
        <f t="shared" si="42"/>
        <v>27.48840657663289</v>
      </c>
      <c r="P106" s="24">
        <f t="shared" si="43"/>
        <v>24.7539577548736</v>
      </c>
      <c r="Q106" t="s">
        <v>229</v>
      </c>
      <c r="R106" t="s">
        <v>126</v>
      </c>
      <c r="S106" s="48" t="s">
        <v>477</v>
      </c>
      <c r="T106" s="35">
        <v>100</v>
      </c>
      <c r="U106" s="35">
        <f t="shared" si="44"/>
        <v>47.643979057591622</v>
      </c>
      <c r="V106" s="35">
        <f t="shared" si="45"/>
        <v>72.602739726027394</v>
      </c>
      <c r="W106" s="35">
        <f t="shared" si="46"/>
        <v>73.958333333333343</v>
      </c>
      <c r="X106" s="35">
        <f t="shared" si="47"/>
        <v>53.438926940639277</v>
      </c>
      <c r="Y106" s="35">
        <f t="shared" si="48"/>
        <v>78.397687609075035</v>
      </c>
      <c r="Z106" s="35">
        <f t="shared" si="49"/>
        <v>79.753281216380984</v>
      </c>
      <c r="AA106" s="35">
        <f t="shared" si="50"/>
        <v>-5.7949478830476551</v>
      </c>
      <c r="AB106" s="35">
        <f t="shared" si="51"/>
        <v>-5.7949478830476409</v>
      </c>
      <c r="AC106" s="35">
        <f t="shared" si="52"/>
        <v>-5.7949478830476409</v>
      </c>
      <c r="AF106">
        <v>1.81</v>
      </c>
      <c r="AG106">
        <v>2.0099999999999998</v>
      </c>
      <c r="AJ106" t="s">
        <v>121</v>
      </c>
    </row>
    <row r="107" spans="1:36" ht="15" x14ac:dyDescent="0.25">
      <c r="A107">
        <v>1.91</v>
      </c>
      <c r="B107">
        <v>3.65</v>
      </c>
      <c r="C107">
        <v>3.84</v>
      </c>
      <c r="D107" s="20">
        <f t="shared" si="40"/>
        <v>5.7949478830476409E-2</v>
      </c>
      <c r="E107" s="17">
        <f>IF(OR($A107="",$B107="",$C107=""),"",A107*'MPTO_working_3-way'!$I106)</f>
        <v>2.0206835045662097</v>
      </c>
      <c r="F107" s="21">
        <f>IF(OR($A107="",$B107="",$C107=""),"",B107*'MPTO_working_3-way'!$I106)</f>
        <v>3.861515597731239</v>
      </c>
      <c r="G107" s="22">
        <f>IF(OR($A107="",$B107="",$C107=""),"",C107*'MPTO_working_3-way'!$I106)</f>
        <v>4.0625259987090292</v>
      </c>
      <c r="H107" s="17">
        <f>IF(OR($A107="",$B107="",$C107=""),"",'MPTO_working_3-way'!E106)</f>
        <v>1.9831679945951097</v>
      </c>
      <c r="I107" s="21">
        <f>IF(OR($A107="",$B107="",$C107=""),"",'MPTO_working_3-way'!F106)</f>
        <v>3.9268643536578089</v>
      </c>
      <c r="J107" s="22">
        <f>IF(OR($A107="",$B107="",$C107=""),"",'MPTO_working_3-way'!G106)</f>
        <v>4.1476535854684871</v>
      </c>
      <c r="K107" s="17">
        <f>IF(OR($A107="",$B107="",$C107=""),"",'OddsRatio_working_3-way'!H106)</f>
        <v>1.9972561881888828</v>
      </c>
      <c r="L107" s="21">
        <f>IF(OR($A107="",$B107="",$C107=""),"",'OddsRatio_working_3-way'!I106)</f>
        <v>3.9040976908797163</v>
      </c>
      <c r="M107" s="22">
        <f>IF(OR($A107="",$B107="",$C107=""),"",'OddsRatio_working_3-way'!J106)</f>
        <v>4.1123160158861856</v>
      </c>
      <c r="N107" s="23">
        <f t="shared" si="41"/>
        <v>49.488205240467629</v>
      </c>
      <c r="O107" s="24">
        <f t="shared" si="42"/>
        <v>25.896567673778947</v>
      </c>
      <c r="P107" s="24">
        <f t="shared" si="43"/>
        <v>24.615227085753428</v>
      </c>
      <c r="Q107" t="s">
        <v>230</v>
      </c>
      <c r="R107" t="s">
        <v>231</v>
      </c>
      <c r="S107" s="48" t="s">
        <v>477</v>
      </c>
      <c r="T107" s="35">
        <v>100</v>
      </c>
      <c r="U107" s="35">
        <f t="shared" si="44"/>
        <v>41.520467836257311</v>
      </c>
      <c r="V107" s="35">
        <f t="shared" si="45"/>
        <v>74.293059125964007</v>
      </c>
      <c r="W107" s="35">
        <f t="shared" si="46"/>
        <v>78.070175438596479</v>
      </c>
      <c r="X107" s="35">
        <f t="shared" si="47"/>
        <v>47.6367654354395</v>
      </c>
      <c r="Y107" s="35">
        <f t="shared" si="48"/>
        <v>80.409356725146196</v>
      </c>
      <c r="Z107" s="35">
        <f t="shared" si="49"/>
        <v>84.186473037778669</v>
      </c>
      <c r="AA107" s="35">
        <f t="shared" si="50"/>
        <v>-6.1162975991821895</v>
      </c>
      <c r="AB107" s="35">
        <f t="shared" si="51"/>
        <v>-6.1162975991821895</v>
      </c>
      <c r="AC107" s="35">
        <f t="shared" si="52"/>
        <v>-6.1162975991821895</v>
      </c>
      <c r="AF107">
        <v>1.88</v>
      </c>
      <c r="AG107">
        <v>1.92</v>
      </c>
      <c r="AJ107" t="s">
        <v>121</v>
      </c>
    </row>
    <row r="108" spans="1:36" s="35" customFormat="1" ht="15" x14ac:dyDescent="0.25">
      <c r="A108">
        <v>1.71</v>
      </c>
      <c r="B108">
        <v>3.89</v>
      </c>
      <c r="C108">
        <v>4.5599999999999996</v>
      </c>
      <c r="D108" s="20">
        <f t="shared" si="40"/>
        <v>6.1162975991821966E-2</v>
      </c>
      <c r="E108" s="17">
        <f>IF(OR($A108="",$B108="",$C108=""),"",A108*'MPTO_working_3-way'!$I107)</f>
        <v>1.8145886889460154</v>
      </c>
      <c r="F108" s="21">
        <f>IF(OR($A108="",$B108="",$C108=""),"",B108*'MPTO_working_3-way'!$I107)</f>
        <v>4.1279239766081872</v>
      </c>
      <c r="G108" s="22">
        <f>IF(OR($A108="",$B108="",$C108=""),"",C108*'MPTO_working_3-way'!$I107)</f>
        <v>4.8389031705227081</v>
      </c>
      <c r="H108" s="17">
        <f>IF(OR($A108="",$B108="",$C108=""),"",'MPTO_working_3-way'!E107)</f>
        <v>1.7717689989035039</v>
      </c>
      <c r="I108" s="21">
        <f>IF(OR($A108="",$B108="",$C108=""),"",'MPTO_working_3-way'!F107)</f>
        <v>4.2250828366662088</v>
      </c>
      <c r="J108" s="22">
        <f>IF(OR($A108="",$B108="",$C108=""),"",'MPTO_working_3-way'!G107)</f>
        <v>5.0273844913588963</v>
      </c>
      <c r="K108" s="17">
        <f>IF(OR($A108="",$B108="",$C108=""),"",'OddsRatio_working_3-way'!H107)</f>
        <v>1.7865707380326166</v>
      </c>
      <c r="L108" s="21">
        <f>IF(OR($A108="",$B108="",$C108=""),"",'OddsRatio_working_3-way'!I107)</f>
        <v>4.2016752576257215</v>
      </c>
      <c r="M108" s="22">
        <f>IF(OR($A108="",$B108="",$C108=""),"",'OddsRatio_working_3-way'!J107)</f>
        <v>4.9439321512621328</v>
      </c>
      <c r="N108" s="23">
        <f t="shared" si="41"/>
        <v>55.108907384451925</v>
      </c>
      <c r="O108" s="24">
        <f t="shared" si="42"/>
        <v>24.225252346378607</v>
      </c>
      <c r="P108" s="24">
        <f t="shared" si="43"/>
        <v>20.665840269169468</v>
      </c>
      <c r="Q108" t="s">
        <v>232</v>
      </c>
      <c r="R108" t="s">
        <v>233</v>
      </c>
      <c r="S108" s="48" t="s">
        <v>477</v>
      </c>
      <c r="T108" s="35">
        <v>100</v>
      </c>
      <c r="U108" s="35">
        <f t="shared" si="44"/>
        <v>80.079681274900395</v>
      </c>
      <c r="V108" s="35">
        <f t="shared" si="45"/>
        <v>74.489795918367349</v>
      </c>
      <c r="W108" s="35">
        <f t="shared" si="46"/>
        <v>39.393939393939398</v>
      </c>
      <c r="X108" s="35">
        <f t="shared" si="47"/>
        <v>86.116264687693274</v>
      </c>
      <c r="Y108" s="35">
        <f t="shared" si="48"/>
        <v>80.526379331160214</v>
      </c>
      <c r="Z108" s="35">
        <f t="shared" si="49"/>
        <v>45.430522806732256</v>
      </c>
      <c r="AA108" s="35">
        <f t="shared" si="50"/>
        <v>-6.0365834127928792</v>
      </c>
      <c r="AB108" s="35">
        <f t="shared" si="51"/>
        <v>-6.036583412792865</v>
      </c>
      <c r="AC108" s="35">
        <f t="shared" si="52"/>
        <v>-6.0365834127928579</v>
      </c>
      <c r="AD108" s="36"/>
      <c r="AE108" s="36"/>
      <c r="AF108">
        <v>1.69</v>
      </c>
      <c r="AG108">
        <v>2.14</v>
      </c>
      <c r="AH108" s="36"/>
      <c r="AI108" s="36"/>
      <c r="AJ108" t="s">
        <v>121</v>
      </c>
    </row>
    <row r="109" spans="1:36" ht="15" x14ac:dyDescent="0.25">
      <c r="A109">
        <v>5.0199999999999996</v>
      </c>
      <c r="B109">
        <v>3.92</v>
      </c>
      <c r="C109">
        <v>1.65</v>
      </c>
      <c r="D109" s="20">
        <f t="shared" si="40"/>
        <v>6.0365834127928508E-2</v>
      </c>
      <c r="E109" s="17">
        <f>IF(OR($A109="",$B109="",$C109=""),"",A109*'MPTO_working_3-way'!$I108)</f>
        <v>5.3230364873222005</v>
      </c>
      <c r="F109" s="21">
        <f>IF(OR($A109="",$B109="",$C109=""),"",B109*'MPTO_working_3-way'!$I108)</f>
        <v>4.1566340697814796</v>
      </c>
      <c r="G109" s="22">
        <f>IF(OR($A109="",$B109="",$C109=""),"",C109*'MPTO_working_3-way'!$I108)</f>
        <v>1.7496036263110819</v>
      </c>
      <c r="H109" s="17">
        <f>IF(OR($A109="",$B109="",$C109=""),"",'MPTO_working_3-way'!E108)</f>
        <v>5.5840577483553027</v>
      </c>
      <c r="I109" s="21">
        <f>IF(OR($A109="",$B109="",$C109=""),"",'MPTO_working_3-way'!F108)</f>
        <v>4.2556795940051444</v>
      </c>
      <c r="J109" s="22">
        <f>IF(OR($A109="",$B109="",$C109=""),"",'MPTO_working_3-way'!G108)</f>
        <v>1.7066632839925457</v>
      </c>
      <c r="K109" s="17">
        <f>IF(OR($A109="",$B109="",$C109=""),"",'OddsRatio_working_3-way'!H108)</f>
        <v>5.4602349370669634</v>
      </c>
      <c r="L109" s="21">
        <f>IF(OR($A109="",$B109="",$C109=""),"",'OddsRatio_working_3-way'!I108)</f>
        <v>4.2397726408546097</v>
      </c>
      <c r="M109" s="22">
        <f>IF(OR($A109="",$B109="",$C109=""),"",'OddsRatio_working_3-way'!J108)</f>
        <v>1.7211822659436633</v>
      </c>
      <c r="N109" s="23">
        <f t="shared" si="41"/>
        <v>18.786269874003036</v>
      </c>
      <c r="O109" s="24">
        <f t="shared" si="42"/>
        <v>24.057927236605927</v>
      </c>
      <c r="P109" s="24">
        <f t="shared" si="43"/>
        <v>57.155802889391047</v>
      </c>
      <c r="Q109" t="s">
        <v>234</v>
      </c>
      <c r="R109" t="s">
        <v>235</v>
      </c>
      <c r="S109" s="48" t="s">
        <v>477</v>
      </c>
      <c r="T109" s="35">
        <v>100</v>
      </c>
      <c r="U109" s="35">
        <f t="shared" si="44"/>
        <v>64.285714285714292</v>
      </c>
      <c r="V109" s="35">
        <f t="shared" si="45"/>
        <v>72.527472527472526</v>
      </c>
      <c r="W109" s="35">
        <f t="shared" si="46"/>
        <v>57.627118644067799</v>
      </c>
      <c r="X109" s="35">
        <f t="shared" si="47"/>
        <v>69.845408828459682</v>
      </c>
      <c r="Y109" s="35">
        <f t="shared" si="48"/>
        <v>78.087167070217916</v>
      </c>
      <c r="Z109" s="35">
        <f t="shared" si="49"/>
        <v>63.186813186813183</v>
      </c>
      <c r="AA109" s="35">
        <f t="shared" si="50"/>
        <v>-5.5596945427453903</v>
      </c>
      <c r="AB109" s="35">
        <f t="shared" si="51"/>
        <v>-5.5596945427453903</v>
      </c>
      <c r="AC109" s="35">
        <f t="shared" si="52"/>
        <v>-5.5596945427453832</v>
      </c>
      <c r="AF109">
        <v>1.84</v>
      </c>
      <c r="AG109">
        <v>1.97</v>
      </c>
      <c r="AJ109" t="s">
        <v>121</v>
      </c>
    </row>
    <row r="110" spans="1:36" ht="15" x14ac:dyDescent="0.25">
      <c r="A110">
        <v>2.8</v>
      </c>
      <c r="B110">
        <v>3.64</v>
      </c>
      <c r="C110">
        <v>2.36</v>
      </c>
      <c r="D110" s="20">
        <f t="shared" si="40"/>
        <v>5.5596945427453859E-2</v>
      </c>
      <c r="E110" s="17">
        <f>IF(OR($A110="",$B110="",$C110=""),"",A110*'MPTO_working_3-way'!$I109)</f>
        <v>2.9556714471968708</v>
      </c>
      <c r="F110" s="21">
        <f>IF(OR($A110="",$B110="",$C110=""),"",B110*'MPTO_working_3-way'!$I109)</f>
        <v>3.8423728813559324</v>
      </c>
      <c r="G110" s="22">
        <f>IF(OR($A110="",$B110="",$C110=""),"",C110*'MPTO_working_3-way'!$I109)</f>
        <v>2.4912087912087908</v>
      </c>
      <c r="H110" s="17">
        <f>IF(OR($A110="",$B110="",$C110=""),"",'MPTO_working_3-way'!E109)</f>
        <v>2.9532453245324528</v>
      </c>
      <c r="I110" s="21">
        <f>IF(OR($A110="",$B110="",$C110=""),"",'MPTO_working_3-way'!F109)</f>
        <v>3.9033078880407124</v>
      </c>
      <c r="J110" s="22">
        <f>IF(OR($A110="",$B110="",$C110=""),"",'MPTO_working_3-way'!G109)</f>
        <v>2.467938404964376</v>
      </c>
      <c r="K110" s="17">
        <f>IF(OR($A110="",$B110="",$C110=""),"",'OddsRatio_working_3-way'!H109)</f>
        <v>2.9570318038686025</v>
      </c>
      <c r="L110" s="21">
        <f>IF(OR($A110="",$B110="",$C110=""),"",'OddsRatio_working_3-way'!I109)</f>
        <v>3.8703133123406168</v>
      </c>
      <c r="M110" s="22">
        <f>IF(OR($A110="",$B110="",$C110=""),"",'OddsRatio_working_3-way'!J109)</f>
        <v>2.4786462518118322</v>
      </c>
      <c r="N110" s="23">
        <f t="shared" si="41"/>
        <v>33.833259814733132</v>
      </c>
      <c r="O110" s="24">
        <f t="shared" si="42"/>
        <v>26.025584472871639</v>
      </c>
      <c r="P110" s="24">
        <f t="shared" si="43"/>
        <v>40.141155712395246</v>
      </c>
      <c r="Q110" t="s">
        <v>236</v>
      </c>
      <c r="R110" t="s">
        <v>237</v>
      </c>
      <c r="S110" s="48" t="s">
        <v>477</v>
      </c>
      <c r="T110" s="35">
        <v>100</v>
      </c>
      <c r="U110" s="35">
        <f t="shared" si="44"/>
        <v>59.349593495934961</v>
      </c>
      <c r="V110" s="35">
        <f t="shared" si="45"/>
        <v>72.14484679665739</v>
      </c>
      <c r="W110" s="35">
        <f t="shared" si="46"/>
        <v>66.329966329966325</v>
      </c>
      <c r="X110" s="35">
        <f t="shared" si="47"/>
        <v>61.525186873376292</v>
      </c>
      <c r="Y110" s="35">
        <f t="shared" si="48"/>
        <v>74.320440174098707</v>
      </c>
      <c r="Z110" s="35">
        <f t="shared" si="49"/>
        <v>68.505559707407656</v>
      </c>
      <c r="AA110" s="35">
        <f t="shared" si="50"/>
        <v>-2.1755933774413307</v>
      </c>
      <c r="AB110" s="35">
        <f t="shared" si="51"/>
        <v>-2.1755933774413165</v>
      </c>
      <c r="AC110" s="35">
        <f t="shared" si="52"/>
        <v>-2.1755933774413307</v>
      </c>
      <c r="AF110">
        <v>1.72</v>
      </c>
      <c r="AG110">
        <v>2.1</v>
      </c>
      <c r="AJ110" t="s">
        <v>121</v>
      </c>
    </row>
    <row r="111" spans="1:36" ht="15" x14ac:dyDescent="0.25">
      <c r="A111">
        <v>2.46</v>
      </c>
      <c r="B111">
        <v>3.59</v>
      </c>
      <c r="C111">
        <v>2.97</v>
      </c>
      <c r="D111" s="20">
        <f t="shared" si="40"/>
        <v>2.1755933774413316E-2</v>
      </c>
      <c r="E111" s="17">
        <f>IF(OR($A111="",$B111="",$C111=""),"",A111*'MPTO_working_3-way'!$I110)</f>
        <v>2.5135195970850566</v>
      </c>
      <c r="F111" s="21">
        <f>IF(OR($A111="",$B111="",$C111=""),"",B111*'MPTO_working_3-way'!$I110)</f>
        <v>3.6681038022501435</v>
      </c>
      <c r="G111" s="22">
        <f>IF(OR($A111="",$B111="",$C111=""),"",C111*'MPTO_working_3-way'!$I110)</f>
        <v>3.0346151233100076</v>
      </c>
      <c r="H111" s="17">
        <f>IF(OR($A111="",$B111="",$C111=""),"",'MPTO_working_3-way'!E110)</f>
        <v>2.5046832121126581</v>
      </c>
      <c r="I111" s="21">
        <f>IF(OR($A111="",$B111="",$C111=""),"",'MPTO_working_3-way'!F110)</f>
        <v>3.6859625637262354</v>
      </c>
      <c r="J111" s="22">
        <f>IF(OR($A111="",$B111="",$C111=""),"",'MPTO_working_3-way'!G110)</f>
        <v>3.0353770882839464</v>
      </c>
      <c r="K111" s="17">
        <f>IF(OR($A111="",$B111="",$C111=""),"",'OddsRatio_working_3-way'!H110)</f>
        <v>2.5087702299350765</v>
      </c>
      <c r="L111" s="21">
        <f>IF(OR($A111="",$B111="",$C111=""),"",'OddsRatio_working_3-way'!I110)</f>
        <v>3.6765170517341415</v>
      </c>
      <c r="M111" s="22">
        <f>IF(OR($A111="",$B111="",$C111=""),"",'OddsRatio_working_3-way'!J110)</f>
        <v>3.0358064061452747</v>
      </c>
      <c r="N111" s="23">
        <f t="shared" si="41"/>
        <v>39.784849943469943</v>
      </c>
      <c r="O111" s="24">
        <f t="shared" si="42"/>
        <v>27.262042022544865</v>
      </c>
      <c r="P111" s="24">
        <f t="shared" si="43"/>
        <v>32.953108033985202</v>
      </c>
      <c r="Q111" t="s">
        <v>238</v>
      </c>
      <c r="R111" t="s">
        <v>239</v>
      </c>
      <c r="S111" s="48" t="s">
        <v>477</v>
      </c>
      <c r="T111" s="35">
        <v>100</v>
      </c>
      <c r="U111" s="35">
        <f t="shared" si="44"/>
        <v>36.708860759493668</v>
      </c>
      <c r="V111" s="35">
        <f t="shared" si="45"/>
        <v>78.118161925601754</v>
      </c>
      <c r="W111" s="35">
        <f t="shared" si="46"/>
        <v>82.698961937716263</v>
      </c>
      <c r="X111" s="35">
        <f t="shared" si="47"/>
        <v>39.18287613668199</v>
      </c>
      <c r="Y111" s="35">
        <f t="shared" si="48"/>
        <v>80.592177302790063</v>
      </c>
      <c r="Z111" s="35">
        <f t="shared" si="49"/>
        <v>85.172977314904571</v>
      </c>
      <c r="AA111" s="35">
        <f t="shared" si="50"/>
        <v>-2.4740153771883229</v>
      </c>
      <c r="AB111" s="35">
        <f t="shared" si="51"/>
        <v>-2.4740153771883087</v>
      </c>
      <c r="AC111" s="35">
        <f t="shared" si="52"/>
        <v>-2.4740153771883087</v>
      </c>
      <c r="AF111">
        <v>1.78</v>
      </c>
      <c r="AG111">
        <v>2.13</v>
      </c>
      <c r="AJ111" t="s">
        <v>483</v>
      </c>
    </row>
    <row r="112" spans="1:36" ht="15" x14ac:dyDescent="0.25">
      <c r="A112">
        <v>1.58</v>
      </c>
      <c r="B112">
        <v>4.57</v>
      </c>
      <c r="C112">
        <v>5.78</v>
      </c>
      <c r="D112" s="20">
        <f t="shared" si="40"/>
        <v>2.4740153771883211E-2</v>
      </c>
      <c r="E112" s="17">
        <f>IF(OR($A112="",$B112="",$C112=""),"",A112*'MPTO_working_3-way'!$I111)</f>
        <v>1.6190894429595755</v>
      </c>
      <c r="F112" s="21">
        <f>IF(OR($A112="",$B112="",$C112=""),"",B112*'MPTO_working_3-way'!$I111)</f>
        <v>4.6830625027375063</v>
      </c>
      <c r="G112" s="22">
        <f>IF(OR($A112="",$B112="",$C112=""),"",C112*'MPTO_working_3-way'!$I111)</f>
        <v>5.922998088801485</v>
      </c>
      <c r="H112" s="17">
        <f>IF(OR($A112="",$B112="",$C112=""),"",'MPTO_working_3-way'!E111)</f>
        <v>1.6008588941429771</v>
      </c>
      <c r="I112" s="21">
        <f>IF(OR($A112="",$B112="",$C112=""),"",'MPTO_working_3-way'!F111)</f>
        <v>4.7489770779590321</v>
      </c>
      <c r="J112" s="22">
        <f>IF(OR($A112="",$B112="",$C112=""),"",'MPTO_working_3-way'!G111)</f>
        <v>6.0692994050976505</v>
      </c>
      <c r="K112" s="17">
        <f>IF(OR($A112="",$B112="",$C112=""),"",'OddsRatio_working_3-way'!H111)</f>
        <v>1.6070162878341798</v>
      </c>
      <c r="L112" s="21">
        <f>IF(OR($A112="",$B112="",$C112=""),"",'OddsRatio_working_3-way'!I111)</f>
        <v>4.7362899096000364</v>
      </c>
      <c r="M112" s="22">
        <f>IF(OR($A112="",$B112="",$C112=""),"",'OddsRatio_working_3-way'!J111)</f>
        <v>6.0026514755989284</v>
      </c>
      <c r="N112" s="23">
        <f t="shared" si="41"/>
        <v>61.763110391978969</v>
      </c>
      <c r="O112" s="24">
        <f t="shared" si="42"/>
        <v>21.353548012981786</v>
      </c>
      <c r="P112" s="24">
        <f t="shared" si="43"/>
        <v>16.883341595039234</v>
      </c>
      <c r="Q112" t="s">
        <v>240</v>
      </c>
      <c r="R112" t="s">
        <v>241</v>
      </c>
      <c r="S112" s="48" t="s">
        <v>477</v>
      </c>
      <c r="T112" s="35">
        <v>100</v>
      </c>
      <c r="U112" s="35">
        <f t="shared" si="44"/>
        <v>78.991596638655466</v>
      </c>
      <c r="V112" s="35">
        <f t="shared" si="45"/>
        <v>71.264367816091948</v>
      </c>
      <c r="W112" s="35">
        <f t="shared" si="46"/>
        <v>45.054945054945051</v>
      </c>
      <c r="X112" s="35">
        <f t="shared" si="47"/>
        <v>83.680687128962987</v>
      </c>
      <c r="Y112" s="35">
        <f t="shared" si="48"/>
        <v>75.953458306399483</v>
      </c>
      <c r="Z112" s="35">
        <f t="shared" si="49"/>
        <v>49.744035545252586</v>
      </c>
      <c r="AA112" s="35">
        <f t="shared" si="50"/>
        <v>-4.689090490307521</v>
      </c>
      <c r="AB112" s="35">
        <f t="shared" si="51"/>
        <v>-4.6890904903075352</v>
      </c>
      <c r="AC112" s="35">
        <f t="shared" si="52"/>
        <v>-4.6890904903075352</v>
      </c>
      <c r="AF112">
        <v>1.71</v>
      </c>
      <c r="AG112">
        <v>2.2599999999999998</v>
      </c>
      <c r="AJ112" t="s">
        <v>483</v>
      </c>
    </row>
    <row r="113" spans="1:36" ht="15" x14ac:dyDescent="0.25">
      <c r="A113">
        <v>4.76</v>
      </c>
      <c r="B113">
        <v>3.48</v>
      </c>
      <c r="C113">
        <v>1.82</v>
      </c>
      <c r="D113" s="20">
        <f t="shared" si="40"/>
        <v>4.6890904903075237E-2</v>
      </c>
      <c r="E113" s="17">
        <f>IF(OR($A113="",$B113="",$C113=""),"",A113*'MPTO_working_3-way'!$I112)</f>
        <v>4.9832007073386375</v>
      </c>
      <c r="F113" s="21">
        <f>IF(OR($A113="",$B113="",$C113=""),"",B113*'MPTO_working_3-way'!$I112)</f>
        <v>3.6431803490627019</v>
      </c>
      <c r="G113" s="22">
        <f>IF(OR($A113="",$B113="",$C113=""),"",C113*'MPTO_working_3-way'!$I112)</f>
        <v>1.905341446923597</v>
      </c>
      <c r="H113" s="17">
        <f>IF(OR($A113="",$B113="",$C113=""),"",'MPTO_working_3-way'!E112)</f>
        <v>5.142611508775504</v>
      </c>
      <c r="I113" s="21">
        <f>IF(OR($A113="",$B113="",$C113=""),"",'MPTO_working_3-way'!F112)</f>
        <v>3.6801775525457097</v>
      </c>
      <c r="J113" s="22">
        <f>IF(OR($A113="",$B113="",$C113=""),"",'MPTO_working_3-way'!G112)</f>
        <v>1.8732897526665706</v>
      </c>
      <c r="K113" s="17">
        <f>IF(OR($A113="",$B113="",$C113=""),"",'OddsRatio_working_3-way'!H112)</f>
        <v>5.0593902528786936</v>
      </c>
      <c r="L113" s="21">
        <f>IF(OR($A113="",$B113="",$C113=""),"",'OddsRatio_working_3-way'!I112)</f>
        <v>3.6774701667923306</v>
      </c>
      <c r="M113" s="22">
        <f>IF(OR($A113="",$B113="",$C113=""),"",'OddsRatio_working_3-way'!J112)</f>
        <v>1.8852925551490767</v>
      </c>
      <c r="N113" s="23">
        <f t="shared" si="41"/>
        <v>20.06742370475515</v>
      </c>
      <c r="O113" s="24">
        <f t="shared" si="42"/>
        <v>27.448545067423709</v>
      </c>
      <c r="P113" s="24">
        <f t="shared" si="43"/>
        <v>52.484031227821148</v>
      </c>
      <c r="Q113" t="s">
        <v>242</v>
      </c>
      <c r="R113" t="s">
        <v>243</v>
      </c>
      <c r="S113" s="48" t="s">
        <v>477</v>
      </c>
      <c r="T113" s="35">
        <v>100</v>
      </c>
      <c r="U113" s="35">
        <f t="shared" si="44"/>
        <v>45.945945945945937</v>
      </c>
      <c r="V113" s="35">
        <f t="shared" si="45"/>
        <v>71.509971509971507</v>
      </c>
      <c r="W113" s="35">
        <f t="shared" si="46"/>
        <v>77.628635346756155</v>
      </c>
      <c r="X113" s="35">
        <f t="shared" si="47"/>
        <v>50.861393143272338</v>
      </c>
      <c r="Y113" s="35">
        <f t="shared" si="48"/>
        <v>76.425418707297894</v>
      </c>
      <c r="Z113" s="35">
        <f t="shared" si="49"/>
        <v>82.544082544082542</v>
      </c>
      <c r="AA113" s="35">
        <f t="shared" si="50"/>
        <v>-4.9154471973264009</v>
      </c>
      <c r="AB113" s="35">
        <f t="shared" si="51"/>
        <v>-4.9154471973263867</v>
      </c>
      <c r="AC113" s="35">
        <f t="shared" si="52"/>
        <v>-4.9154471973263867</v>
      </c>
      <c r="AF113">
        <v>2.2200000000000002</v>
      </c>
      <c r="AG113">
        <v>1.67</v>
      </c>
      <c r="AJ113" t="s">
        <v>494</v>
      </c>
    </row>
    <row r="114" spans="1:36" ht="15" x14ac:dyDescent="0.25">
      <c r="A114">
        <v>1.85</v>
      </c>
      <c r="B114">
        <v>3.51</v>
      </c>
      <c r="C114">
        <v>4.47</v>
      </c>
      <c r="D114" s="20">
        <f t="shared" si="40"/>
        <v>4.9154471973263947E-2</v>
      </c>
      <c r="E114" s="17">
        <f>IF(OR($A114="",$B114="",$C114=""),"",A114*'MPTO_working_3-way'!$I113)</f>
        <v>1.9409357731505383</v>
      </c>
      <c r="F114" s="21">
        <f>IF(OR($A114="",$B114="",$C114=""),"",B114*'MPTO_working_3-way'!$I113)</f>
        <v>3.6825321966261564</v>
      </c>
      <c r="G114" s="22">
        <f>IF(OR($A114="",$B114="",$C114=""),"",C114*'MPTO_working_3-way'!$I113)</f>
        <v>4.6897204897204894</v>
      </c>
      <c r="H114" s="17">
        <f>IF(OR($A114="",$B114="",$C114=""),"",'MPTO_working_3-way'!E113)</f>
        <v>1.9078299986558538</v>
      </c>
      <c r="I114" s="21">
        <f>IF(OR($A114="",$B114="",$C114=""),"",'MPTO_working_3-way'!F113)</f>
        <v>3.7241803381227534</v>
      </c>
      <c r="J114" s="22">
        <f>IF(OR($A114="",$B114="",$C114=""),"",'MPTO_working_3-way'!G113)</f>
        <v>4.8232560612770365</v>
      </c>
      <c r="K114" s="17">
        <f>IF(OR($A114="",$B114="",$C114=""),"",'OddsRatio_working_3-way'!H113)</f>
        <v>1.9202403247690392</v>
      </c>
      <c r="L114" s="21">
        <f>IF(OR($A114="",$B114="",$C114=""),"",'OddsRatio_working_3-way'!I113)</f>
        <v>3.7174155472591623</v>
      </c>
      <c r="M114" s="22">
        <f>IF(OR($A114="",$B114="",$C114=""),"",'OddsRatio_working_3-way'!J113)</f>
        <v>4.756745796410077</v>
      </c>
      <c r="N114" s="23">
        <f t="shared" si="41"/>
        <v>51.521539961973815</v>
      </c>
      <c r="O114" s="24">
        <f t="shared" si="42"/>
        <v>27.155227615285344</v>
      </c>
      <c r="P114" s="24">
        <f t="shared" si="43"/>
        <v>21.323232422740844</v>
      </c>
      <c r="Q114" t="s">
        <v>244</v>
      </c>
      <c r="R114" t="s">
        <v>245</v>
      </c>
      <c r="S114" s="48" t="s">
        <v>477</v>
      </c>
      <c r="T114" s="35">
        <v>100</v>
      </c>
      <c r="U114" s="35">
        <f t="shared" si="44"/>
        <v>43.181818181818187</v>
      </c>
      <c r="V114" s="35">
        <f t="shared" si="45"/>
        <v>71.014492753623188</v>
      </c>
      <c r="W114" s="35">
        <f t="shared" si="46"/>
        <v>81.096408317580341</v>
      </c>
      <c r="X114" s="35">
        <f t="shared" si="47"/>
        <v>47.889098928796471</v>
      </c>
      <c r="Y114" s="35">
        <f t="shared" si="48"/>
        <v>75.721773500601486</v>
      </c>
      <c r="Z114" s="35">
        <f t="shared" si="49"/>
        <v>85.80368906455864</v>
      </c>
      <c r="AA114" s="35">
        <f t="shared" si="50"/>
        <v>-4.7072807469782845</v>
      </c>
      <c r="AB114" s="35">
        <f t="shared" si="51"/>
        <v>-4.7072807469782987</v>
      </c>
      <c r="AC114" s="35">
        <f t="shared" si="52"/>
        <v>-4.7072807469782987</v>
      </c>
      <c r="AF114">
        <v>2.15</v>
      </c>
      <c r="AG114">
        <v>1.72</v>
      </c>
      <c r="AJ114" t="s">
        <v>494</v>
      </c>
    </row>
    <row r="115" spans="1:36" ht="15" x14ac:dyDescent="0.25">
      <c r="A115">
        <v>1.76</v>
      </c>
      <c r="B115">
        <v>3.45</v>
      </c>
      <c r="C115">
        <v>5.29</v>
      </c>
      <c r="D115" s="20">
        <f t="shared" si="40"/>
        <v>4.707280746978304E-2</v>
      </c>
      <c r="E115" s="17">
        <f>IF(OR($A115="",$B115="",$C115=""),"",A115*'MPTO_working_3-way'!$I114)</f>
        <v>1.8428481411468181</v>
      </c>
      <c r="F115" s="21">
        <f>IF(OR($A115="",$B115="",$C115=""),"",B115*'MPTO_working_3-way'!$I114)</f>
        <v>3.6124011857707519</v>
      </c>
      <c r="G115" s="22">
        <f>IF(OR($A115="",$B115="",$C115=""),"",C115*'MPTO_working_3-way'!$I114)</f>
        <v>5.5390151515151524</v>
      </c>
      <c r="H115" s="17">
        <f>IF(OR($A115="",$B115="",$C115=""),"",'MPTO_working_3-way'!E114)</f>
        <v>1.8099846204358121</v>
      </c>
      <c r="I115" s="21">
        <f>IF(OR($A115="",$B115="",$C115=""),"",'MPTO_working_3-way'!F114)</f>
        <v>3.6474500722581107</v>
      </c>
      <c r="J115" s="22">
        <f>IF(OR($A115="",$B115="",$C115=""),"",'MPTO_working_3-way'!G114)</f>
        <v>5.7688431140362981</v>
      </c>
      <c r="K115" s="17">
        <f>IF(OR($A115="",$B115="",$C115=""),"",'OddsRatio_working_3-way'!H114)</f>
        <v>1.8221883105458758</v>
      </c>
      <c r="L115" s="21">
        <f>IF(OR($A115="",$B115="",$C115=""),"",'OddsRatio_working_3-way'!I114)</f>
        <v>3.6504754747860471</v>
      </c>
      <c r="M115" s="22">
        <f>IF(OR($A115="",$B115="",$C115=""),"",'OddsRatio_working_3-way'!J114)</f>
        <v>5.6410366476865885</v>
      </c>
      <c r="N115" s="23">
        <f t="shared" si="41"/>
        <v>54.263830951241189</v>
      </c>
      <c r="O115" s="24">
        <f t="shared" si="42"/>
        <v>27.682418108459274</v>
      </c>
      <c r="P115" s="24">
        <f t="shared" si="43"/>
        <v>18.053750940299526</v>
      </c>
      <c r="Q115" t="s">
        <v>246</v>
      </c>
      <c r="R115" t="s">
        <v>247</v>
      </c>
      <c r="S115" s="48" t="s">
        <v>477</v>
      </c>
      <c r="T115" s="35">
        <v>100</v>
      </c>
      <c r="U115" s="35">
        <f t="shared" si="44"/>
        <v>52.606635071090047</v>
      </c>
      <c r="V115" s="35">
        <f t="shared" si="45"/>
        <v>68.55345911949685</v>
      </c>
      <c r="W115" s="35">
        <f t="shared" si="46"/>
        <v>74.226804123711347</v>
      </c>
      <c r="X115" s="35">
        <f t="shared" si="47"/>
        <v>57.219736756791804</v>
      </c>
      <c r="Y115" s="35">
        <f t="shared" si="48"/>
        <v>73.166560805198614</v>
      </c>
      <c r="Z115" s="35">
        <f t="shared" si="49"/>
        <v>78.839905809413096</v>
      </c>
      <c r="AA115" s="35">
        <f t="shared" si="50"/>
        <v>-4.613101685701757</v>
      </c>
      <c r="AB115" s="35">
        <f t="shared" si="51"/>
        <v>-4.6131016857017642</v>
      </c>
      <c r="AC115" s="35">
        <f t="shared" si="52"/>
        <v>-4.6131016857017499</v>
      </c>
      <c r="AF115">
        <v>2.2799999999999998</v>
      </c>
      <c r="AG115">
        <v>1.64</v>
      </c>
      <c r="AJ115" t="s">
        <v>494</v>
      </c>
    </row>
    <row r="116" spans="1:36" ht="15" x14ac:dyDescent="0.25">
      <c r="A116">
        <v>2.11</v>
      </c>
      <c r="B116">
        <v>3.18</v>
      </c>
      <c r="C116">
        <v>3.88</v>
      </c>
      <c r="D116" s="20">
        <f t="shared" si="40"/>
        <v>4.6131016857017482E-2</v>
      </c>
      <c r="E116" s="17">
        <f>IF(OR($A116="",$B116="",$C116=""),"",A116*'MPTO_working_3-way'!$I115)</f>
        <v>2.2073364455683069</v>
      </c>
      <c r="F116" s="21">
        <f>IF(OR($A116="",$B116="",$C116=""),"",B116*'MPTO_working_3-way'!$I115)</f>
        <v>3.3266966336053159</v>
      </c>
      <c r="G116" s="22">
        <f>IF(OR($A116="",$B116="",$C116=""),"",C116*'MPTO_working_3-way'!$I115)</f>
        <v>4.0589883454052273</v>
      </c>
      <c r="H116" s="17">
        <f>IF(OR($A116="",$B116="",$C116=""),"",'MPTO_working_3-way'!E115)</f>
        <v>2.1807556684740677</v>
      </c>
      <c r="I116" s="21">
        <f>IF(OR($A116="",$B116="",$C116=""),"",'MPTO_working_3-way'!F115)</f>
        <v>3.343493058732955</v>
      </c>
      <c r="J116" s="22">
        <f>IF(OR($A116="",$B116="",$C116=""),"",'MPTO_working_3-way'!G115)</f>
        <v>4.1261793374873683</v>
      </c>
      <c r="K116" s="17">
        <f>IF(OR($A116="",$B116="",$C116=""),"",'OddsRatio_working_3-way'!H115)</f>
        <v>2.1917143425180443</v>
      </c>
      <c r="L116" s="21">
        <f>IF(OR($A116="",$B116="",$C116=""),"",'OddsRatio_working_3-way'!I115)</f>
        <v>3.3404840240444473</v>
      </c>
      <c r="M116" s="22">
        <f>IF(OR($A116="",$B116="",$C116=""),"",'OddsRatio_working_3-way'!J115)</f>
        <v>4.0920155913981695</v>
      </c>
      <c r="N116" s="23">
        <f t="shared" si="41"/>
        <v>45.303469799889854</v>
      </c>
      <c r="O116" s="24">
        <f t="shared" si="42"/>
        <v>30.059849458417474</v>
      </c>
      <c r="P116" s="24">
        <f t="shared" si="43"/>
        <v>24.636680741692679</v>
      </c>
      <c r="Q116" t="s">
        <v>248</v>
      </c>
      <c r="R116" t="s">
        <v>249</v>
      </c>
      <c r="S116" s="48" t="s">
        <v>477</v>
      </c>
      <c r="T116" s="35">
        <v>100</v>
      </c>
      <c r="U116" s="35">
        <f t="shared" si="44"/>
        <v>68.051118210862612</v>
      </c>
      <c r="V116" s="35">
        <f t="shared" si="45"/>
        <v>64.412811387900362</v>
      </c>
      <c r="W116" s="35">
        <f t="shared" si="46"/>
        <v>63.099630996309962</v>
      </c>
      <c r="X116" s="35">
        <f t="shared" si="47"/>
        <v>72.487557615789683</v>
      </c>
      <c r="Y116" s="35">
        <f t="shared" si="48"/>
        <v>68.849250792827419</v>
      </c>
      <c r="Z116" s="35">
        <f t="shared" si="49"/>
        <v>67.536070401237026</v>
      </c>
      <c r="AA116" s="35">
        <f t="shared" si="50"/>
        <v>-4.4364394049270715</v>
      </c>
      <c r="AB116" s="35">
        <f t="shared" si="51"/>
        <v>-4.4364394049270572</v>
      </c>
      <c r="AC116" s="35">
        <f t="shared" si="52"/>
        <v>-4.4364394049270643</v>
      </c>
      <c r="AF116">
        <v>2.2599999999999998</v>
      </c>
      <c r="AG116">
        <v>1.65</v>
      </c>
      <c r="AJ116" t="s">
        <v>494</v>
      </c>
    </row>
    <row r="117" spans="1:36" ht="15" x14ac:dyDescent="0.25">
      <c r="A117">
        <v>3.13</v>
      </c>
      <c r="B117">
        <v>2.81</v>
      </c>
      <c r="C117">
        <v>2.71</v>
      </c>
      <c r="D117" s="20">
        <f t="shared" si="40"/>
        <v>4.4364394049270617E-2</v>
      </c>
      <c r="E117" s="17">
        <f>IF(OR($A117="",$B117="",$C117=""),"",A117*'MPTO_working_3-way'!$I116)</f>
        <v>3.2688605533742168</v>
      </c>
      <c r="F117" s="21">
        <f>IF(OR($A117="",$B117="",$C117=""),"",B117*'MPTO_working_3-way'!$I116)</f>
        <v>2.9346639472784504</v>
      </c>
      <c r="G117" s="22">
        <f>IF(OR($A117="",$B117="",$C117=""),"",C117*'MPTO_working_3-way'!$I116)</f>
        <v>2.8302275078735235</v>
      </c>
      <c r="H117" s="17">
        <f>IF(OR($A117="",$B117="",$C117=""),"",'MPTO_working_3-way'!E116)</f>
        <v>3.2819092446101759</v>
      </c>
      <c r="I117" s="21">
        <f>IF(OR($A117="",$B117="",$C117=""),"",'MPTO_working_3-way'!F116)</f>
        <v>2.9318312174400885</v>
      </c>
      <c r="J117" s="22">
        <f>IF(OR($A117="",$B117="",$C117=""),"",'MPTO_working_3-way'!G116)</f>
        <v>2.8231396828145474</v>
      </c>
      <c r="K117" s="17">
        <f>IF(OR($A117="",$B117="",$C117=""),"",'OddsRatio_working_3-way'!H116)</f>
        <v>3.2752466826221336</v>
      </c>
      <c r="L117" s="21">
        <f>IF(OR($A117="",$B117="",$C117=""),"",'OddsRatio_working_3-way'!I116)</f>
        <v>2.9334255847634085</v>
      </c>
      <c r="M117" s="22">
        <f>IF(OR($A117="",$B117="",$C117=""),"",'OddsRatio_working_3-way'!J116)</f>
        <v>2.8266064916825577</v>
      </c>
      <c r="N117" s="23">
        <f t="shared" si="41"/>
        <v>30.591699574574072</v>
      </c>
      <c r="O117" s="24">
        <f t="shared" si="42"/>
        <v>34.075451839294253</v>
      </c>
      <c r="P117" s="24">
        <f t="shared" si="43"/>
        <v>35.332848586131675</v>
      </c>
      <c r="Q117" t="s">
        <v>250</v>
      </c>
      <c r="R117" t="s">
        <v>251</v>
      </c>
      <c r="S117" s="48" t="s">
        <v>477</v>
      </c>
      <c r="T117" s="35">
        <v>100</v>
      </c>
      <c r="U117" s="35">
        <f t="shared" si="44"/>
        <v>59.016393442622956</v>
      </c>
      <c r="V117" s="35">
        <f t="shared" si="45"/>
        <v>68.454258675078862</v>
      </c>
      <c r="W117" s="35">
        <f t="shared" si="46"/>
        <v>68.051118210862612</v>
      </c>
      <c r="X117" s="35">
        <f t="shared" si="47"/>
        <v>63.494623114058513</v>
      </c>
      <c r="Y117" s="35">
        <f t="shared" si="48"/>
        <v>72.932488346514418</v>
      </c>
      <c r="Z117" s="35">
        <f t="shared" si="49"/>
        <v>72.529347882298197</v>
      </c>
      <c r="AA117" s="35">
        <f t="shared" si="50"/>
        <v>-4.4782296714355567</v>
      </c>
      <c r="AB117" s="35">
        <f t="shared" si="51"/>
        <v>-4.4782296714355567</v>
      </c>
      <c r="AC117" s="35">
        <f t="shared" si="52"/>
        <v>-4.4782296714355851</v>
      </c>
      <c r="AF117">
        <v>2.48</v>
      </c>
      <c r="AG117">
        <v>1.55</v>
      </c>
      <c r="AJ117" t="s">
        <v>494</v>
      </c>
    </row>
    <row r="118" spans="1:36" ht="15" x14ac:dyDescent="0.25">
      <c r="A118">
        <v>2.44</v>
      </c>
      <c r="B118">
        <v>3.17</v>
      </c>
      <c r="C118">
        <v>3.13</v>
      </c>
      <c r="D118" s="20">
        <f t="shared" si="40"/>
        <v>4.4782296714355629E-2</v>
      </c>
      <c r="E118" s="17">
        <f>IF(OR($A118="",$B118="",$C118=""),"",A118*'MPTO_working_3-way'!$I117)</f>
        <v>2.5492688039830278</v>
      </c>
      <c r="F118" s="21">
        <f>IF(OR($A118="",$B118="",$C118=""),"",B118*'MPTO_working_3-way'!$I117)</f>
        <v>3.3119598805845074</v>
      </c>
      <c r="G118" s="22">
        <f>IF(OR($A118="",$B118="",$C118=""),"",C118*'MPTO_working_3-way'!$I117)</f>
        <v>3.2701685887159329</v>
      </c>
      <c r="H118" s="17">
        <f>IF(OR($A118="",$B118="",$C118=""),"",'MPTO_working_3-way'!E117)</f>
        <v>2.5322312950045123</v>
      </c>
      <c r="I118" s="21">
        <f>IF(OR($A118="",$B118="",$C118=""),"",'MPTO_working_3-way'!F117)</f>
        <v>3.3274550400450371</v>
      </c>
      <c r="J118" s="22">
        <f>IF(OR($A118="",$B118="",$C118=""),"",'MPTO_working_3-way'!G117)</f>
        <v>3.2834103307452942</v>
      </c>
      <c r="K118" s="17">
        <f>IF(OR($A118="",$B118="",$C118=""),"",'OddsRatio_working_3-way'!H117)</f>
        <v>2.5398007173520649</v>
      </c>
      <c r="L118" s="21">
        <f>IF(OR($A118="",$B118="",$C118=""),"",'OddsRatio_working_3-way'!I117)</f>
        <v>3.3203941365652652</v>
      </c>
      <c r="M118" s="22">
        <f>IF(OR($A118="",$B118="",$C118=""),"",'OddsRatio_working_3-way'!J117)</f>
        <v>3.2776218944165958</v>
      </c>
      <c r="N118" s="23">
        <f t="shared" si="41"/>
        <v>39.2269343443728</v>
      </c>
      <c r="O118" s="24">
        <f t="shared" si="42"/>
        <v>30.19360246065288</v>
      </c>
      <c r="P118" s="24">
        <f t="shared" si="43"/>
        <v>30.579463194974327</v>
      </c>
      <c r="Q118" t="s">
        <v>252</v>
      </c>
      <c r="R118" t="s">
        <v>253</v>
      </c>
      <c r="S118" s="48" t="s">
        <v>477</v>
      </c>
      <c r="T118" s="35">
        <v>100</v>
      </c>
      <c r="U118" s="35">
        <f t="shared" si="44"/>
        <v>58.847736625514408</v>
      </c>
      <c r="V118" s="35">
        <f t="shared" si="45"/>
        <v>66.555183946488299</v>
      </c>
      <c r="W118" s="35">
        <f t="shared" si="46"/>
        <v>70.149253731343279</v>
      </c>
      <c r="X118" s="35">
        <f t="shared" si="47"/>
        <v>63.295562322168422</v>
      </c>
      <c r="Y118" s="35">
        <f t="shared" si="48"/>
        <v>71.003009643142306</v>
      </c>
      <c r="Z118" s="35">
        <f t="shared" si="49"/>
        <v>74.597079427997286</v>
      </c>
      <c r="AA118" s="35">
        <f t="shared" si="50"/>
        <v>-4.4478256966540144</v>
      </c>
      <c r="AB118" s="35">
        <f t="shared" si="51"/>
        <v>-4.4478256966540073</v>
      </c>
      <c r="AC118" s="35">
        <f t="shared" si="52"/>
        <v>-4.4478256966540073</v>
      </c>
      <c r="AF118">
        <v>2.15</v>
      </c>
      <c r="AG118">
        <v>1.71</v>
      </c>
      <c r="AJ118" t="s">
        <v>494</v>
      </c>
    </row>
    <row r="119" spans="1:36" ht="15" x14ac:dyDescent="0.25">
      <c r="A119">
        <v>2.4300000000000002</v>
      </c>
      <c r="B119">
        <v>2.99</v>
      </c>
      <c r="C119">
        <v>3.35</v>
      </c>
      <c r="D119" s="20">
        <f t="shared" si="40"/>
        <v>4.4478256966540064E-2</v>
      </c>
      <c r="E119" s="17">
        <f>IF(OR($A119="",$B119="",$C119=""),"",A119*'MPTO_working_3-way'!$I118)</f>
        <v>2.5380821644286926</v>
      </c>
      <c r="F119" s="21">
        <f>IF(OR($A119="",$B119="",$C119=""),"",B119*'MPTO_working_3-way'!$I118)</f>
        <v>3.1229899883299552</v>
      </c>
      <c r="G119" s="22">
        <f>IF(OR($A119="",$B119="",$C119=""),"",C119*'MPTO_working_3-way'!$I118)</f>
        <v>3.4990021608379092</v>
      </c>
      <c r="H119" s="17">
        <f>IF(OR($A119="",$B119="",$C119=""),"",'MPTO_working_3-way'!E118)</f>
        <v>2.5208185067816209</v>
      </c>
      <c r="I119" s="21">
        <f>IF(OR($A119="",$B119="",$C119=""),"",'MPTO_working_3-way'!F118)</f>
        <v>3.1286950389039414</v>
      </c>
      <c r="J119" s="22">
        <f>IF(OR($A119="",$B119="",$C119=""),"",'MPTO_working_3-way'!G118)</f>
        <v>3.5250815914170244</v>
      </c>
      <c r="K119" s="17">
        <f>IF(OR($A119="",$B119="",$C119=""),"",'OddsRatio_working_3-way'!H118)</f>
        <v>2.5285642425454991</v>
      </c>
      <c r="L119" s="21">
        <f>IF(OR($A119="",$B119="",$C119=""),"",'OddsRatio_working_3-way'!I118)</f>
        <v>3.1271628270388416</v>
      </c>
      <c r="M119" s="22">
        <f>IF(OR($A119="",$B119="",$C119=""),"",'OddsRatio_working_3-way'!J118)</f>
        <v>3.5119762027845622</v>
      </c>
      <c r="N119" s="23">
        <f t="shared" si="41"/>
        <v>39.399827713028124</v>
      </c>
      <c r="O119" s="24">
        <f t="shared" si="42"/>
        <v>32.020595766775358</v>
      </c>
      <c r="P119" s="24">
        <f t="shared" si="43"/>
        <v>28.579576520196522</v>
      </c>
      <c r="Q119" t="s">
        <v>254</v>
      </c>
      <c r="R119" t="s">
        <v>255</v>
      </c>
      <c r="S119" s="48" t="s">
        <v>477</v>
      </c>
      <c r="T119" s="35">
        <v>100</v>
      </c>
      <c r="U119" s="35">
        <f t="shared" si="44"/>
        <v>59.349593495934961</v>
      </c>
      <c r="V119" s="35">
        <f t="shared" si="45"/>
        <v>66.996699669967001</v>
      </c>
      <c r="W119" s="35">
        <f t="shared" si="46"/>
        <v>69.230769230769241</v>
      </c>
      <c r="X119" s="35">
        <f t="shared" si="47"/>
        <v>63.772531099263773</v>
      </c>
      <c r="Y119" s="35">
        <f t="shared" si="48"/>
        <v>71.419637273295805</v>
      </c>
      <c r="Z119" s="35">
        <f t="shared" si="49"/>
        <v>73.653706834098045</v>
      </c>
      <c r="AA119" s="35">
        <f t="shared" si="50"/>
        <v>-4.4229376033288119</v>
      </c>
      <c r="AB119" s="35">
        <f t="shared" si="51"/>
        <v>-4.4229376033288048</v>
      </c>
      <c r="AC119" s="35">
        <f t="shared" si="52"/>
        <v>-4.4229376033288048</v>
      </c>
      <c r="AF119">
        <v>2.59</v>
      </c>
      <c r="AG119">
        <v>1.51</v>
      </c>
      <c r="AJ119" t="s">
        <v>494</v>
      </c>
    </row>
    <row r="120" spans="1:36" ht="15" x14ac:dyDescent="0.25">
      <c r="A120">
        <v>2.46</v>
      </c>
      <c r="B120">
        <v>3.03</v>
      </c>
      <c r="C120">
        <v>3.25</v>
      </c>
      <c r="D120" s="20">
        <f t="shared" si="40"/>
        <v>4.4229376033288137E-2</v>
      </c>
      <c r="E120" s="17">
        <f>IF(OR($A120="",$B120="",$C120=""),"",A120*'MPTO_working_3-way'!$I119)</f>
        <v>2.568804265041889</v>
      </c>
      <c r="F120" s="21">
        <f>IF(OR($A120="",$B120="",$C120=""),"",B120*'MPTO_working_3-way'!$I119)</f>
        <v>3.1640150093808628</v>
      </c>
      <c r="G120" s="22">
        <f>IF(OR($A120="",$B120="",$C120=""),"",C120*'MPTO_working_3-way'!$I119)</f>
        <v>3.3937454721081863</v>
      </c>
      <c r="H120" s="17">
        <f>IF(OR($A120="",$B120="",$C120=""),"",'MPTO_working_3-way'!E119)</f>
        <v>2.5525770914665951</v>
      </c>
      <c r="I120" s="21">
        <f>IF(OR($A120="",$B120="",$C120=""),"",'MPTO_working_3-way'!F119)</f>
        <v>3.17168443999293</v>
      </c>
      <c r="J120" s="22">
        <f>IF(OR($A120="",$B120="",$C120=""),"",'MPTO_working_3-way'!G119)</f>
        <v>3.4135613282323347</v>
      </c>
      <c r="K120" s="17">
        <f>IF(OR($A120="",$B120="",$C120=""),"",'OddsRatio_working_3-way'!H119)</f>
        <v>2.5598595489426734</v>
      </c>
      <c r="L120" s="21">
        <f>IF(OR($A120="",$B120="",$C120=""),"",'OddsRatio_working_3-way'!I119)</f>
        <v>3.168845811201114</v>
      </c>
      <c r="M120" s="22">
        <f>IF(OR($A120="",$B120="",$C120=""),"",'OddsRatio_working_3-way'!J119)</f>
        <v>3.4038931404938451</v>
      </c>
      <c r="N120" s="23">
        <f t="shared" si="41"/>
        <v>38.928618019236012</v>
      </c>
      <c r="O120" s="24">
        <f t="shared" si="42"/>
        <v>31.60541264928073</v>
      </c>
      <c r="P120" s="24">
        <f t="shared" si="43"/>
        <v>29.465969331483262</v>
      </c>
      <c r="Q120" t="s">
        <v>256</v>
      </c>
      <c r="R120" t="s">
        <v>257</v>
      </c>
      <c r="S120" s="48" t="s">
        <v>477</v>
      </c>
      <c r="T120" s="35">
        <v>100</v>
      </c>
      <c r="U120" s="35">
        <f t="shared" si="44"/>
        <v>41.860465116279073</v>
      </c>
      <c r="V120" s="35">
        <f t="shared" si="45"/>
        <v>72.067039106145245</v>
      </c>
      <c r="W120" s="35">
        <f t="shared" si="46"/>
        <v>81.308411214953281</v>
      </c>
      <c r="X120" s="35">
        <f t="shared" si="47"/>
        <v>46.624549678901481</v>
      </c>
      <c r="Y120" s="35">
        <f t="shared" si="48"/>
        <v>76.83112366876766</v>
      </c>
      <c r="Z120" s="35">
        <f t="shared" si="49"/>
        <v>86.072495777575682</v>
      </c>
      <c r="AA120" s="35">
        <f t="shared" si="50"/>
        <v>-4.7640845626224078</v>
      </c>
      <c r="AB120" s="35">
        <f t="shared" si="51"/>
        <v>-4.7640845626224149</v>
      </c>
      <c r="AC120" s="35">
        <f t="shared" si="52"/>
        <v>-4.7640845626224007</v>
      </c>
      <c r="AF120">
        <v>2.41</v>
      </c>
      <c r="AG120">
        <v>1.58</v>
      </c>
      <c r="AJ120" t="s">
        <v>494</v>
      </c>
    </row>
    <row r="121" spans="1:36" ht="15" x14ac:dyDescent="0.25">
      <c r="A121">
        <v>1.72</v>
      </c>
      <c r="B121">
        <v>3.58</v>
      </c>
      <c r="C121">
        <v>5.35</v>
      </c>
      <c r="D121" s="20">
        <f t="shared" si="40"/>
        <v>4.764084562622406E-2</v>
      </c>
      <c r="E121" s="17">
        <f>IF(OR($A121="",$B121="",$C121=""),"",A121*'MPTO_working_3-way'!$I120)</f>
        <v>1.8019422544771053</v>
      </c>
      <c r="F121" s="21">
        <f>IF(OR($A121="",$B121="",$C121=""),"",B121*'MPTO_working_3-way'!$I120)</f>
        <v>3.7505542273418824</v>
      </c>
      <c r="G121" s="22">
        <f>IF(OR($A121="",$B121="",$C121=""),"",C121*'MPTO_working_3-way'!$I120)</f>
        <v>5.6048785241002985</v>
      </c>
      <c r="H121" s="17">
        <f>IF(OR($A121="",$B121="",$C121=""),"",'MPTO_working_3-way'!E120)</f>
        <v>1.7682994820499571</v>
      </c>
      <c r="I121" s="21">
        <f>IF(OR($A121="",$B121="",$C121=""),"",'MPTO_working_3-way'!F120)</f>
        <v>3.7957963724854591</v>
      </c>
      <c r="J121" s="22">
        <f>IF(OR($A121="",$B121="",$C121=""),"",'MPTO_working_3-way'!G120)</f>
        <v>5.8467357969066498</v>
      </c>
      <c r="K121" s="17">
        <f>IF(OR($A121="",$B121="",$C121=""),"",'OddsRatio_working_3-way'!H120)</f>
        <v>1.780476551418432</v>
      </c>
      <c r="L121" s="21">
        <f>IF(OR($A121="",$B121="",$C121=""),"",'OddsRatio_working_3-way'!I120)</f>
        <v>3.7967076425827133</v>
      </c>
      <c r="M121" s="22">
        <f>IF(OR($A121="",$B121="",$C121=""),"",'OddsRatio_working_3-way'!J120)</f>
        <v>5.7153791648196899</v>
      </c>
      <c r="N121" s="23">
        <f t="shared" si="41"/>
        <v>55.495674043682598</v>
      </c>
      <c r="O121" s="24">
        <f t="shared" si="42"/>
        <v>26.662726076853087</v>
      </c>
      <c r="P121" s="24">
        <f t="shared" si="43"/>
        <v>17.841599879464312</v>
      </c>
      <c r="Q121" t="s">
        <v>258</v>
      </c>
      <c r="R121" t="s">
        <v>259</v>
      </c>
      <c r="S121" s="48" t="s">
        <v>477</v>
      </c>
      <c r="T121" s="35">
        <v>100</v>
      </c>
      <c r="U121" s="35">
        <f t="shared" si="44"/>
        <v>40.476190476190474</v>
      </c>
      <c r="V121" s="35">
        <f t="shared" si="45"/>
        <v>72.14484679665739</v>
      </c>
      <c r="W121" s="35">
        <f t="shared" si="46"/>
        <v>82.332155477031804</v>
      </c>
      <c r="X121" s="35">
        <f t="shared" si="47"/>
        <v>45.52299772631082</v>
      </c>
      <c r="Y121" s="35">
        <f t="shared" si="48"/>
        <v>77.191654046777728</v>
      </c>
      <c r="Z121" s="35">
        <f t="shared" si="49"/>
        <v>87.378962727152143</v>
      </c>
      <c r="AA121" s="35">
        <f t="shared" si="50"/>
        <v>-5.0468072501203451</v>
      </c>
      <c r="AB121" s="35">
        <f t="shared" si="51"/>
        <v>-5.046807250120338</v>
      </c>
      <c r="AC121" s="35">
        <f t="shared" si="52"/>
        <v>-5.046807250120338</v>
      </c>
      <c r="AF121">
        <v>2.0299999999999998</v>
      </c>
      <c r="AG121">
        <v>1.81</v>
      </c>
      <c r="AJ121" t="s">
        <v>494</v>
      </c>
    </row>
    <row r="122" spans="1:36" ht="15" x14ac:dyDescent="0.25">
      <c r="A122">
        <v>1.68</v>
      </c>
      <c r="B122">
        <v>3.59</v>
      </c>
      <c r="C122">
        <v>5.66</v>
      </c>
      <c r="D122" s="20">
        <f t="shared" si="40"/>
        <v>5.0468072501203443E-2</v>
      </c>
      <c r="E122" s="17">
        <f>IF(OR($A122="",$B122="",$C122=""),"",A122*'MPTO_working_3-way'!$I121)</f>
        <v>1.7647863618020216</v>
      </c>
      <c r="F122" s="21">
        <f>IF(OR($A122="",$B122="",$C122=""),"",B122*'MPTO_working_3-way'!$I121)</f>
        <v>3.7711803802793202</v>
      </c>
      <c r="G122" s="22">
        <f>IF(OR($A122="",$B122="",$C122=""),"",C122*'MPTO_working_3-way'!$I121)</f>
        <v>5.9456492903568119</v>
      </c>
      <c r="H122" s="17">
        <f>IF(OR($A122="",$B122="",$C122=""),"",'MPTO_working_3-way'!E121)</f>
        <v>1.7288612861716186</v>
      </c>
      <c r="I122" s="21">
        <f>IF(OR($A122="",$B122="",$C122=""),"",'MPTO_working_3-way'!F121)</f>
        <v>3.8207482041959153</v>
      </c>
      <c r="J122" s="22">
        <f>IF(OR($A122="",$B122="",$C122=""),"",'MPTO_working_3-way'!G121)</f>
        <v>6.2556396782757977</v>
      </c>
      <c r="K122" s="17">
        <f>IF(OR($A122="",$B122="",$C122=""),"",'OddsRatio_working_3-way'!H121)</f>
        <v>1.7416826588062542</v>
      </c>
      <c r="L122" s="21">
        <f>IF(OR($A122="",$B122="",$C122=""),"",'OddsRatio_working_3-way'!I121)</f>
        <v>3.8249383622179369</v>
      </c>
      <c r="M122" s="22">
        <f>IF(OR($A122="",$B122="",$C122=""),"",'OddsRatio_working_3-way'!J121)</f>
        <v>6.082707632407562</v>
      </c>
      <c r="N122" s="23">
        <f t="shared" si="41"/>
        <v>56.664082499986058</v>
      </c>
      <c r="O122" s="24">
        <f t="shared" si="42"/>
        <v>26.516896545954477</v>
      </c>
      <c r="P122" s="24">
        <f t="shared" si="43"/>
        <v>16.819020954059464</v>
      </c>
      <c r="Q122" t="s">
        <v>260</v>
      </c>
      <c r="R122" t="s">
        <v>261</v>
      </c>
      <c r="S122" s="48" t="s">
        <v>477</v>
      </c>
      <c r="T122" s="35">
        <v>100</v>
      </c>
      <c r="U122" s="35">
        <f t="shared" si="44"/>
        <v>63.235294117647051</v>
      </c>
      <c r="V122" s="35">
        <f t="shared" si="45"/>
        <v>64.788732394366207</v>
      </c>
      <c r="W122" s="35">
        <f t="shared" si="46"/>
        <v>66.442953020134226</v>
      </c>
      <c r="X122" s="35">
        <f t="shared" si="47"/>
        <v>68.768314585499581</v>
      </c>
      <c r="Y122" s="35">
        <f t="shared" si="48"/>
        <v>70.321752862218716</v>
      </c>
      <c r="Z122" s="35">
        <f t="shared" si="49"/>
        <v>71.975973487986749</v>
      </c>
      <c r="AA122" s="35">
        <f t="shared" si="50"/>
        <v>-5.5330204678525305</v>
      </c>
      <c r="AB122" s="35">
        <f t="shared" si="51"/>
        <v>-5.5330204678525092</v>
      </c>
      <c r="AC122" s="35">
        <f t="shared" si="52"/>
        <v>-5.5330204678525234</v>
      </c>
      <c r="AF122">
        <v>2.29</v>
      </c>
      <c r="AG122">
        <v>1.64</v>
      </c>
      <c r="AJ122" t="s">
        <v>494</v>
      </c>
    </row>
    <row r="123" spans="1:36" ht="15" x14ac:dyDescent="0.25">
      <c r="A123">
        <v>2.72</v>
      </c>
      <c r="B123">
        <v>2.84</v>
      </c>
      <c r="C123">
        <v>2.98</v>
      </c>
      <c r="D123" s="20">
        <f t="shared" si="40"/>
        <v>5.5330204678525119E-2</v>
      </c>
      <c r="E123" s="17">
        <f>IF(OR($A123="",$B123="",$C123=""),"",A123*'MPTO_working_3-way'!$I122)</f>
        <v>2.8704981567255885</v>
      </c>
      <c r="F123" s="21">
        <f>IF(OR($A123="",$B123="",$C123=""),"",B123*'MPTO_working_3-way'!$I122)</f>
        <v>2.997137781287011</v>
      </c>
      <c r="G123" s="22">
        <f>IF(OR($A123="",$B123="",$C123=""),"",C123*'MPTO_working_3-way'!$I122)</f>
        <v>3.1448840099420048</v>
      </c>
      <c r="H123" s="17">
        <f>IF(OR($A123="",$B123="",$C123=""),"",'MPTO_working_3-way'!E122)</f>
        <v>2.8636584388459996</v>
      </c>
      <c r="I123" s="21">
        <f>IF(OR($A123="",$B123="",$C123=""),"",'MPTO_working_3-way'!F122)</f>
        <v>2.9969795735852247</v>
      </c>
      <c r="J123" s="22">
        <f>IF(OR($A123="",$B123="",$C123=""),"",'MPTO_working_3-way'!G122)</f>
        <v>3.1533101401671835</v>
      </c>
      <c r="K123" s="17">
        <f>IF(OR($A123="",$B123="",$C123=""),"",'OddsRatio_working_3-way'!H122)</f>
        <v>2.8669272073064014</v>
      </c>
      <c r="L123" s="21">
        <f>IF(OR($A123="",$B123="",$C123=""),"",'OddsRatio_working_3-way'!I122)</f>
        <v>2.9971779426998695</v>
      </c>
      <c r="M123" s="22">
        <f>IF(OR($A123="",$B123="",$C123=""),"",'OddsRatio_working_3-way'!J122)</f>
        <v>3.1491371339922516</v>
      </c>
      <c r="N123" s="23">
        <f t="shared" si="41"/>
        <v>34.837158757862156</v>
      </c>
      <c r="O123" s="24">
        <f t="shared" si="42"/>
        <v>33.365166134290519</v>
      </c>
      <c r="P123" s="24">
        <f t="shared" si="43"/>
        <v>31.797675107847333</v>
      </c>
      <c r="Q123" t="s">
        <v>262</v>
      </c>
      <c r="R123" t="s">
        <v>263</v>
      </c>
      <c r="S123" s="48" t="s">
        <v>477</v>
      </c>
      <c r="T123" s="35">
        <v>100</v>
      </c>
      <c r="U123" s="35">
        <f t="shared" si="44"/>
        <v>24.81203007518797</v>
      </c>
      <c r="V123" s="35">
        <f t="shared" si="45"/>
        <v>80</v>
      </c>
      <c r="W123" s="35">
        <f t="shared" si="46"/>
        <v>88.67497168742922</v>
      </c>
      <c r="X123" s="35">
        <f t="shared" si="47"/>
        <v>31.32502831257078</v>
      </c>
      <c r="Y123" s="35">
        <f t="shared" si="48"/>
        <v>86.512998237382817</v>
      </c>
      <c r="Z123" s="35">
        <f t="shared" si="49"/>
        <v>95.187969924812023</v>
      </c>
      <c r="AA123" s="35">
        <f t="shared" si="50"/>
        <v>-6.5129982373828099</v>
      </c>
      <c r="AB123" s="35">
        <f t="shared" si="51"/>
        <v>-6.512998237382817</v>
      </c>
      <c r="AC123" s="35">
        <f t="shared" si="52"/>
        <v>-6.5129982373828028</v>
      </c>
      <c r="AF123">
        <v>2.48</v>
      </c>
      <c r="AG123">
        <v>1.53</v>
      </c>
      <c r="AJ123" t="s">
        <v>495</v>
      </c>
    </row>
    <row r="124" spans="1:36" ht="15" x14ac:dyDescent="0.25">
      <c r="A124">
        <v>1.33</v>
      </c>
      <c r="B124">
        <v>5</v>
      </c>
      <c r="C124">
        <v>8.83</v>
      </c>
      <c r="D124" s="20">
        <f t="shared" si="40"/>
        <v>6.5129982373828055E-2</v>
      </c>
      <c r="E124" s="17">
        <f>IF(OR($A124="",$B124="",$C124=""),"",A124*'MPTO_working_3-way'!$I123)</f>
        <v>1.4166228765571913</v>
      </c>
      <c r="F124" s="21">
        <f>IF(OR($A124="",$B124="",$C124=""),"",B124*'MPTO_working_3-way'!$I123)</f>
        <v>5.3256499118691405</v>
      </c>
      <c r="G124" s="22">
        <f>IF(OR($A124="",$B124="",$C124=""),"",C124*'MPTO_working_3-way'!$I123)</f>
        <v>9.4050977443609014</v>
      </c>
      <c r="H124" s="17">
        <f>IF(OR($A124="",$B124="",$C124=""),"",'MPTO_working_3-way'!E123)</f>
        <v>1.3695446318617757</v>
      </c>
      <c r="I124" s="21">
        <f>IF(OR($A124="",$B124="",$C124=""),"",'MPTO_working_3-way'!F123)</f>
        <v>5.6088393462666319</v>
      </c>
      <c r="J124" s="22">
        <f>IF(OR($A124="",$B124="",$C124=""),"",'MPTO_working_3-way'!G123)</f>
        <v>10.924151659473134</v>
      </c>
      <c r="K124" s="17">
        <f>IF(OR($A124="",$B124="",$C124=""),"",'OddsRatio_working_3-way'!H123)</f>
        <v>1.3824960710500931</v>
      </c>
      <c r="L124" s="21">
        <f>IF(OR($A124="",$B124="",$C124=""),"",'OddsRatio_working_3-way'!I123)</f>
        <v>5.6363160127283987</v>
      </c>
      <c r="M124" s="22">
        <f>IF(OR($A124="",$B124="",$C124=""),"",'OddsRatio_working_3-way'!J123)</f>
        <v>10.075588594915843</v>
      </c>
      <c r="N124" s="23">
        <f t="shared" si="41"/>
        <v>70.590417290894877</v>
      </c>
      <c r="O124" s="24">
        <f t="shared" si="42"/>
        <v>18.777050999378037</v>
      </c>
      <c r="P124" s="24">
        <f t="shared" si="43"/>
        <v>10.63253170972709</v>
      </c>
      <c r="Q124" t="s">
        <v>264</v>
      </c>
      <c r="R124" t="s">
        <v>265</v>
      </c>
      <c r="S124" s="48" t="s">
        <v>477</v>
      </c>
      <c r="T124" s="35">
        <v>100</v>
      </c>
      <c r="U124" s="35">
        <f t="shared" si="44"/>
        <v>67.10526315789474</v>
      </c>
      <c r="V124" s="35">
        <f t="shared" si="45"/>
        <v>69.78851963746223</v>
      </c>
      <c r="W124" s="35">
        <f t="shared" si="46"/>
        <v>60.9375</v>
      </c>
      <c r="X124" s="35">
        <f t="shared" si="47"/>
        <v>69.273980362537756</v>
      </c>
      <c r="Y124" s="35">
        <f t="shared" si="48"/>
        <v>71.95723684210526</v>
      </c>
      <c r="Z124" s="35">
        <f t="shared" si="49"/>
        <v>63.106217204643023</v>
      </c>
      <c r="AA124" s="35">
        <f t="shared" si="50"/>
        <v>-2.1687172046430163</v>
      </c>
      <c r="AB124" s="35">
        <f t="shared" si="51"/>
        <v>-2.1687172046430305</v>
      </c>
      <c r="AC124" s="35">
        <f t="shared" si="52"/>
        <v>-2.1687172046430234</v>
      </c>
      <c r="AF124">
        <v>1.99</v>
      </c>
      <c r="AG124">
        <v>1.82</v>
      </c>
      <c r="AJ124" t="s">
        <v>495</v>
      </c>
    </row>
    <row r="125" spans="1:36" ht="15" x14ac:dyDescent="0.25">
      <c r="A125">
        <v>3.04</v>
      </c>
      <c r="B125">
        <v>3.31</v>
      </c>
      <c r="C125">
        <v>2.56</v>
      </c>
      <c r="D125" s="20">
        <f t="shared" si="40"/>
        <v>2.1687172046430225E-2</v>
      </c>
      <c r="E125" s="17">
        <f>IF(OR($A125="",$B125="",$C125=""),"",A125*'MPTO_working_3-way'!$I124)</f>
        <v>3.1059290030211479</v>
      </c>
      <c r="F125" s="21">
        <f>IF(OR($A125="",$B125="",$C125=""),"",B125*'MPTO_working_3-way'!$I124)</f>
        <v>3.3817845394736841</v>
      </c>
      <c r="G125" s="22">
        <f>IF(OR($A125="",$B125="",$C125=""),"",C125*'MPTO_working_3-way'!$I124)</f>
        <v>2.6155191604388612</v>
      </c>
      <c r="H125" s="17">
        <f>IF(OR($A125="",$B125="",$C125=""),"",'MPTO_working_3-way'!E124)</f>
        <v>3.1083092431610084</v>
      </c>
      <c r="I125" s="21">
        <f>IF(OR($A125="",$B125="",$C125=""),"",'MPTO_working_3-way'!F124)</f>
        <v>3.3911439010759086</v>
      </c>
      <c r="J125" s="22">
        <f>IF(OR($A125="",$B125="",$C125=""),"",'MPTO_working_3-way'!G124)</f>
        <v>2.6082696469998656</v>
      </c>
      <c r="K125" s="17">
        <f>IF(OR($A125="",$B125="",$C125=""),"",'OddsRatio_working_3-way'!H124)</f>
        <v>3.1075077207930391</v>
      </c>
      <c r="L125" s="21">
        <f>IF(OR($A125="",$B125="",$C125=""),"",'OddsRatio_working_3-way'!I124)</f>
        <v>3.3864425661921178</v>
      </c>
      <c r="M125" s="22">
        <f>IF(OR($A125="",$B125="",$C125=""),"",'OddsRatio_working_3-way'!J124)</f>
        <v>2.6116235511946768</v>
      </c>
      <c r="N125" s="23">
        <f t="shared" si="41"/>
        <v>32.196486108578029</v>
      </c>
      <c r="O125" s="24">
        <f t="shared" si="42"/>
        <v>29.570186637485563</v>
      </c>
      <c r="P125" s="24">
        <f t="shared" si="43"/>
        <v>38.233327253936409</v>
      </c>
      <c r="Q125" t="s">
        <v>266</v>
      </c>
      <c r="R125" t="s">
        <v>267</v>
      </c>
      <c r="S125" s="48" t="s">
        <v>477</v>
      </c>
      <c r="T125" s="35">
        <v>100</v>
      </c>
      <c r="U125" s="35">
        <f t="shared" si="44"/>
        <v>78.81355932203391</v>
      </c>
      <c r="V125" s="35">
        <f t="shared" si="45"/>
        <v>72.972972972972968</v>
      </c>
      <c r="W125" s="35">
        <f t="shared" si="46"/>
        <v>45.945945945945937</v>
      </c>
      <c r="X125" s="35">
        <f t="shared" si="47"/>
        <v>81.081081081081081</v>
      </c>
      <c r="Y125" s="35">
        <f t="shared" si="48"/>
        <v>75.240494732020153</v>
      </c>
      <c r="Z125" s="35">
        <f t="shared" si="49"/>
        <v>48.213467704993128</v>
      </c>
      <c r="AA125" s="35">
        <f t="shared" si="50"/>
        <v>-2.2675217590471703</v>
      </c>
      <c r="AB125" s="35">
        <f t="shared" si="51"/>
        <v>-2.2675217590471846</v>
      </c>
      <c r="AC125" s="35">
        <f t="shared" si="52"/>
        <v>-2.2675217590471917</v>
      </c>
      <c r="AF125">
        <v>2.02</v>
      </c>
      <c r="AG125">
        <v>1.88</v>
      </c>
      <c r="AJ125" t="s">
        <v>484</v>
      </c>
    </row>
    <row r="126" spans="1:36" ht="15" x14ac:dyDescent="0.25">
      <c r="A126">
        <v>4.72</v>
      </c>
      <c r="B126">
        <v>3.7</v>
      </c>
      <c r="C126">
        <v>1.85</v>
      </c>
      <c r="D126" s="20">
        <f t="shared" si="40"/>
        <v>2.2675217590471863E-2</v>
      </c>
      <c r="E126" s="17">
        <f>IF(OR($A126="",$B126="",$C126=""),"",A126*'MPTO_working_3-way'!$I125)</f>
        <v>4.827027027027027</v>
      </c>
      <c r="F126" s="21">
        <f>IF(OR($A126="",$B126="",$C126=""),"",B126*'MPTO_working_3-way'!$I125)</f>
        <v>3.7838983050847461</v>
      </c>
      <c r="G126" s="22">
        <f>IF(OR($A126="",$B126="",$C126=""),"",C126*'MPTO_working_3-way'!$I125)</f>
        <v>1.8919491525423731</v>
      </c>
      <c r="H126" s="17">
        <f>IF(OR($A126="",$B126="",$C126=""),"",'MPTO_working_3-way'!E125)</f>
        <v>4.8946188340807177</v>
      </c>
      <c r="I126" s="21">
        <f>IF(OR($A126="",$B126="",$C126=""),"",'MPTO_working_3-way'!F125)</f>
        <v>3.8064516129032264</v>
      </c>
      <c r="J126" s="22">
        <f>IF(OR($A126="",$B126="",$C126=""),"",'MPTO_working_3-way'!G125)</f>
        <v>1.8762354963472283</v>
      </c>
      <c r="K126" s="17">
        <f>IF(OR($A126="",$B126="",$C126=""),"",'OddsRatio_working_3-way'!H125)</f>
        <v>4.8610202605362947</v>
      </c>
      <c r="L126" s="21">
        <f>IF(OR($A126="",$B126="",$C126=""),"",'OddsRatio_working_3-way'!I125)</f>
        <v>3.8023534149053764</v>
      </c>
      <c r="M126" s="22">
        <f>IF(OR($A126="",$B126="",$C126=""),"",'OddsRatio_working_3-way'!J125)</f>
        <v>1.8822223713591004</v>
      </c>
      <c r="N126" s="23">
        <f t="shared" si="41"/>
        <v>20.716685330347147</v>
      </c>
      <c r="O126" s="24">
        <f t="shared" si="42"/>
        <v>26.427771556550951</v>
      </c>
      <c r="P126" s="24">
        <f t="shared" si="43"/>
        <v>52.855543113101902</v>
      </c>
      <c r="Q126" t="s">
        <v>268</v>
      </c>
      <c r="R126" t="s">
        <v>269</v>
      </c>
      <c r="S126" s="48" t="s">
        <v>477</v>
      </c>
      <c r="T126" s="35">
        <v>100</v>
      </c>
      <c r="U126" s="35">
        <f t="shared" si="44"/>
        <v>78.213507625272342</v>
      </c>
      <c r="V126" s="35">
        <f t="shared" si="45"/>
        <v>77.678571428571431</v>
      </c>
      <c r="W126" s="35">
        <f t="shared" si="46"/>
        <v>41.520467836257311</v>
      </c>
      <c r="X126" s="35">
        <f t="shared" si="47"/>
        <v>80.800960735171259</v>
      </c>
      <c r="Y126" s="35">
        <f t="shared" si="48"/>
        <v>80.266024538470361</v>
      </c>
      <c r="Z126" s="35">
        <f t="shared" si="49"/>
        <v>44.107920946156241</v>
      </c>
      <c r="AA126" s="35">
        <f t="shared" si="50"/>
        <v>-2.5874531098989166</v>
      </c>
      <c r="AB126" s="35">
        <f t="shared" si="51"/>
        <v>-2.5874531098989308</v>
      </c>
      <c r="AC126" s="35">
        <f t="shared" si="52"/>
        <v>-2.5874531098989308</v>
      </c>
      <c r="AF126">
        <v>1.96</v>
      </c>
      <c r="AG126">
        <v>1.94</v>
      </c>
      <c r="AJ126" t="s">
        <v>484</v>
      </c>
    </row>
    <row r="127" spans="1:36" ht="15" x14ac:dyDescent="0.25">
      <c r="A127">
        <v>4.59</v>
      </c>
      <c r="B127">
        <v>4.4800000000000004</v>
      </c>
      <c r="C127">
        <v>1.71</v>
      </c>
      <c r="D127" s="20">
        <f t="shared" si="40"/>
        <v>2.5874531098989184E-2</v>
      </c>
      <c r="E127" s="17">
        <f>IF(OR($A127="",$B127="",$C127=""),"",A127*'MPTO_working_3-way'!$I126)</f>
        <v>4.7087640977443606</v>
      </c>
      <c r="F127" s="21">
        <f>IF(OR($A127="",$B127="",$C127=""),"",B127*'MPTO_working_3-way'!$I126)</f>
        <v>4.5959178993234717</v>
      </c>
      <c r="G127" s="22">
        <f>IF(OR($A127="",$B127="",$C127=""),"",C127*'MPTO_working_3-way'!$I126)</f>
        <v>1.7542454481792715</v>
      </c>
      <c r="H127" s="17">
        <f>IF(OR($A127="",$B127="",$C127=""),"",'MPTO_working_3-way'!E126)</f>
        <v>4.7791990892588307</v>
      </c>
      <c r="I127" s="21">
        <f>IF(OR($A127="",$B127="",$C127=""),"",'MPTO_working_3-way'!F126)</f>
        <v>4.6600615137992563</v>
      </c>
      <c r="J127" s="22">
        <f>IF(OR($A127="",$B127="",$C127=""),"",'MPTO_working_3-way'!G126)</f>
        <v>1.7355974286971658</v>
      </c>
      <c r="K127" s="17">
        <f>IF(OR($A127="",$B127="",$C127=""),"",'OddsRatio_working_3-way'!H126)</f>
        <v>4.7528585841682816</v>
      </c>
      <c r="L127" s="21">
        <f>IF(OR($A127="",$B127="",$C127=""),"",'OddsRatio_working_3-way'!I126)</f>
        <v>4.6378684882745462</v>
      </c>
      <c r="M127" s="22">
        <f>IF(OR($A127="",$B127="",$C127=""),"",'OddsRatio_working_3-way'!J126)</f>
        <v>1.7422088007686576</v>
      </c>
      <c r="N127" s="23">
        <f t="shared" si="41"/>
        <v>21.236995084952973</v>
      </c>
      <c r="O127" s="24">
        <f t="shared" si="42"/>
        <v>21.758439160699584</v>
      </c>
      <c r="P127" s="24">
        <f t="shared" si="43"/>
        <v>57.004565754347446</v>
      </c>
      <c r="Q127" t="s">
        <v>270</v>
      </c>
      <c r="R127" t="s">
        <v>271</v>
      </c>
      <c r="S127" s="48" t="s">
        <v>477</v>
      </c>
      <c r="T127" s="35">
        <v>100</v>
      </c>
      <c r="U127" s="35">
        <f t="shared" si="44"/>
        <v>52.38095238095238</v>
      </c>
      <c r="V127" s="35">
        <f t="shared" si="45"/>
        <v>69.6048632218845</v>
      </c>
      <c r="W127" s="35">
        <f t="shared" si="46"/>
        <v>75.186104218362274</v>
      </c>
      <c r="X127" s="35">
        <f t="shared" si="47"/>
        <v>55.209032559753211</v>
      </c>
      <c r="Y127" s="35">
        <f t="shared" si="48"/>
        <v>72.432943400685332</v>
      </c>
      <c r="Z127" s="35">
        <f t="shared" si="49"/>
        <v>78.01418439716312</v>
      </c>
      <c r="AA127" s="35">
        <f t="shared" si="50"/>
        <v>-2.8280801788008318</v>
      </c>
      <c r="AB127" s="35">
        <f t="shared" si="51"/>
        <v>-2.8280801788008318</v>
      </c>
      <c r="AC127" s="35">
        <f t="shared" si="52"/>
        <v>-2.8280801788008461</v>
      </c>
      <c r="AF127">
        <v>1.5</v>
      </c>
      <c r="AG127">
        <v>2.71</v>
      </c>
      <c r="AJ127" t="s">
        <v>484</v>
      </c>
    </row>
    <row r="128" spans="1:36" ht="15" x14ac:dyDescent="0.25">
      <c r="A128">
        <v>2.1</v>
      </c>
      <c r="B128">
        <v>3.29</v>
      </c>
      <c r="C128">
        <v>4.03</v>
      </c>
      <c r="D128" s="20">
        <f t="shared" si="40"/>
        <v>2.8280801788008292E-2</v>
      </c>
      <c r="E128" s="17">
        <f>IF(OR($A128="",$B128="",$C128=""),"",A128*'MPTO_working_3-way'!$I127)</f>
        <v>2.1593896837548177</v>
      </c>
      <c r="F128" s="21">
        <f>IF(OR($A128="",$B128="",$C128=""),"",B128*'MPTO_working_3-way'!$I127)</f>
        <v>3.3830438378825471</v>
      </c>
      <c r="G128" s="22">
        <f>IF(OR($A128="",$B128="",$C128=""),"",C128*'MPTO_working_3-way'!$I127)</f>
        <v>4.143971631205674</v>
      </c>
      <c r="H128" s="17">
        <f>IF(OR($A128="",$B128="",$C128=""),"",'MPTO_working_3-way'!E127)</f>
        <v>2.1424123982685228</v>
      </c>
      <c r="I128" s="21">
        <f>IF(OR($A128="",$B128="",$C128=""),"",'MPTO_working_3-way'!F127)</f>
        <v>3.39530403953894</v>
      </c>
      <c r="J128" s="22">
        <f>IF(OR($A128="",$B128="",$C128=""),"",'MPTO_working_3-way'!G127)</f>
        <v>4.1891480107143728</v>
      </c>
      <c r="K128" s="17">
        <f>IF(OR($A128="",$B128="",$C128=""),"",'OddsRatio_working_3-way'!H127)</f>
        <v>2.1494330928320418</v>
      </c>
      <c r="L128" s="21">
        <f>IF(OR($A128="",$B128="",$C128=""),"",'OddsRatio_working_3-way'!I127)</f>
        <v>3.3929107114412504</v>
      </c>
      <c r="M128" s="22">
        <f>IF(OR($A128="",$B128="",$C128=""),"",'OddsRatio_working_3-way'!J127)</f>
        <v>4.1661657011646245</v>
      </c>
      <c r="N128" s="23">
        <f t="shared" si="41"/>
        <v>46.309381188723989</v>
      </c>
      <c r="O128" s="24">
        <f t="shared" si="42"/>
        <v>29.559179482164254</v>
      </c>
      <c r="P128" s="24">
        <f t="shared" si="43"/>
        <v>24.131439329111757</v>
      </c>
      <c r="Q128" t="s">
        <v>272</v>
      </c>
      <c r="R128" t="s">
        <v>273</v>
      </c>
      <c r="S128" s="48" t="s">
        <v>477</v>
      </c>
      <c r="T128" s="35">
        <v>100</v>
      </c>
      <c r="U128" s="35">
        <f t="shared" si="44"/>
        <v>52.38095238095238</v>
      </c>
      <c r="V128" s="35">
        <f t="shared" si="45"/>
        <v>68.944099378881987</v>
      </c>
      <c r="W128" s="35">
        <f t="shared" si="46"/>
        <v>75.728155339805824</v>
      </c>
      <c r="X128" s="35">
        <f t="shared" si="47"/>
        <v>55.32774528131219</v>
      </c>
      <c r="Y128" s="35">
        <f t="shared" si="48"/>
        <v>71.890892279241797</v>
      </c>
      <c r="Z128" s="35">
        <f t="shared" si="49"/>
        <v>78.674948240165634</v>
      </c>
      <c r="AA128" s="35">
        <f t="shared" si="50"/>
        <v>-2.9467929003598101</v>
      </c>
      <c r="AB128" s="35">
        <f t="shared" si="51"/>
        <v>-2.9467929003598101</v>
      </c>
      <c r="AC128" s="35">
        <f t="shared" si="52"/>
        <v>-2.9467929003598101</v>
      </c>
      <c r="AF128">
        <v>2.13</v>
      </c>
      <c r="AG128">
        <v>1.77</v>
      </c>
      <c r="AJ128" t="s">
        <v>485</v>
      </c>
    </row>
    <row r="129" spans="1:36" ht="15" x14ac:dyDescent="0.25">
      <c r="A129">
        <v>2.1</v>
      </c>
      <c r="B129">
        <v>3.22</v>
      </c>
      <c r="C129">
        <v>4.12</v>
      </c>
      <c r="D129" s="20">
        <f t="shared" si="40"/>
        <v>2.9467929003597959E-2</v>
      </c>
      <c r="E129" s="17">
        <f>IF(OR($A129="",$B129="",$C129=""),"",A129*'MPTO_working_3-way'!$I128)</f>
        <v>2.1618826509075557</v>
      </c>
      <c r="F129" s="21">
        <f>IF(OR($A129="",$B129="",$C129=""),"",B129*'MPTO_working_3-way'!$I128)</f>
        <v>3.3148867313915855</v>
      </c>
      <c r="G129" s="22">
        <f>IF(OR($A129="",$B129="",$C129=""),"",C129*'MPTO_working_3-way'!$I128)</f>
        <v>4.2414078674948241</v>
      </c>
      <c r="H129" s="17">
        <f>IF(OR($A129="",$B129="",$C129=""),"",'MPTO_working_3-way'!E128)</f>
        <v>2.1442302166542153</v>
      </c>
      <c r="I129" s="21">
        <f>IF(OR($A129="",$B129="",$C129=""),"",'MPTO_working_3-way'!F128)</f>
        <v>3.3251715533374919</v>
      </c>
      <c r="J129" s="22">
        <f>IF(OR($A129="",$B129="",$C129=""),"",'MPTO_working_3-way'!G128)</f>
        <v>4.2937656434304774</v>
      </c>
      <c r="K129" s="17">
        <f>IF(OR($A129="",$B129="",$C129=""),"",'OddsRatio_working_3-way'!H128)</f>
        <v>2.1515861185966529</v>
      </c>
      <c r="L129" s="21">
        <f>IF(OR($A129="",$B129="",$C129=""),"",'OddsRatio_working_3-way'!I128)</f>
        <v>3.3241101666223352</v>
      </c>
      <c r="M129" s="22">
        <f>IF(OR($A129="",$B129="",$C129=""),"",'OddsRatio_working_3-way'!J128)</f>
        <v>4.2663169909286882</v>
      </c>
      <c r="N129" s="23">
        <f t="shared" si="41"/>
        <v>46.255979693449191</v>
      </c>
      <c r="O129" s="24">
        <f t="shared" si="42"/>
        <v>30.166943278336429</v>
      </c>
      <c r="P129" s="24">
        <f t="shared" si="43"/>
        <v>23.57707702821439</v>
      </c>
      <c r="Q129" t="s">
        <v>274</v>
      </c>
      <c r="R129" t="s">
        <v>275</v>
      </c>
      <c r="S129" s="48" t="s">
        <v>477</v>
      </c>
      <c r="T129" s="35">
        <v>100</v>
      </c>
      <c r="U129" s="35">
        <f t="shared" si="44"/>
        <v>55.156950672645742</v>
      </c>
      <c r="V129" s="35">
        <f t="shared" si="45"/>
        <v>72.067039106145245</v>
      </c>
      <c r="W129" s="35">
        <f t="shared" si="46"/>
        <v>70.059880239520965</v>
      </c>
      <c r="X129" s="35">
        <f t="shared" si="47"/>
        <v>57.873080654333783</v>
      </c>
      <c r="Y129" s="35">
        <f t="shared" si="48"/>
        <v>74.783169087833315</v>
      </c>
      <c r="Z129" s="35">
        <f t="shared" si="49"/>
        <v>72.776010221209006</v>
      </c>
      <c r="AA129" s="35">
        <f t="shared" si="50"/>
        <v>-2.7161299816880415</v>
      </c>
      <c r="AB129" s="35">
        <f t="shared" si="51"/>
        <v>-2.71612998168807</v>
      </c>
      <c r="AC129" s="35">
        <f t="shared" si="52"/>
        <v>-2.7161299816880415</v>
      </c>
      <c r="AF129">
        <v>2.0699999999999998</v>
      </c>
      <c r="AG129">
        <v>1.83</v>
      </c>
      <c r="AJ129" t="s">
        <v>485</v>
      </c>
    </row>
    <row r="130" spans="1:36" ht="15" x14ac:dyDescent="0.25">
      <c r="A130">
        <v>2.23</v>
      </c>
      <c r="B130">
        <v>3.58</v>
      </c>
      <c r="C130">
        <v>3.34</v>
      </c>
      <c r="D130" s="20">
        <f t="shared" si="40"/>
        <v>2.7161299816880646E-2</v>
      </c>
      <c r="E130" s="17">
        <f>IF(OR($A130="",$B130="",$C130=""),"",A130*'MPTO_working_3-way'!$I129)</f>
        <v>2.2905696985916437</v>
      </c>
      <c r="F130" s="21">
        <f>IF(OR($A130="",$B130="",$C130=""),"",B130*'MPTO_working_3-way'!$I129)</f>
        <v>3.677237453344433</v>
      </c>
      <c r="G130" s="22">
        <f>IF(OR($A130="",$B130="",$C130=""),"",C130*'MPTO_working_3-way'!$I129)</f>
        <v>3.4307187413883811</v>
      </c>
      <c r="H130" s="17">
        <f>IF(OR($A130="",$B130="",$C130=""),"",'MPTO_working_3-way'!E129)</f>
        <v>2.2759512266015118</v>
      </c>
      <c r="I130" s="21">
        <f>IF(OR($A130="",$B130="",$C130=""),"",'MPTO_working_3-way'!F129)</f>
        <v>3.6999237200349531</v>
      </c>
      <c r="J130" s="22">
        <f>IF(OR($A130="",$B130="",$C130=""),"",'MPTO_working_3-way'!G129)</f>
        <v>3.4441496401698171</v>
      </c>
      <c r="K130" s="17">
        <f>IF(OR($A130="",$B130="",$C130=""),"",'OddsRatio_working_3-way'!H129)</f>
        <v>2.2821405984556677</v>
      </c>
      <c r="L130" s="21">
        <f>IF(OR($A130="",$B130="",$C130=""),"",'OddsRatio_working_3-way'!I129)</f>
        <v>3.6893680845655483</v>
      </c>
      <c r="M130" s="22">
        <f>IF(OR($A130="",$B130="",$C130=""),"",'OddsRatio_working_3-way'!J129)</f>
        <v>3.4391943092571244</v>
      </c>
      <c r="N130" s="23">
        <f t="shared" si="41"/>
        <v>43.657261362308674</v>
      </c>
      <c r="O130" s="24">
        <f t="shared" si="42"/>
        <v>27.194327608365459</v>
      </c>
      <c r="P130" s="24">
        <f t="shared" si="43"/>
        <v>29.148411029325853</v>
      </c>
      <c r="Q130" t="s">
        <v>276</v>
      </c>
      <c r="R130" t="s">
        <v>277</v>
      </c>
      <c r="S130" s="48" t="s">
        <v>477</v>
      </c>
      <c r="T130" s="35">
        <v>100</v>
      </c>
      <c r="U130" s="35">
        <f t="shared" si="44"/>
        <v>52.830188679245275</v>
      </c>
      <c r="V130" s="35">
        <f t="shared" si="45"/>
        <v>69.135802469135797</v>
      </c>
      <c r="W130" s="35">
        <f t="shared" si="46"/>
        <v>75.124378109452735</v>
      </c>
      <c r="X130" s="35">
        <f t="shared" si="47"/>
        <v>55.739819421411461</v>
      </c>
      <c r="Y130" s="35">
        <f t="shared" si="48"/>
        <v>72.045433211301983</v>
      </c>
      <c r="Z130" s="35">
        <f t="shared" si="49"/>
        <v>78.034008851618907</v>
      </c>
      <c r="AA130" s="35">
        <f t="shared" si="50"/>
        <v>-2.9096307421661862</v>
      </c>
      <c r="AB130" s="35">
        <f t="shared" si="51"/>
        <v>-2.9096307421661862</v>
      </c>
      <c r="AC130" s="35">
        <f t="shared" si="52"/>
        <v>-2.909630742166172</v>
      </c>
      <c r="AF130">
        <v>1.93</v>
      </c>
      <c r="AG130">
        <v>1.96</v>
      </c>
      <c r="AJ130" t="s">
        <v>485</v>
      </c>
    </row>
    <row r="131" spans="1:36" ht="15" x14ac:dyDescent="0.25">
      <c r="A131">
        <v>2.12</v>
      </c>
      <c r="B131">
        <v>3.24</v>
      </c>
      <c r="C131">
        <v>4.0199999999999996</v>
      </c>
      <c r="D131" s="20">
        <f t="shared" si="40"/>
        <v>2.9096307421661693E-2</v>
      </c>
      <c r="E131" s="17">
        <f>IF(OR($A131="",$B131="",$C131=""),"",A131*'MPTO_working_3-way'!$I130)</f>
        <v>2.1816841717339228</v>
      </c>
      <c r="F131" s="21">
        <f>IF(OR($A131="",$B131="",$C131=""),"",B131*'MPTO_working_3-way'!$I130)</f>
        <v>3.3342720360461842</v>
      </c>
      <c r="G131" s="22">
        <f>IF(OR($A131="",$B131="",$C131=""),"",C131*'MPTO_working_3-way'!$I130)</f>
        <v>4.1369671558350793</v>
      </c>
      <c r="H131" s="17">
        <f>IF(OR($A131="",$B131="",$C131=""),"",'MPTO_working_3-way'!E130)</f>
        <v>2.1645052375983305</v>
      </c>
      <c r="I131" s="21">
        <f>IF(OR($A131="",$B131="",$C131=""),"",'MPTO_working_3-way'!F130)</f>
        <v>3.345116996697111</v>
      </c>
      <c r="J131" s="22">
        <f>IF(OR($A131="",$B131="",$C131=""),"",'MPTO_working_3-way'!G130)</f>
        <v>4.1830949045234398</v>
      </c>
      <c r="K131" s="17">
        <f>IF(OR($A131="",$B131="",$C131=""),"",'OddsRatio_working_3-way'!H130)</f>
        <v>2.1716715930758133</v>
      </c>
      <c r="L131" s="21">
        <f>IF(OR($A131="",$B131="",$C131=""),"",'OddsRatio_working_3-way'!I130)</f>
        <v>3.3433431861516265</v>
      </c>
      <c r="M131" s="22">
        <f>IF(OR($A131="",$B131="",$C131=""),"",'OddsRatio_working_3-way'!J130)</f>
        <v>4.1593287599008519</v>
      </c>
      <c r="N131" s="23">
        <f t="shared" si="41"/>
        <v>45.836148648648653</v>
      </c>
      <c r="O131" s="24">
        <f t="shared" si="42"/>
        <v>29.991554054054053</v>
      </c>
      <c r="P131" s="24">
        <f t="shared" si="43"/>
        <v>24.172297297297305</v>
      </c>
      <c r="Q131" t="s">
        <v>278</v>
      </c>
      <c r="R131" t="s">
        <v>279</v>
      </c>
      <c r="S131" s="48" t="s">
        <v>477</v>
      </c>
      <c r="T131" s="35">
        <v>100</v>
      </c>
      <c r="U131" s="35">
        <f t="shared" si="44"/>
        <v>57.446808510638299</v>
      </c>
      <c r="V131" s="35">
        <f t="shared" si="45"/>
        <v>67.10526315789474</v>
      </c>
      <c r="W131" s="35">
        <f t="shared" si="46"/>
        <v>72.602739726027394</v>
      </c>
      <c r="X131" s="35">
        <f t="shared" si="47"/>
        <v>60.291997116077866</v>
      </c>
      <c r="Y131" s="35">
        <f t="shared" si="48"/>
        <v>69.9504517633343</v>
      </c>
      <c r="Z131" s="35">
        <f t="shared" si="49"/>
        <v>75.447928331466969</v>
      </c>
      <c r="AA131" s="35">
        <f t="shared" si="50"/>
        <v>-2.8451886054395672</v>
      </c>
      <c r="AB131" s="35">
        <f t="shared" si="51"/>
        <v>-2.8451886054395601</v>
      </c>
      <c r="AC131" s="35">
        <f t="shared" si="52"/>
        <v>-2.8451886054395743</v>
      </c>
      <c r="AF131">
        <v>2.08</v>
      </c>
      <c r="AG131">
        <v>1.82</v>
      </c>
      <c r="AJ131" t="s">
        <v>485</v>
      </c>
    </row>
    <row r="132" spans="1:36" ht="15" x14ac:dyDescent="0.25">
      <c r="A132">
        <v>2.35</v>
      </c>
      <c r="B132">
        <v>3.04</v>
      </c>
      <c r="C132">
        <v>3.65</v>
      </c>
      <c r="D132" s="20">
        <f t="shared" ref="D132:D195" si="53">IF(OR($A132="",$B132="",$C132=""),"",(1/A132)+(1/B132)+(1/C132)-1)</f>
        <v>2.8451886054395636E-2</v>
      </c>
      <c r="E132" s="17">
        <f>IF(OR($A132="",$B132="",$C132=""),"",A132*'MPTO_working_3-way'!$I131)</f>
        <v>2.41686193222783</v>
      </c>
      <c r="F132" s="21">
        <f>IF(OR($A132="",$B132="",$C132=""),"",B132*'MPTO_working_3-way'!$I131)</f>
        <v>3.1264937336053626</v>
      </c>
      <c r="G132" s="22">
        <f>IF(OR($A132="",$B132="",$C132=""),"",C132*'MPTO_working_3-way'!$I131)</f>
        <v>3.7538493840985439</v>
      </c>
      <c r="H132" s="17">
        <f>IF(OR($A132="",$B132="",$C132=""),"",'MPTO_working_3-way'!E131)</f>
        <v>2.4035690912275207</v>
      </c>
      <c r="I132" s="21">
        <f>IF(OR($A132="",$B132="",$C132=""),"",'MPTO_working_3-way'!F131)</f>
        <v>3.1302489736140791</v>
      </c>
      <c r="J132" s="22">
        <f>IF(OR($A132="",$B132="",$C132=""),"",'MPTO_working_3-way'!G131)</f>
        <v>3.7808807110647114</v>
      </c>
      <c r="K132" s="17">
        <f>IF(OR($A132="",$B132="",$C132=""),"",'OddsRatio_working_3-way'!H131)</f>
        <v>2.4094985897484502</v>
      </c>
      <c r="L132" s="21">
        <f>IF(OR($A132="",$B132="",$C132=""),"",'OddsRatio_working_3-way'!I131)</f>
        <v>3.1299089800643247</v>
      </c>
      <c r="M132" s="22">
        <f>IF(OR($A132="",$B132="",$C132=""),"",'OddsRatio_working_3-way'!J131)</f>
        <v>3.7667935280247367</v>
      </c>
      <c r="N132" s="23">
        <f t="shared" si="41"/>
        <v>41.375967185606413</v>
      </c>
      <c r="O132" s="24">
        <f t="shared" si="42"/>
        <v>31.984711475715489</v>
      </c>
      <c r="P132" s="24">
        <f t="shared" si="43"/>
        <v>26.639321338678108</v>
      </c>
      <c r="Q132" t="s">
        <v>280</v>
      </c>
      <c r="R132" t="s">
        <v>281</v>
      </c>
      <c r="S132" s="48" t="s">
        <v>477</v>
      </c>
      <c r="T132" s="35">
        <v>100</v>
      </c>
      <c r="U132" s="35">
        <f t="shared" si="44"/>
        <v>59.349593495934961</v>
      </c>
      <c r="V132" s="35">
        <f t="shared" si="45"/>
        <v>68.847352024922117</v>
      </c>
      <c r="W132" s="35">
        <f t="shared" si="46"/>
        <v>69.135802469135797</v>
      </c>
      <c r="X132" s="35">
        <f t="shared" si="47"/>
        <v>62.016845505942072</v>
      </c>
      <c r="Y132" s="35">
        <f t="shared" si="48"/>
        <v>71.514604034929235</v>
      </c>
      <c r="Z132" s="35">
        <f t="shared" si="49"/>
        <v>71.803054479142929</v>
      </c>
      <c r="AA132" s="35">
        <f t="shared" si="50"/>
        <v>-2.6672520100071111</v>
      </c>
      <c r="AB132" s="35">
        <f t="shared" si="51"/>
        <v>-2.6672520100071182</v>
      </c>
      <c r="AC132" s="35">
        <f t="shared" si="52"/>
        <v>-2.6672520100071324</v>
      </c>
      <c r="AF132">
        <v>2.2599999999999998</v>
      </c>
      <c r="AG132">
        <v>1.69</v>
      </c>
      <c r="AJ132" t="s">
        <v>485</v>
      </c>
    </row>
    <row r="133" spans="1:36" ht="15" x14ac:dyDescent="0.25">
      <c r="A133">
        <v>2.46</v>
      </c>
      <c r="B133">
        <v>3.21</v>
      </c>
      <c r="C133">
        <v>3.24</v>
      </c>
      <c r="D133" s="20">
        <f t="shared" si="53"/>
        <v>2.6672520100071262E-2</v>
      </c>
      <c r="E133" s="17">
        <f>IF(OR($A133="",$B133="",$C133=""),"",A133*'MPTO_working_3-way'!$I132)</f>
        <v>2.5256143994461753</v>
      </c>
      <c r="F133" s="21">
        <f>IF(OR($A133="",$B133="",$C133=""),"",B133*'MPTO_working_3-way'!$I132)</f>
        <v>3.2956187895212286</v>
      </c>
      <c r="G133" s="22">
        <f>IF(OR($A133="",$B133="",$C133=""),"",C133*'MPTO_working_3-way'!$I132)</f>
        <v>3.3264189651242311</v>
      </c>
      <c r="H133" s="17">
        <f>IF(OR($A133="",$B133="",$C133=""),"",'MPTO_working_3-way'!E132)</f>
        <v>2.5150068888721124</v>
      </c>
      <c r="I133" s="21">
        <f>IF(OR($A133="",$B133="",$C133=""),"",'MPTO_working_3-way'!F132)</f>
        <v>3.3043034882928004</v>
      </c>
      <c r="J133" s="22">
        <f>IF(OR($A133="",$B133="",$C133=""),"",'MPTO_working_3-way'!G132)</f>
        <v>3.3361007926846447</v>
      </c>
      <c r="K133" s="17">
        <f>IF(OR($A133="",$B133="",$C133=""),"",'OddsRatio_working_3-way'!H132)</f>
        <v>2.5197592382436445</v>
      </c>
      <c r="L133" s="21">
        <f>IF(OR($A133="",$B133="",$C133=""),"",'OddsRatio_working_3-way'!I132)</f>
        <v>3.3004574770674351</v>
      </c>
      <c r="M133" s="22">
        <f>IF(OR($A133="",$B133="",$C133=""),"",'OddsRatio_working_3-way'!J132)</f>
        <v>3.3316854066203869</v>
      </c>
      <c r="N133" s="23">
        <f t="shared" si="41"/>
        <v>39.594326046734736</v>
      </c>
      <c r="O133" s="24">
        <f t="shared" si="42"/>
        <v>30.34331528815185</v>
      </c>
      <c r="P133" s="24">
        <f t="shared" si="43"/>
        <v>30.062358665113408</v>
      </c>
      <c r="Q133" t="s">
        <v>282</v>
      </c>
      <c r="R133" t="s">
        <v>283</v>
      </c>
      <c r="S133" s="48" t="s">
        <v>477</v>
      </c>
      <c r="T133" s="35">
        <v>100</v>
      </c>
      <c r="U133" s="35">
        <f t="shared" si="44"/>
        <v>57.446808510638299</v>
      </c>
      <c r="V133" s="35">
        <f t="shared" si="45"/>
        <v>72.527472527472526</v>
      </c>
      <c r="W133" s="35">
        <f t="shared" si="46"/>
        <v>67.320261437908499</v>
      </c>
      <c r="X133" s="35">
        <f t="shared" si="47"/>
        <v>60.152266034618975</v>
      </c>
      <c r="Y133" s="35">
        <f t="shared" si="48"/>
        <v>75.232930051453209</v>
      </c>
      <c r="Z133" s="35">
        <f t="shared" si="49"/>
        <v>70.025718961889169</v>
      </c>
      <c r="AA133" s="35">
        <f t="shared" si="50"/>
        <v>-2.7054575239806766</v>
      </c>
      <c r="AB133" s="35">
        <f t="shared" si="51"/>
        <v>-2.7054575239806837</v>
      </c>
      <c r="AC133" s="35">
        <f t="shared" si="52"/>
        <v>-2.7054575239806695</v>
      </c>
      <c r="AF133">
        <v>1.99</v>
      </c>
      <c r="AG133">
        <v>1.9</v>
      </c>
      <c r="AJ133" t="s">
        <v>485</v>
      </c>
    </row>
    <row r="134" spans="1:36" ht="15" x14ac:dyDescent="0.25">
      <c r="A134">
        <v>2.35</v>
      </c>
      <c r="B134">
        <v>3.64</v>
      </c>
      <c r="C134">
        <v>3.06</v>
      </c>
      <c r="D134" s="20">
        <f t="shared" si="53"/>
        <v>2.7054575239806811E-2</v>
      </c>
      <c r="E134" s="17">
        <f>IF(OR($A134="",$B134="",$C134=""),"",A134*'MPTO_working_3-way'!$I133)</f>
        <v>2.4135782518135462</v>
      </c>
      <c r="F134" s="21">
        <f>IF(OR($A134="",$B134="",$C134=""),"",B134*'MPTO_working_3-way'!$I133)</f>
        <v>3.7384786538728969</v>
      </c>
      <c r="G134" s="22">
        <f>IF(OR($A134="",$B134="",$C134=""),"",C134*'MPTO_working_3-way'!$I133)</f>
        <v>3.1427870002338087</v>
      </c>
      <c r="H134" s="17">
        <f>IF(OR($A134="",$B134="",$C134=""),"",'MPTO_working_3-way'!E133)</f>
        <v>2.4008812781590758</v>
      </c>
      <c r="I134" s="21">
        <f>IF(OR($A134="",$B134="",$C134=""),"",'MPTO_working_3-way'!F133)</f>
        <v>3.7635428788334826</v>
      </c>
      <c r="J134" s="22">
        <f>IF(OR($A134="",$B134="",$C134=""),"",'MPTO_working_3-way'!G133)</f>
        <v>3.1468391237581068</v>
      </c>
      <c r="K134" s="17">
        <f>IF(OR($A134="",$B134="",$C134=""),"",'OddsRatio_working_3-way'!H133)</f>
        <v>2.4065330571609018</v>
      </c>
      <c r="L134" s="21">
        <f>IF(OR($A134="",$B134="",$C134=""),"",'OddsRatio_working_3-way'!I133)</f>
        <v>3.7505535340035414</v>
      </c>
      <c r="M134" s="22">
        <f>IF(OR($A134="",$B134="",$C134=""),"",'OddsRatio_working_3-way'!J133)</f>
        <v>3.1462652575936718</v>
      </c>
      <c r="N134" s="23">
        <f t="shared" si="41"/>
        <v>41.432259312438156</v>
      </c>
      <c r="O134" s="24">
        <f t="shared" si="42"/>
        <v>26.748848731931229</v>
      </c>
      <c r="P134" s="24">
        <f t="shared" si="43"/>
        <v>31.818891955630612</v>
      </c>
      <c r="Q134" t="s">
        <v>284</v>
      </c>
      <c r="R134" t="s">
        <v>285</v>
      </c>
      <c r="S134" s="48" t="s">
        <v>477</v>
      </c>
      <c r="T134" s="35">
        <v>100</v>
      </c>
      <c r="U134" s="35">
        <f t="shared" si="44"/>
        <v>47.643979057591622</v>
      </c>
      <c r="V134" s="35">
        <f t="shared" si="45"/>
        <v>74.683544303797461</v>
      </c>
      <c r="W134" s="35">
        <f t="shared" si="46"/>
        <v>74.747474747474755</v>
      </c>
      <c r="X134" s="35">
        <f t="shared" si="47"/>
        <v>50.568980948727784</v>
      </c>
      <c r="Y134" s="35">
        <f t="shared" si="48"/>
        <v>77.608546194933623</v>
      </c>
      <c r="Z134" s="35">
        <f t="shared" si="49"/>
        <v>77.672476638610902</v>
      </c>
      <c r="AA134" s="35">
        <f t="shared" si="50"/>
        <v>-2.9250018911361622</v>
      </c>
      <c r="AB134" s="35">
        <f t="shared" si="51"/>
        <v>-2.9250018911361622</v>
      </c>
      <c r="AC134" s="35">
        <f t="shared" si="52"/>
        <v>-2.9250018911361479</v>
      </c>
      <c r="AF134">
        <v>1.7</v>
      </c>
      <c r="AG134">
        <v>2.2400000000000002</v>
      </c>
      <c r="AJ134" t="s">
        <v>486</v>
      </c>
    </row>
    <row r="135" spans="1:36" ht="15" x14ac:dyDescent="0.25">
      <c r="A135">
        <v>1.91</v>
      </c>
      <c r="B135">
        <v>3.95</v>
      </c>
      <c r="C135">
        <v>3.96</v>
      </c>
      <c r="D135" s="20">
        <f t="shared" si="53"/>
        <v>2.9250018911361586E-2</v>
      </c>
      <c r="E135" s="17">
        <f>IF(OR($A135="",$B135="",$C135=""),"",A135*'MPTO_working_3-way'!$I134)</f>
        <v>1.9658675361207005</v>
      </c>
      <c r="F135" s="21">
        <f>IF(OR($A135="",$B135="",$C135=""),"",B135*'MPTO_working_3-way'!$I134)</f>
        <v>4.0655375746998788</v>
      </c>
      <c r="G135" s="22">
        <f>IF(OR($A135="",$B135="",$C135=""),"",C135*'MPTO_working_3-way'!$I134)</f>
        <v>4.0758300748889917</v>
      </c>
      <c r="H135" s="17">
        <f>IF(OR($A135="",$B135="",$C135=""),"",'MPTO_working_3-way'!E134)</f>
        <v>1.946243951418523</v>
      </c>
      <c r="I135" s="21">
        <f>IF(OR($A135="",$B135="",$C135=""),"",'MPTO_working_3-way'!F134)</f>
        <v>4.1082178419318582</v>
      </c>
      <c r="J135" s="22">
        <f>IF(OR($A135="",$B135="",$C135=""),"",'MPTO_working_3-way'!G134)</f>
        <v>4.119036086108121</v>
      </c>
      <c r="K135" s="17">
        <f>IF(OR($A135="",$B135="",$C135=""),"",'OddsRatio_working_3-way'!H134)</f>
        <v>1.9537362243107992</v>
      </c>
      <c r="L135" s="21">
        <f>IF(OR($A135="",$B135="",$C135=""),"",'OddsRatio_working_3-way'!I134)</f>
        <v>4.0917822656229212</v>
      </c>
      <c r="M135" s="22">
        <f>IF(OR($A135="",$B135="",$C135=""),"",'OddsRatio_working_3-way'!J134)</f>
        <v>4.1022628834724895</v>
      </c>
      <c r="N135" s="23">
        <f t="shared" si="41"/>
        <v>50.86812725812274</v>
      </c>
      <c r="O135" s="24">
        <f t="shared" si="42"/>
        <v>24.59699318050998</v>
      </c>
      <c r="P135" s="24">
        <f t="shared" si="43"/>
        <v>24.53487956136728</v>
      </c>
      <c r="Q135" t="s">
        <v>286</v>
      </c>
      <c r="R135" t="s">
        <v>287</v>
      </c>
      <c r="S135" s="48" t="s">
        <v>477</v>
      </c>
      <c r="T135" s="35">
        <v>100</v>
      </c>
      <c r="U135" s="35">
        <f t="shared" si="44"/>
        <v>65.635738831615114</v>
      </c>
      <c r="V135" s="35">
        <f t="shared" si="45"/>
        <v>69.696969696969703</v>
      </c>
      <c r="W135" s="35">
        <f t="shared" si="46"/>
        <v>61.832061068702288</v>
      </c>
      <c r="X135" s="35">
        <f t="shared" si="47"/>
        <v>68.47096923432801</v>
      </c>
      <c r="Y135" s="35">
        <f t="shared" si="48"/>
        <v>72.532200099682584</v>
      </c>
      <c r="Z135" s="35">
        <f t="shared" si="49"/>
        <v>64.667291471415183</v>
      </c>
      <c r="AA135" s="35">
        <f t="shared" si="50"/>
        <v>-2.8352304027128952</v>
      </c>
      <c r="AB135" s="35">
        <f t="shared" si="51"/>
        <v>-2.835230402712881</v>
      </c>
      <c r="AC135" s="35">
        <f t="shared" si="52"/>
        <v>-2.8352304027128952</v>
      </c>
      <c r="AF135">
        <v>1.82</v>
      </c>
      <c r="AG135">
        <v>2.0699999999999998</v>
      </c>
      <c r="AJ135" t="s">
        <v>486</v>
      </c>
    </row>
    <row r="136" spans="1:36" ht="15" x14ac:dyDescent="0.25">
      <c r="A136">
        <v>2.91</v>
      </c>
      <c r="B136">
        <v>3.3</v>
      </c>
      <c r="C136">
        <v>2.62</v>
      </c>
      <c r="D136" s="20">
        <f t="shared" si="53"/>
        <v>2.8352304027128961E-2</v>
      </c>
      <c r="E136" s="17">
        <f>IF(OR($A136="",$B136="",$C136=""),"",A136*'MPTO_working_3-way'!$I135)</f>
        <v>2.9925052047189453</v>
      </c>
      <c r="F136" s="21">
        <f>IF(OR($A136="",$B136="",$C136=""),"",B136*'MPTO_working_3-way'!$I135)</f>
        <v>3.3935626032895252</v>
      </c>
      <c r="G136" s="22">
        <f>IF(OR($A136="",$B136="",$C136=""),"",C136*'MPTO_working_3-way'!$I135)</f>
        <v>2.6942830365510781</v>
      </c>
      <c r="H136" s="17">
        <f>IF(OR($A136="",$B136="",$C136=""),"",'MPTO_working_3-way'!E135)</f>
        <v>2.9922932558853126</v>
      </c>
      <c r="I136" s="21">
        <f>IF(OR($A136="",$B136="",$C136=""),"",'MPTO_working_3-way'!F135)</f>
        <v>3.4062319770606053</v>
      </c>
      <c r="J136" s="22">
        <f>IF(OR($A136="",$B136="",$C136=""),"",'MPTO_working_3-way'!G135)</f>
        <v>2.6865209786849644</v>
      </c>
      <c r="K136" s="17">
        <f>IF(OR($A136="",$B136="",$C136=""),"",'OddsRatio_working_3-way'!H135)</f>
        <v>2.9927817980673126</v>
      </c>
      <c r="L136" s="21">
        <f>IF(OR($A136="",$B136="",$C136=""),"",'OddsRatio_working_3-way'!I135)</f>
        <v>3.3996848877250359</v>
      </c>
      <c r="M136" s="22">
        <f>IF(OR($A136="",$B136="",$C136=""),"",'OddsRatio_working_3-way'!J135)</f>
        <v>2.6902128339628515</v>
      </c>
      <c r="N136" s="23">
        <f t="shared" si="41"/>
        <v>33.416817401790269</v>
      </c>
      <c r="O136" s="24">
        <f t="shared" si="42"/>
        <v>29.467557163396872</v>
      </c>
      <c r="P136" s="24">
        <f t="shared" si="43"/>
        <v>37.115625434812848</v>
      </c>
      <c r="Q136" t="s">
        <v>288</v>
      </c>
      <c r="R136" t="s">
        <v>289</v>
      </c>
      <c r="S136" s="48" t="s">
        <v>477</v>
      </c>
      <c r="T136" s="35">
        <v>100</v>
      </c>
      <c r="U136" s="35">
        <f t="shared" si="44"/>
        <v>60.15936254980079</v>
      </c>
      <c r="V136" s="35">
        <f t="shared" si="45"/>
        <v>71.751412429378533</v>
      </c>
      <c r="W136" s="35">
        <f t="shared" si="46"/>
        <v>65.277777777777771</v>
      </c>
      <c r="X136" s="35">
        <f t="shared" si="47"/>
        <v>62.970809792843681</v>
      </c>
      <c r="Y136" s="35">
        <f t="shared" si="48"/>
        <v>74.562859672421425</v>
      </c>
      <c r="Z136" s="35">
        <f t="shared" si="49"/>
        <v>68.089225020820678</v>
      </c>
      <c r="AA136" s="35">
        <f t="shared" si="50"/>
        <v>-2.8114472430428918</v>
      </c>
      <c r="AB136" s="35">
        <f t="shared" si="51"/>
        <v>-2.8114472430428918</v>
      </c>
      <c r="AC136" s="35">
        <f t="shared" si="52"/>
        <v>-2.8114472430429061</v>
      </c>
      <c r="AF136">
        <v>1.96</v>
      </c>
      <c r="AG136">
        <v>1.93</v>
      </c>
      <c r="AJ136" t="s">
        <v>486</v>
      </c>
    </row>
    <row r="137" spans="1:36" ht="15" x14ac:dyDescent="0.25">
      <c r="A137">
        <v>2.5099999999999998</v>
      </c>
      <c r="B137">
        <v>3.54</v>
      </c>
      <c r="C137">
        <v>2.88</v>
      </c>
      <c r="D137" s="20">
        <f t="shared" si="53"/>
        <v>2.8114472430428972E-2</v>
      </c>
      <c r="E137" s="17">
        <f>IF(OR($A137="",$B137="",$C137=""),"",A137*'MPTO_working_3-way'!$I136)</f>
        <v>2.5805673258003763</v>
      </c>
      <c r="F137" s="21">
        <f>IF(OR($A137="",$B137="",$C137=""),"",B137*'MPTO_working_3-way'!$I136)</f>
        <v>3.6395252324037184</v>
      </c>
      <c r="G137" s="22">
        <f>IF(OR($A137="",$B137="",$C137=""),"",C137*'MPTO_working_3-way'!$I136)</f>
        <v>2.9609696805996353</v>
      </c>
      <c r="H137" s="17">
        <f>IF(OR($A137="",$B137="",$C137=""),"",'MPTO_working_3-way'!E136)</f>
        <v>2.5704635803099105</v>
      </c>
      <c r="I137" s="21">
        <f>IF(OR($A137="",$B137="",$C137=""),"",'MPTO_working_3-way'!F136)</f>
        <v>3.6614695354861309</v>
      </c>
      <c r="J137" s="22">
        <f>IF(OR($A137="",$B137="",$C137=""),"",'MPTO_working_3-way'!G136)</f>
        <v>2.9598870359711964</v>
      </c>
      <c r="K137" s="17">
        <f>IF(OR($A137="",$B137="",$C137=""),"",'OddsRatio_working_3-way'!H136)</f>
        <v>2.5752478854461476</v>
      </c>
      <c r="L137" s="21">
        <f>IF(OR($A137="",$B137="",$C137=""),"",'OddsRatio_working_3-way'!I136)</f>
        <v>3.6497547212140495</v>
      </c>
      <c r="M137" s="22">
        <f>IF(OR($A137="",$B137="",$C137=""),"",'OddsRatio_working_3-way'!J136)</f>
        <v>2.9612357779064622</v>
      </c>
      <c r="N137" s="23">
        <f t="shared" si="41"/>
        <v>38.751168783780713</v>
      </c>
      <c r="O137" s="24">
        <f t="shared" si="42"/>
        <v>27.476111199799313</v>
      </c>
      <c r="P137" s="24">
        <f t="shared" si="43"/>
        <v>33.772720016419989</v>
      </c>
      <c r="Q137" t="s">
        <v>290</v>
      </c>
      <c r="R137" t="s">
        <v>291</v>
      </c>
      <c r="S137" s="48" t="s">
        <v>477</v>
      </c>
      <c r="T137" s="35">
        <v>100</v>
      </c>
      <c r="U137" s="35">
        <f t="shared" si="44"/>
        <v>60.9375</v>
      </c>
      <c r="V137" s="35">
        <f t="shared" si="45"/>
        <v>68.847352024922117</v>
      </c>
      <c r="W137" s="35">
        <f t="shared" si="46"/>
        <v>67.532467532467535</v>
      </c>
      <c r="X137" s="35">
        <f t="shared" si="47"/>
        <v>63.620180442610355</v>
      </c>
      <c r="Y137" s="35">
        <f t="shared" si="48"/>
        <v>71.530032467532465</v>
      </c>
      <c r="Z137" s="35">
        <f t="shared" si="49"/>
        <v>70.215147975077883</v>
      </c>
      <c r="AA137" s="35">
        <f t="shared" si="50"/>
        <v>-2.682680442610355</v>
      </c>
      <c r="AB137" s="35">
        <f t="shared" si="51"/>
        <v>-2.6826804426103479</v>
      </c>
      <c r="AC137" s="35">
        <f t="shared" si="52"/>
        <v>-2.6826804426103479</v>
      </c>
      <c r="AF137">
        <v>1.85</v>
      </c>
      <c r="AG137">
        <v>2.0499999999999998</v>
      </c>
      <c r="AJ137" t="s">
        <v>486</v>
      </c>
    </row>
    <row r="138" spans="1:36" ht="15" x14ac:dyDescent="0.25">
      <c r="A138">
        <v>2.56</v>
      </c>
      <c r="B138">
        <v>3.21</v>
      </c>
      <c r="C138">
        <v>3.08</v>
      </c>
      <c r="D138" s="20">
        <f t="shared" si="53"/>
        <v>2.6826804426103523E-2</v>
      </c>
      <c r="E138" s="17">
        <f>IF(OR($A138="",$B138="",$C138=""),"",A138*'MPTO_working_3-way'!$I137)</f>
        <v>2.6286766193308249</v>
      </c>
      <c r="F138" s="21">
        <f>IF(OR($A138="",$B138="",$C138=""),"",B138*'MPTO_working_3-way'!$I137)</f>
        <v>3.2961140422077921</v>
      </c>
      <c r="G138" s="22">
        <f>IF(OR($A138="",$B138="",$C138=""),"",C138*'MPTO_working_3-way'!$I137)</f>
        <v>3.1626265576323989</v>
      </c>
      <c r="H138" s="17">
        <f>IF(OR($A138="",$B138="",$C138=""),"",'MPTO_working_3-way'!E137)</f>
        <v>2.6199770556351161</v>
      </c>
      <c r="I138" s="21">
        <f>IF(OR($A138="",$B138="",$C138=""),"",'MPTO_working_3-way'!F137)</f>
        <v>3.3048650974990297</v>
      </c>
      <c r="J138" s="22">
        <f>IF(OR($A138="",$B138="",$C138=""),"",'MPTO_working_3-way'!G137)</f>
        <v>3.1672325064086606</v>
      </c>
      <c r="K138" s="17">
        <f>IF(OR($A138="",$B138="",$C138=""),"",'OddsRatio_working_3-way'!H137)</f>
        <v>2.6239734342195367</v>
      </c>
      <c r="L138" s="21">
        <f>IF(OR($A138="",$B138="",$C138=""),"",'OddsRatio_working_3-way'!I137)</f>
        <v>3.3006290318110105</v>
      </c>
      <c r="M138" s="22">
        <f>IF(OR($A138="",$B138="",$C138=""),"",'OddsRatio_working_3-way'!J137)</f>
        <v>3.1652979122927154</v>
      </c>
      <c r="N138" s="23">
        <f t="shared" si="41"/>
        <v>38.041955889369433</v>
      </c>
      <c r="O138" s="24">
        <f t="shared" si="42"/>
        <v>30.338756098687149</v>
      </c>
      <c r="P138" s="24">
        <f t="shared" si="43"/>
        <v>31.619288011943418</v>
      </c>
      <c r="Q138" t="s">
        <v>292</v>
      </c>
      <c r="R138" t="s">
        <v>293</v>
      </c>
      <c r="S138" s="48" t="s">
        <v>477</v>
      </c>
      <c r="T138" s="35">
        <v>100</v>
      </c>
      <c r="U138" s="35">
        <f t="shared" si="44"/>
        <v>19.35483870967742</v>
      </c>
      <c r="V138" s="35">
        <f t="shared" si="45"/>
        <v>84.350547730829433</v>
      </c>
      <c r="W138" s="35">
        <f t="shared" si="46"/>
        <v>92.841803865425902</v>
      </c>
      <c r="X138" s="35">
        <f t="shared" si="47"/>
        <v>22.807648403744668</v>
      </c>
      <c r="Y138" s="35">
        <f t="shared" si="48"/>
        <v>87.803357424896674</v>
      </c>
      <c r="Z138" s="35">
        <f t="shared" si="49"/>
        <v>96.294613559493172</v>
      </c>
      <c r="AA138" s="35">
        <f t="shared" si="50"/>
        <v>-3.4528096940672484</v>
      </c>
      <c r="AB138" s="35">
        <f t="shared" si="51"/>
        <v>-3.4528096940672413</v>
      </c>
      <c r="AC138" s="35">
        <f t="shared" si="52"/>
        <v>-3.4528096940672697</v>
      </c>
      <c r="AF138">
        <v>2.31</v>
      </c>
      <c r="AG138">
        <v>1.66</v>
      </c>
      <c r="AJ138" t="s">
        <v>487</v>
      </c>
    </row>
    <row r="139" spans="1:36" ht="15" x14ac:dyDescent="0.25">
      <c r="A139">
        <v>1.24</v>
      </c>
      <c r="B139">
        <v>6.39</v>
      </c>
      <c r="C139">
        <v>13.97</v>
      </c>
      <c r="D139" s="20">
        <f t="shared" si="53"/>
        <v>3.4528096940672492E-2</v>
      </c>
      <c r="E139" s="17">
        <f>IF(OR($A139="",$B139="",$C139=""),"",A139*'MPTO_working_3-way'!$I138)</f>
        <v>1.2828148402064339</v>
      </c>
      <c r="F139" s="21">
        <f>IF(OR($A139="",$B139="",$C139=""),"",B139*'MPTO_working_3-way'!$I138)</f>
        <v>6.6106345394508965</v>
      </c>
      <c r="G139" s="22">
        <f>IF(OR($A139="",$B139="",$C139=""),"",C139*'MPTO_working_3-way'!$I138)</f>
        <v>14.452357514261195</v>
      </c>
      <c r="H139" s="17">
        <f>IF(OR($A139="",$B139="",$C139=""),"",'MPTO_working_3-way'!E138)</f>
        <v>1.2579530191676209</v>
      </c>
      <c r="I139" s="21">
        <f>IF(OR($A139="",$B139="",$C139=""),"",'MPTO_working_3-way'!F138)</f>
        <v>6.8972577633646983</v>
      </c>
      <c r="J139" s="22">
        <f>IF(OR($A139="",$B139="",$C139=""),"",'MPTO_working_3-way'!G138)</f>
        <v>16.646525564054208</v>
      </c>
      <c r="K139" s="17">
        <f>IF(OR($A139="",$B139="",$C139=""),"",'OddsRatio_working_3-way'!H138)</f>
        <v>1.264726087816173</v>
      </c>
      <c r="L139" s="21">
        <f>IF(OR($A139="",$B139="",$C139=""),"",'OddsRatio_working_3-way'!I138)</f>
        <v>6.9453067222048874</v>
      </c>
      <c r="M139" s="22">
        <f>IF(OR($A139="",$B139="",$C139=""),"",'OddsRatio_working_3-way'!J138)</f>
        <v>15.306238995732357</v>
      </c>
      <c r="N139" s="23">
        <f t="shared" si="41"/>
        <v>77.953572772753191</v>
      </c>
      <c r="O139" s="24">
        <f t="shared" si="42"/>
        <v>15.127140882349604</v>
      </c>
      <c r="P139" s="24">
        <f t="shared" si="43"/>
        <v>6.9192863448972046</v>
      </c>
      <c r="Q139" t="s">
        <v>294</v>
      </c>
      <c r="R139" t="s">
        <v>295</v>
      </c>
      <c r="S139" s="48" t="s">
        <v>477</v>
      </c>
      <c r="T139" s="35">
        <v>100</v>
      </c>
      <c r="U139" s="35">
        <f t="shared" si="44"/>
        <v>88.63636363636364</v>
      </c>
      <c r="V139" s="35">
        <f t="shared" si="45"/>
        <v>76.958525345622121</v>
      </c>
      <c r="W139" s="35">
        <f t="shared" si="46"/>
        <v>31.03448275862069</v>
      </c>
      <c r="X139" s="35">
        <f t="shared" si="47"/>
        <v>92.006991895757196</v>
      </c>
      <c r="Y139" s="35">
        <f t="shared" si="48"/>
        <v>80.329153605015676</v>
      </c>
      <c r="Z139" s="35">
        <f t="shared" si="49"/>
        <v>34.405111018014246</v>
      </c>
      <c r="AA139" s="35">
        <f t="shared" si="50"/>
        <v>-3.3706282593935555</v>
      </c>
      <c r="AB139" s="35">
        <f t="shared" si="51"/>
        <v>-3.3706282593935555</v>
      </c>
      <c r="AC139" s="35">
        <f t="shared" si="52"/>
        <v>-3.3706282593935555</v>
      </c>
      <c r="AF139">
        <v>1.65</v>
      </c>
      <c r="AG139">
        <v>2.31</v>
      </c>
      <c r="AJ139" t="s">
        <v>487</v>
      </c>
    </row>
    <row r="140" spans="1:36" ht="15" x14ac:dyDescent="0.25">
      <c r="A140">
        <v>8.8000000000000007</v>
      </c>
      <c r="B140">
        <v>4.34</v>
      </c>
      <c r="C140">
        <v>1.45</v>
      </c>
      <c r="D140" s="20">
        <f t="shared" si="53"/>
        <v>3.3706282593935599E-2</v>
      </c>
      <c r="E140" s="17">
        <f>IF(OR($A140="",$B140="",$C140=""),"",A140*'MPTO_working_3-way'!$I139)</f>
        <v>9.0966152868266335</v>
      </c>
      <c r="F140" s="21">
        <f>IF(OR($A140="",$B140="",$C140=""),"",B140*'MPTO_working_3-way'!$I139)</f>
        <v>4.4862852664576804</v>
      </c>
      <c r="G140" s="22">
        <f>IF(OR($A140="",$B140="",$C140=""),"",C140*'MPTO_working_3-way'!$I139)</f>
        <v>1.4988741097612066</v>
      </c>
      <c r="H140" s="17">
        <f>IF(OR($A140="",$B140="",$C140=""),"",'MPTO_working_3-way'!E139)</f>
        <v>9.7655357268815717</v>
      </c>
      <c r="I140" s="21">
        <f>IF(OR($A140="",$B140="",$C140=""),"",'MPTO_working_3-way'!F139)</f>
        <v>4.5624742539834244</v>
      </c>
      <c r="J140" s="22">
        <f>IF(OR($A140="",$B140="",$C140=""),"",'MPTO_working_3-way'!G139)</f>
        <v>1.474013702495089</v>
      </c>
      <c r="K140" s="17">
        <f>IF(OR($A140="",$B140="",$C140=""),"",'OddsRatio_working_3-way'!H139)</f>
        <v>9.356760156100183</v>
      </c>
      <c r="L140" s="21">
        <f>IF(OR($A140="",$B140="",$C140=""),"",'OddsRatio_working_3-way'!I139)</f>
        <v>4.5784075540223865</v>
      </c>
      <c r="M140" s="22">
        <f>IF(OR($A140="",$B140="",$C140=""),"",'OddsRatio_working_3-way'!J139)</f>
        <v>1.4821207782365489</v>
      </c>
      <c r="N140" s="23">
        <f t="shared" si="41"/>
        <v>10.993099834046641</v>
      </c>
      <c r="O140" s="24">
        <f t="shared" si="42"/>
        <v>22.29015634553236</v>
      </c>
      <c r="P140" s="24">
        <f t="shared" si="43"/>
        <v>66.716743820421001</v>
      </c>
      <c r="Q140" t="s">
        <v>296</v>
      </c>
      <c r="R140" t="s">
        <v>297</v>
      </c>
      <c r="S140" s="48" t="s">
        <v>477</v>
      </c>
      <c r="T140" s="35">
        <v>100</v>
      </c>
      <c r="U140" s="35">
        <f t="shared" si="44"/>
        <v>53.703703703703695</v>
      </c>
      <c r="V140" s="35">
        <f t="shared" si="45"/>
        <v>70.326409495548958</v>
      </c>
      <c r="W140" s="35">
        <f t="shared" si="46"/>
        <v>73.045822102425873</v>
      </c>
      <c r="X140" s="35">
        <f t="shared" si="47"/>
        <v>56.627768402025161</v>
      </c>
      <c r="Y140" s="35">
        <f t="shared" si="48"/>
        <v>73.250474193870403</v>
      </c>
      <c r="Z140" s="35">
        <f t="shared" si="49"/>
        <v>75.969886800747318</v>
      </c>
      <c r="AA140" s="35">
        <f t="shared" si="50"/>
        <v>-2.924064698321466</v>
      </c>
      <c r="AB140" s="35">
        <f t="shared" si="51"/>
        <v>-2.9240646983214447</v>
      </c>
      <c r="AC140" s="35">
        <f t="shared" si="52"/>
        <v>-2.9240646983214447</v>
      </c>
      <c r="AF140">
        <v>2.0099999999999998</v>
      </c>
      <c r="AG140">
        <v>1.88</v>
      </c>
      <c r="AJ140" t="s">
        <v>487</v>
      </c>
    </row>
    <row r="141" spans="1:36" ht="15" x14ac:dyDescent="0.25">
      <c r="A141">
        <v>2.16</v>
      </c>
      <c r="B141">
        <v>3.37</v>
      </c>
      <c r="C141">
        <v>3.71</v>
      </c>
      <c r="D141" s="20">
        <f t="shared" si="53"/>
        <v>2.9240646983214491E-2</v>
      </c>
      <c r="E141" s="17">
        <f>IF(OR($A141="",$B141="",$C141=""),"",A141*'MPTO_working_3-way'!$I140)</f>
        <v>2.2231597974837434</v>
      </c>
      <c r="F141" s="21">
        <f>IF(OR($A141="",$B141="",$C141=""),"",B141*'MPTO_working_3-way'!$I140)</f>
        <v>3.4685409803334331</v>
      </c>
      <c r="G141" s="22">
        <f>IF(OR($A141="",$B141="",$C141=""),"",C141*'MPTO_working_3-way'!$I140)</f>
        <v>3.8184828003077258</v>
      </c>
      <c r="H141" s="17">
        <f>IF(OR($A141="",$B141="",$C141=""),"",'MPTO_working_3-way'!E140)</f>
        <v>2.2064530424392848</v>
      </c>
      <c r="I141" s="21">
        <f>IF(OR($A141="",$B141="",$C141=""),"",'MPTO_working_3-way'!F140)</f>
        <v>3.4844538321833101</v>
      </c>
      <c r="J141" s="22">
        <f>IF(OR($A141="",$B141="",$C141=""),"",'MPTO_working_3-way'!G140)</f>
        <v>3.8491903147539617</v>
      </c>
      <c r="K141" s="17">
        <f>IF(OR($A141="",$B141="",$C141=""),"",'OddsRatio_working_3-way'!H140)</f>
        <v>2.2133945346081116</v>
      </c>
      <c r="L141" s="21">
        <f>IF(OR($A141="",$B141="",$C141=""),"",'OddsRatio_working_3-way'!I140)</f>
        <v>3.4790905577769169</v>
      </c>
      <c r="M141" s="22">
        <f>IF(OR($A141="",$B141="",$C141=""),"",'OddsRatio_working_3-way'!J140)</f>
        <v>3.8347406799896393</v>
      </c>
      <c r="N141" s="23">
        <f t="shared" si="41"/>
        <v>44.981022107895164</v>
      </c>
      <c r="O141" s="24">
        <f t="shared" si="42"/>
        <v>28.830566098828946</v>
      </c>
      <c r="P141" s="24">
        <f t="shared" si="43"/>
        <v>26.18841179327589</v>
      </c>
      <c r="Q141" t="s">
        <v>298</v>
      </c>
      <c r="R141" t="s">
        <v>299</v>
      </c>
      <c r="S141" s="48" t="s">
        <v>477</v>
      </c>
      <c r="T141" s="35">
        <v>100</v>
      </c>
      <c r="U141" s="35">
        <f t="shared" si="44"/>
        <v>38.271604938271601</v>
      </c>
      <c r="V141" s="35">
        <f t="shared" si="45"/>
        <v>75.845410628019309</v>
      </c>
      <c r="W141" s="35">
        <f t="shared" si="46"/>
        <v>82.935153583617733</v>
      </c>
      <c r="X141" s="35">
        <f t="shared" si="47"/>
        <v>41.219435788362929</v>
      </c>
      <c r="Y141" s="35">
        <f t="shared" si="48"/>
        <v>78.793241478110644</v>
      </c>
      <c r="Z141" s="35">
        <f t="shared" si="49"/>
        <v>85.882984433709069</v>
      </c>
      <c r="AA141" s="35">
        <f t="shared" si="50"/>
        <v>-2.9478308500913286</v>
      </c>
      <c r="AB141" s="35">
        <f t="shared" si="51"/>
        <v>-2.9478308500913357</v>
      </c>
      <c r="AC141" s="35">
        <f t="shared" si="52"/>
        <v>-2.9478308500913357</v>
      </c>
      <c r="AF141">
        <v>2.2400000000000002</v>
      </c>
      <c r="AG141">
        <v>1.7</v>
      </c>
      <c r="AJ141" t="s">
        <v>496</v>
      </c>
    </row>
    <row r="142" spans="1:36" ht="15" x14ac:dyDescent="0.25">
      <c r="A142">
        <v>1.62</v>
      </c>
      <c r="B142">
        <v>4.1399999999999997</v>
      </c>
      <c r="C142">
        <v>5.86</v>
      </c>
      <c r="D142" s="20">
        <f t="shared" si="53"/>
        <v>2.9478308500913375E-2</v>
      </c>
      <c r="E142" s="17">
        <f>IF(OR($A142="",$B142="",$C142=""),"",A142*'MPTO_working_3-way'!$I141)</f>
        <v>1.6677548597714797</v>
      </c>
      <c r="F142" s="21">
        <f>IF(OR($A142="",$B142="",$C142=""),"",B142*'MPTO_working_3-way'!$I141)</f>
        <v>4.2620401971937811</v>
      </c>
      <c r="G142" s="22">
        <f>IF(OR($A142="",$B142="",$C142=""),"",C142*'MPTO_working_3-way'!$I141)</f>
        <v>6.0327428878153526</v>
      </c>
      <c r="H142" s="17">
        <f>IF(OR($A142="",$B142="",$C142=""),"",'MPTO_working_3-way'!E141)</f>
        <v>1.646204759142667</v>
      </c>
      <c r="I142" s="21">
        <f>IF(OR($A142="",$B142="",$C142=""),"",'MPTO_working_3-way'!F141)</f>
        <v>4.3155571484666329</v>
      </c>
      <c r="J142" s="22">
        <f>IF(OR($A142="",$B142="",$C142=""),"",'MPTO_working_3-way'!G141)</f>
        <v>6.2180407732410909</v>
      </c>
      <c r="K142" s="17">
        <f>IF(OR($A142="",$B142="",$C142=""),"",'OddsRatio_working_3-way'!H141)</f>
        <v>1.6536698491201429</v>
      </c>
      <c r="L142" s="21">
        <f>IF(OR($A142="",$B142="",$C142=""),"",'OddsRatio_working_3-way'!I141)</f>
        <v>4.3105214939310441</v>
      </c>
      <c r="M142" s="22">
        <f>IF(OR($A142="",$B142="",$C142=""),"",'OddsRatio_working_3-way'!J141)</f>
        <v>6.1239281721353116</v>
      </c>
      <c r="N142" s="23">
        <f t="shared" si="41"/>
        <v>59.960850609484815</v>
      </c>
      <c r="O142" s="24">
        <f t="shared" si="42"/>
        <v>23.462941542841889</v>
      </c>
      <c r="P142" s="24">
        <f t="shared" si="43"/>
        <v>16.576207847673277</v>
      </c>
      <c r="Q142" t="s">
        <v>300</v>
      </c>
      <c r="R142" t="s">
        <v>301</v>
      </c>
      <c r="S142" s="48" t="s">
        <v>477</v>
      </c>
      <c r="T142" s="35">
        <v>100</v>
      </c>
      <c r="U142" s="35">
        <f t="shared" si="44"/>
        <v>59.839357429718881</v>
      </c>
      <c r="V142" s="35">
        <f t="shared" si="45"/>
        <v>69.135802469135797</v>
      </c>
      <c r="W142" s="35">
        <f t="shared" si="46"/>
        <v>68.152866242038215</v>
      </c>
      <c r="X142" s="35">
        <f t="shared" si="47"/>
        <v>62.711331288825974</v>
      </c>
      <c r="Y142" s="35">
        <f t="shared" si="48"/>
        <v>72.007776328242898</v>
      </c>
      <c r="Z142" s="35">
        <f t="shared" si="49"/>
        <v>71.024840101145315</v>
      </c>
      <c r="AA142" s="35">
        <f t="shared" si="50"/>
        <v>-2.8719738591070936</v>
      </c>
      <c r="AB142" s="35">
        <f t="shared" si="51"/>
        <v>-2.8719738591071007</v>
      </c>
      <c r="AC142" s="35">
        <f t="shared" si="52"/>
        <v>-2.8719738591071007</v>
      </c>
      <c r="AF142">
        <v>2.08</v>
      </c>
      <c r="AG142">
        <v>1.81</v>
      </c>
      <c r="AJ142" t="s">
        <v>496</v>
      </c>
    </row>
    <row r="143" spans="1:36" ht="15" x14ac:dyDescent="0.25">
      <c r="A143">
        <v>2.4900000000000002</v>
      </c>
      <c r="B143">
        <v>3.24</v>
      </c>
      <c r="C143">
        <v>3.14</v>
      </c>
      <c r="D143" s="20">
        <f t="shared" si="53"/>
        <v>2.8719738591070909E-2</v>
      </c>
      <c r="E143" s="17">
        <f>IF(OR($A143="",$B143="",$C143=""),"",A143*'MPTO_working_3-way'!$I142)</f>
        <v>2.5615121490917669</v>
      </c>
      <c r="F143" s="21">
        <f>IF(OR($A143="",$B143="",$C143=""),"",B143*'MPTO_working_3-way'!$I142)</f>
        <v>3.3330519530350702</v>
      </c>
      <c r="G143" s="22">
        <f>IF(OR($A143="",$B143="",$C143=""),"",C143*'MPTO_working_3-way'!$I142)</f>
        <v>3.2301799791759627</v>
      </c>
      <c r="H143" s="17">
        <f>IF(OR($A143="",$B143="",$C143=""),"",'MPTO_working_3-way'!E142)</f>
        <v>2.5508045039979508</v>
      </c>
      <c r="I143" s="21">
        <f>IF(OR($A143="",$B143="",$C143=""),"",'MPTO_working_3-way'!F142)</f>
        <v>3.3437130086134159</v>
      </c>
      <c r="J143" s="22">
        <f>IF(OR($A143="",$B143="",$C143=""),"",'MPTO_working_3-way'!G142)</f>
        <v>3.2373136250991674</v>
      </c>
      <c r="K143" s="17">
        <f>IF(OR($A143="",$B143="",$C143=""),"",'OddsRatio_working_3-way'!H142)</f>
        <v>2.5556383017088002</v>
      </c>
      <c r="L143" s="21">
        <f>IF(OR($A143="",$B143="",$C143=""),"",'OddsRatio_working_3-way'!I142)</f>
        <v>3.3386777153206122</v>
      </c>
      <c r="M143" s="22">
        <f>IF(OR($A143="",$B143="",$C143=""),"",'OddsRatio_working_3-way'!J142)</f>
        <v>3.2342724601723698</v>
      </c>
      <c r="N143" s="23">
        <f t="shared" si="41"/>
        <v>39.039440057099441</v>
      </c>
      <c r="O143" s="24">
        <f t="shared" si="42"/>
        <v>30.002532636474573</v>
      </c>
      <c r="P143" s="24">
        <f t="shared" si="43"/>
        <v>30.958027306425993</v>
      </c>
      <c r="Q143" t="s">
        <v>302</v>
      </c>
      <c r="R143" t="s">
        <v>303</v>
      </c>
      <c r="S143" s="48" t="s">
        <v>477</v>
      </c>
      <c r="T143" s="35">
        <v>100</v>
      </c>
      <c r="U143" s="35">
        <f t="shared" si="44"/>
        <v>50.980392156862742</v>
      </c>
      <c r="V143" s="35">
        <f t="shared" si="45"/>
        <v>70.149253731343279</v>
      </c>
      <c r="W143" s="35">
        <f t="shared" si="46"/>
        <v>76.019184652278184</v>
      </c>
      <c r="X143" s="35">
        <f t="shared" si="47"/>
        <v>53.831561616378544</v>
      </c>
      <c r="Y143" s="35">
        <f t="shared" si="48"/>
        <v>73.000423190859081</v>
      </c>
      <c r="Z143" s="35">
        <f t="shared" si="49"/>
        <v>78.870354111793972</v>
      </c>
      <c r="AA143" s="35">
        <f t="shared" si="50"/>
        <v>-2.8511694595158019</v>
      </c>
      <c r="AB143" s="35">
        <f t="shared" si="51"/>
        <v>-2.8511694595158019</v>
      </c>
      <c r="AC143" s="35">
        <f t="shared" si="52"/>
        <v>-2.8511694595157877</v>
      </c>
      <c r="AF143">
        <v>2.4300000000000002</v>
      </c>
      <c r="AG143">
        <v>1.61</v>
      </c>
      <c r="AJ143" t="s">
        <v>496</v>
      </c>
    </row>
    <row r="144" spans="1:36" ht="15" x14ac:dyDescent="0.25">
      <c r="A144">
        <v>2.04</v>
      </c>
      <c r="B144">
        <v>3.35</v>
      </c>
      <c r="C144">
        <v>4.17</v>
      </c>
      <c r="D144" s="20">
        <f t="shared" si="53"/>
        <v>2.851169459515801E-2</v>
      </c>
      <c r="E144" s="17">
        <f>IF(OR($A144="",$B144="",$C144=""),"",A144*'MPTO_working_3-way'!$I143)</f>
        <v>2.0981638569741223</v>
      </c>
      <c r="F144" s="21">
        <f>IF(OR($A144="",$B144="",$C144=""),"",B144*'MPTO_working_3-way'!$I143)</f>
        <v>3.4455141768937794</v>
      </c>
      <c r="G144" s="22">
        <f>IF(OR($A144="",$B144="",$C144=""),"",C144*'MPTO_working_3-way'!$I143)</f>
        <v>4.2888937664618085</v>
      </c>
      <c r="H144" s="17">
        <f>IF(OR($A144="",$B144="",$C144=""),"",'MPTO_working_3-way'!E143)</f>
        <v>2.0803334048731776</v>
      </c>
      <c r="I144" s="21">
        <f>IF(OR($A144="",$B144="",$C144=""),"",'MPTO_working_3-way'!F143)</f>
        <v>3.460164935235237</v>
      </c>
      <c r="J144" s="22">
        <f>IF(OR($A144="",$B144="",$C144=""),"",'MPTO_working_3-way'!G143)</f>
        <v>4.3420821677362742</v>
      </c>
      <c r="K144" s="17">
        <f>IF(OR($A144="",$B144="",$C144=""),"",'OddsRatio_working_3-way'!H143)</f>
        <v>2.0875749598540354</v>
      </c>
      <c r="L144" s="21">
        <f>IF(OR($A144="",$B144="",$C144=""),"",'OddsRatio_working_3-way'!I143)</f>
        <v>3.457501111208638</v>
      </c>
      <c r="M144" s="22">
        <f>IF(OR($A144="",$B144="",$C144=""),"",'OddsRatio_working_3-way'!J143)</f>
        <v>4.3150121372473969</v>
      </c>
      <c r="N144" s="23">
        <f t="shared" si="41"/>
        <v>47.660719951689337</v>
      </c>
      <c r="O144" s="24">
        <f t="shared" si="42"/>
        <v>29.023244388491413</v>
      </c>
      <c r="P144" s="24">
        <f t="shared" si="43"/>
        <v>23.316035659819246</v>
      </c>
      <c r="Q144" t="s">
        <v>304</v>
      </c>
      <c r="R144" t="s">
        <v>305</v>
      </c>
      <c r="S144" s="48" t="s">
        <v>477</v>
      </c>
      <c r="T144" s="35">
        <v>100</v>
      </c>
      <c r="U144" s="35">
        <f t="shared" si="44"/>
        <v>71.910112359550567</v>
      </c>
      <c r="V144" s="35">
        <f t="shared" si="45"/>
        <v>70.845481049562679</v>
      </c>
      <c r="W144" s="35">
        <f t="shared" si="46"/>
        <v>51.690821256038639</v>
      </c>
      <c r="X144" s="35">
        <f t="shared" si="47"/>
        <v>77.463697694398675</v>
      </c>
      <c r="Y144" s="35">
        <f t="shared" si="48"/>
        <v>76.399066384410801</v>
      </c>
      <c r="Z144" s="35">
        <f t="shared" si="49"/>
        <v>57.244406590886754</v>
      </c>
      <c r="AA144" s="35">
        <f t="shared" si="50"/>
        <v>-5.5535853348481083</v>
      </c>
      <c r="AB144" s="35">
        <f t="shared" si="51"/>
        <v>-5.5535853348481226</v>
      </c>
      <c r="AC144" s="35">
        <f t="shared" si="52"/>
        <v>-5.5535853348481155</v>
      </c>
      <c r="AF144">
        <v>2.4500000000000002</v>
      </c>
      <c r="AG144">
        <v>1.6</v>
      </c>
      <c r="AJ144" t="s">
        <v>496</v>
      </c>
    </row>
    <row r="145" spans="1:38" ht="15" x14ac:dyDescent="0.25">
      <c r="A145">
        <v>3.56</v>
      </c>
      <c r="B145">
        <v>3.43</v>
      </c>
      <c r="C145">
        <v>2.0699999999999998</v>
      </c>
      <c r="D145" s="20">
        <f t="shared" si="53"/>
        <v>5.5535853348481101E-2</v>
      </c>
      <c r="E145" s="17">
        <f>IF(OR($A145="",$B145="",$C145=""),"",A145*'MPTO_working_3-way'!$I144)</f>
        <v>3.7577076379205927</v>
      </c>
      <c r="F145" s="21">
        <f>IF(OR($A145="",$B145="",$C145=""),"",B145*'MPTO_working_3-way'!$I144)</f>
        <v>3.6204879769852902</v>
      </c>
      <c r="G145" s="22">
        <f>IF(OR($A145="",$B145="",$C145=""),"",C145*'MPTO_working_3-way'!$I144)</f>
        <v>2.1849592164313556</v>
      </c>
      <c r="H145" s="17">
        <f>IF(OR($A145="",$B145="",$C145=""),"",'MPTO_working_3-way'!E144)</f>
        <v>3.8111655102521258</v>
      </c>
      <c r="I145" s="21">
        <f>IF(OR($A145="",$B145="",$C145=""),"",'MPTO_working_3-way'!F144)</f>
        <v>3.6625577380368179</v>
      </c>
      <c r="J145" s="22">
        <f>IF(OR($A145="",$B145="",$C145=""),"",'MPTO_working_3-way'!G144)</f>
        <v>2.1524825698715269</v>
      </c>
      <c r="K145" s="17">
        <f>IF(OR($A145="",$B145="",$C145=""),"",'OddsRatio_working_3-way'!H144)</f>
        <v>3.7882755367904752</v>
      </c>
      <c r="L145" s="21">
        <f>IF(OR($A145="",$B145="",$C145=""),"",'OddsRatio_working_3-way'!I144)</f>
        <v>3.646683419687835</v>
      </c>
      <c r="M145" s="22">
        <f>IF(OR($A145="",$B145="",$C145=""),"",'OddsRatio_working_3-way'!J144)</f>
        <v>2.1654120407678938</v>
      </c>
      <c r="N145" s="23">
        <f t="shared" si="41"/>
        <v>26.611969220505173</v>
      </c>
      <c r="O145" s="24">
        <f t="shared" si="42"/>
        <v>27.620586129737145</v>
      </c>
      <c r="P145" s="24">
        <f t="shared" si="43"/>
        <v>45.767444649757685</v>
      </c>
      <c r="Q145" t="s">
        <v>306</v>
      </c>
      <c r="R145" t="s">
        <v>307</v>
      </c>
      <c r="S145" s="48" t="s">
        <v>477</v>
      </c>
      <c r="T145" s="35">
        <v>100</v>
      </c>
      <c r="U145" s="35">
        <f t="shared" si="44"/>
        <v>43.820224719101127</v>
      </c>
      <c r="V145" s="35">
        <f t="shared" si="45"/>
        <v>71.751412429378533</v>
      </c>
      <c r="W145" s="35">
        <f t="shared" si="46"/>
        <v>78.678038379530932</v>
      </c>
      <c r="X145" s="35">
        <f t="shared" si="47"/>
        <v>49.570549191090549</v>
      </c>
      <c r="Y145" s="35">
        <f t="shared" si="48"/>
        <v>77.501736901367963</v>
      </c>
      <c r="Z145" s="35">
        <f t="shared" si="49"/>
        <v>84.428362851520362</v>
      </c>
      <c r="AA145" s="35">
        <f t="shared" si="50"/>
        <v>-5.7503244719894226</v>
      </c>
      <c r="AB145" s="35">
        <f t="shared" si="51"/>
        <v>-5.7503244719894298</v>
      </c>
      <c r="AC145" s="35">
        <f t="shared" si="52"/>
        <v>-5.7503244719894298</v>
      </c>
      <c r="AF145">
        <v>2.0499999999999998</v>
      </c>
      <c r="AG145">
        <v>1.76</v>
      </c>
      <c r="AJ145" t="s">
        <v>120</v>
      </c>
    </row>
    <row r="146" spans="1:38" ht="15" x14ac:dyDescent="0.25">
      <c r="A146">
        <v>1.78</v>
      </c>
      <c r="B146">
        <v>3.54</v>
      </c>
      <c r="C146">
        <v>4.6900000000000004</v>
      </c>
      <c r="D146" s="20">
        <f t="shared" si="53"/>
        <v>5.7503244719894431E-2</v>
      </c>
      <c r="E146" s="17">
        <f>IF(OR($A146="",$B146="",$C146=""),"",A146*'MPTO_working_3-way'!$I145)</f>
        <v>1.8823557756014122</v>
      </c>
      <c r="F146" s="21">
        <f>IF(OR($A146="",$B146="",$C146=""),"",B146*'MPTO_working_3-way'!$I145)</f>
        <v>3.7435614863084261</v>
      </c>
      <c r="G146" s="22">
        <f>IF(OR($A146="",$B146="",$C146=""),"",C146*'MPTO_working_3-way'!$I145)</f>
        <v>4.9596902177363056</v>
      </c>
      <c r="H146" s="17">
        <f>IF(OR($A146="",$B146="",$C146=""),"",'MPTO_working_3-way'!E145)</f>
        <v>1.8428763459076236</v>
      </c>
      <c r="I146" s="21">
        <f>IF(OR($A146="",$B146="",$C146=""),"",'MPTO_working_3-way'!F145)</f>
        <v>3.7976876473427468</v>
      </c>
      <c r="J146" s="22">
        <f>IF(OR($A146="",$B146="",$C146=""),"",'MPTO_working_3-way'!G145)</f>
        <v>5.1532613959777809</v>
      </c>
      <c r="K146" s="17">
        <f>IF(OR($A146="",$B146="",$C146=""),"",'OddsRatio_working_3-way'!H145)</f>
        <v>1.857222306188727</v>
      </c>
      <c r="L146" s="21">
        <f>IF(OR($A146="",$B146="",$C146=""),"",'OddsRatio_working_3-way'!I145)</f>
        <v>3.791467509896624</v>
      </c>
      <c r="M146" s="22">
        <f>IF(OR($A146="",$B146="",$C146=""),"",'OddsRatio_working_3-way'!J145)</f>
        <v>5.0553209100466701</v>
      </c>
      <c r="N146" s="23">
        <f t="shared" si="41"/>
        <v>53.124920005119655</v>
      </c>
      <c r="O146" s="24">
        <f t="shared" si="42"/>
        <v>26.712530398054525</v>
      </c>
      <c r="P146" s="24">
        <f t="shared" si="43"/>
        <v>20.162549596825798</v>
      </c>
      <c r="Q146" t="s">
        <v>308</v>
      </c>
      <c r="R146" t="s">
        <v>124</v>
      </c>
      <c r="S146" s="48" t="s">
        <v>477</v>
      </c>
      <c r="T146" s="35">
        <v>100</v>
      </c>
      <c r="U146" s="35">
        <f t="shared" si="44"/>
        <v>71.264367816091948</v>
      </c>
      <c r="V146" s="35">
        <f t="shared" si="45"/>
        <v>68.944099378881987</v>
      </c>
      <c r="W146" s="35">
        <f t="shared" si="46"/>
        <v>54.128440366972484</v>
      </c>
      <c r="X146" s="35">
        <f t="shared" si="47"/>
        <v>76.927460254145529</v>
      </c>
      <c r="Y146" s="35">
        <f t="shared" si="48"/>
        <v>74.607191816935554</v>
      </c>
      <c r="Z146" s="35">
        <f t="shared" si="49"/>
        <v>59.791532805026051</v>
      </c>
      <c r="AA146" s="35">
        <f t="shared" si="50"/>
        <v>-5.6630924380535816</v>
      </c>
      <c r="AB146" s="35">
        <f t="shared" si="51"/>
        <v>-5.6630924380535674</v>
      </c>
      <c r="AC146" s="35">
        <f t="shared" si="52"/>
        <v>-5.6630924380535674</v>
      </c>
      <c r="AF146">
        <v>2.08</v>
      </c>
      <c r="AG146">
        <v>1.74</v>
      </c>
      <c r="AJ146" t="s">
        <v>120</v>
      </c>
    </row>
    <row r="147" spans="1:38" ht="15" x14ac:dyDescent="0.25">
      <c r="A147">
        <v>3.48</v>
      </c>
      <c r="B147">
        <v>3.22</v>
      </c>
      <c r="C147">
        <v>2.1800000000000002</v>
      </c>
      <c r="D147" s="20">
        <f t="shared" si="53"/>
        <v>5.663092438053563E-2</v>
      </c>
      <c r="E147" s="17">
        <f>IF(OR($A147="",$B147="",$C147=""),"",A147*'MPTO_working_3-way'!$I146)</f>
        <v>3.677075616844264</v>
      </c>
      <c r="F147" s="21">
        <f>IF(OR($A147="",$B147="",$C147=""),"",B147*'MPTO_working_3-way'!$I146)</f>
        <v>3.4023515765053247</v>
      </c>
      <c r="G147" s="22">
        <f>IF(OR($A147="",$B147="",$C147=""),"",C147*'MPTO_working_3-way'!$I146)</f>
        <v>2.3034554151495676</v>
      </c>
      <c r="H147" s="17">
        <f>IF(OR($A147="",$B147="",$C147=""),"",'MPTO_working_3-way'!E146)</f>
        <v>3.7246812874223489</v>
      </c>
      <c r="I147" s="21">
        <f>IF(OR($A147="",$B147="",$C147=""),"",'MPTO_working_3-way'!F146)</f>
        <v>3.428390823869675</v>
      </c>
      <c r="J147" s="22">
        <f>IF(OR($A147="",$B147="",$C147=""),"",'MPTO_working_3-way'!G146)</f>
        <v>2.2735611450083093</v>
      </c>
      <c r="K147" s="17">
        <f>IF(OR($A147="",$B147="",$C147=""),"",'OddsRatio_working_3-way'!H146)</f>
        <v>3.7026118699920403</v>
      </c>
      <c r="L147" s="21">
        <f>IF(OR($A147="",$B147="",$C147=""),"",'OddsRatio_working_3-way'!I146)</f>
        <v>3.4192735287831972</v>
      </c>
      <c r="M147" s="22">
        <f>IF(OR($A147="",$B147="",$C147=""),"",'OddsRatio_working_3-way'!J146)</f>
        <v>2.2859201639478255</v>
      </c>
      <c r="N147" s="23">
        <f t="shared" si="41"/>
        <v>27.195524492863676</v>
      </c>
      <c r="O147" s="24">
        <f t="shared" si="42"/>
        <v>29.391436408436522</v>
      </c>
      <c r="P147" s="24">
        <f t="shared" si="43"/>
        <v>43.413039098699819</v>
      </c>
      <c r="Q147" t="s">
        <v>309</v>
      </c>
      <c r="R147" t="s">
        <v>310</v>
      </c>
      <c r="S147" s="48" t="s">
        <v>477</v>
      </c>
      <c r="T147" s="35">
        <v>100</v>
      </c>
      <c r="U147" s="35">
        <f t="shared" si="44"/>
        <v>48.186528497409334</v>
      </c>
      <c r="V147" s="35">
        <f t="shared" si="45"/>
        <v>71.671388101982998</v>
      </c>
      <c r="W147" s="35">
        <f t="shared" si="46"/>
        <v>74.619289340101517</v>
      </c>
      <c r="X147" s="35">
        <f t="shared" si="47"/>
        <v>53.70932255791547</v>
      </c>
      <c r="Y147" s="35">
        <f t="shared" si="48"/>
        <v>77.194182162489156</v>
      </c>
      <c r="Z147" s="35">
        <f t="shared" si="49"/>
        <v>80.142083400607675</v>
      </c>
      <c r="AA147" s="35">
        <f t="shared" si="50"/>
        <v>-5.5227940605061363</v>
      </c>
      <c r="AB147" s="35">
        <f t="shared" si="51"/>
        <v>-5.5227940605061576</v>
      </c>
      <c r="AC147" s="35">
        <f t="shared" si="52"/>
        <v>-5.5227940605061576</v>
      </c>
      <c r="AD147" s="36"/>
      <c r="AE147" s="36"/>
      <c r="AF147">
        <v>2.1800000000000002</v>
      </c>
      <c r="AG147">
        <v>1.68</v>
      </c>
      <c r="AI147" s="36"/>
      <c r="AJ147" t="s">
        <v>120</v>
      </c>
      <c r="AK147" s="35"/>
      <c r="AL147" s="35"/>
    </row>
    <row r="148" spans="1:38" ht="15" x14ac:dyDescent="0.25">
      <c r="A148">
        <v>1.93</v>
      </c>
      <c r="B148">
        <v>3.53</v>
      </c>
      <c r="C148">
        <v>3.94</v>
      </c>
      <c r="D148" s="20">
        <f t="shared" si="53"/>
        <v>5.5227940605061532E-2</v>
      </c>
      <c r="E148" s="17">
        <f>IF(OR($A148="",$B148="",$C148=""),"",A148*'MPTO_working_3-way'!$I147)</f>
        <v>2.0365899253677688</v>
      </c>
      <c r="F148" s="21">
        <f>IF(OR($A148="",$B148="",$C148=""),"",B148*'MPTO_working_3-way'!$I147)</f>
        <v>3.7249546303358669</v>
      </c>
      <c r="G148" s="22">
        <f>IF(OR($A148="",$B148="",$C148=""),"",C148*'MPTO_working_3-way'!$I147)</f>
        <v>4.1575980859839428</v>
      </c>
      <c r="H148" s="17">
        <f>IF(OR($A148="",$B148="",$C148=""),"",'MPTO_working_3-way'!E147)</f>
        <v>2.0010989976026616</v>
      </c>
      <c r="I148" s="21">
        <f>IF(OR($A148="",$B148="",$C148=""),"",'MPTO_working_3-way'!F147)</f>
        <v>3.7753400050238803</v>
      </c>
      <c r="J148" s="22">
        <f>IF(OR($A148="",$B148="",$C148=""),"",'MPTO_working_3-way'!G147)</f>
        <v>4.2481281875411279</v>
      </c>
      <c r="K148" s="17">
        <f>IF(OR($A148="",$B148="",$C148=""),"",'OddsRatio_working_3-way'!H147)</f>
        <v>2.0145956701628953</v>
      </c>
      <c r="L148" s="21">
        <f>IF(OR($A148="",$B148="",$C148=""),"",'OddsRatio_working_3-way'!I147)</f>
        <v>3.7601366080775556</v>
      </c>
      <c r="M148" s="22">
        <f>IF(OR($A148="",$B148="",$C148=""),"",'OddsRatio_working_3-way'!J147)</f>
        <v>4.207431473418187</v>
      </c>
      <c r="N148" s="23">
        <f t="shared" si="41"/>
        <v>49.101686478166158</v>
      </c>
      <c r="O148" s="24">
        <f t="shared" si="42"/>
        <v>26.845964561716912</v>
      </c>
      <c r="P148" s="24">
        <f t="shared" si="43"/>
        <v>24.052348960116923</v>
      </c>
      <c r="Q148" t="s">
        <v>311</v>
      </c>
      <c r="R148" t="s">
        <v>312</v>
      </c>
      <c r="S148" s="48" t="s">
        <v>477</v>
      </c>
      <c r="T148" s="35">
        <v>100</v>
      </c>
      <c r="U148" s="35">
        <f t="shared" si="44"/>
        <v>59.839357429718881</v>
      </c>
      <c r="V148" s="35">
        <f t="shared" si="45"/>
        <v>70.238095238095241</v>
      </c>
      <c r="W148" s="35">
        <f t="shared" si="46"/>
        <v>64.412811387900362</v>
      </c>
      <c r="X148" s="35">
        <f t="shared" si="47"/>
        <v>65.349093374004411</v>
      </c>
      <c r="Y148" s="35">
        <f t="shared" si="48"/>
        <v>75.747831182380764</v>
      </c>
      <c r="Z148" s="35">
        <f t="shared" si="49"/>
        <v>69.922547332185886</v>
      </c>
      <c r="AA148" s="35">
        <f t="shared" si="50"/>
        <v>-5.5097359442855307</v>
      </c>
      <c r="AB148" s="35">
        <f t="shared" si="51"/>
        <v>-5.5097359442855236</v>
      </c>
      <c r="AC148" s="35">
        <f t="shared" si="52"/>
        <v>-5.5097359442855236</v>
      </c>
      <c r="AD148" s="36"/>
      <c r="AE148" s="36"/>
      <c r="AF148">
        <v>1.88</v>
      </c>
      <c r="AG148">
        <v>1.92</v>
      </c>
      <c r="AI148" s="36"/>
      <c r="AJ148" t="s">
        <v>120</v>
      </c>
      <c r="AK148" s="35"/>
      <c r="AL148" s="35"/>
    </row>
    <row r="149" spans="1:38" ht="15" x14ac:dyDescent="0.25">
      <c r="A149">
        <v>2.4900000000000002</v>
      </c>
      <c r="B149">
        <v>3.36</v>
      </c>
      <c r="C149">
        <v>2.81</v>
      </c>
      <c r="D149" s="20">
        <f t="shared" si="53"/>
        <v>5.5097359442855209E-2</v>
      </c>
      <c r="E149" s="17">
        <f>IF(OR($A149="",$B149="",$C149=""),"",A149*'MPTO_working_3-way'!$I148)</f>
        <v>2.6271924250127099</v>
      </c>
      <c r="F149" s="21">
        <f>IF(OR($A149="",$B149="",$C149=""),"",B149*'MPTO_working_3-way'!$I148)</f>
        <v>3.5451271277279934</v>
      </c>
      <c r="G149" s="22">
        <f>IF(OR($A149="",$B149="",$C149=""),"",C149*'MPTO_working_3-way'!$I148)</f>
        <v>2.9648235800344231</v>
      </c>
      <c r="H149" s="17">
        <f>IF(OR($A149="",$B149="",$C149=""),"",'MPTO_working_3-way'!E148)</f>
        <v>2.609326615336053</v>
      </c>
      <c r="I149" s="21">
        <f>IF(OR($A149="",$B149="",$C149=""),"",'MPTO_working_3-way'!F148)</f>
        <v>3.5809787714725436</v>
      </c>
      <c r="J149" s="22">
        <f>IF(OR($A149="",$B149="",$C149=""),"",'MPTO_working_3-way'!G148)</f>
        <v>2.9629094142787786</v>
      </c>
      <c r="K149" s="17">
        <f>IF(OR($A149="",$B149="",$C149=""),"",'OddsRatio_working_3-way'!H148)</f>
        <v>2.6176731523971792</v>
      </c>
      <c r="L149" s="21">
        <f>IF(OR($A149="",$B149="",$C149=""),"",'OddsRatio_working_3-way'!I148)</f>
        <v>3.5622205635284181</v>
      </c>
      <c r="M149" s="22">
        <f>IF(OR($A149="",$B149="",$C149=""),"",'OddsRatio_working_3-way'!J148)</f>
        <v>2.9650928898247608</v>
      </c>
      <c r="N149" s="23">
        <f t="shared" si="41"/>
        <v>38.063447141492205</v>
      </c>
      <c r="O149" s="24">
        <f t="shared" si="42"/>
        <v>28.207733149498694</v>
      </c>
      <c r="P149" s="24">
        <f t="shared" si="43"/>
        <v>33.728819709009109</v>
      </c>
      <c r="Q149" t="s">
        <v>313</v>
      </c>
      <c r="R149" t="s">
        <v>118</v>
      </c>
      <c r="S149" s="48" t="s">
        <v>477</v>
      </c>
      <c r="T149" s="35">
        <v>100</v>
      </c>
      <c r="U149" s="35">
        <f t="shared" si="44"/>
        <v>48.186528497409334</v>
      </c>
      <c r="V149" s="35">
        <f t="shared" si="45"/>
        <v>73.118279569892465</v>
      </c>
      <c r="W149" s="35">
        <f t="shared" si="46"/>
        <v>71.014492753623188</v>
      </c>
      <c r="X149" s="35">
        <f t="shared" si="47"/>
        <v>55.867227676484333</v>
      </c>
      <c r="Y149" s="35">
        <f t="shared" si="48"/>
        <v>80.798978748967485</v>
      </c>
      <c r="Z149" s="35">
        <f t="shared" si="49"/>
        <v>78.695191932698208</v>
      </c>
      <c r="AA149" s="35">
        <f t="shared" si="50"/>
        <v>-7.680699179074999</v>
      </c>
      <c r="AB149" s="35">
        <f t="shared" si="51"/>
        <v>-7.6806991790750203</v>
      </c>
      <c r="AC149" s="35">
        <f t="shared" si="52"/>
        <v>-7.6806991790750203</v>
      </c>
      <c r="AD149" s="36"/>
      <c r="AE149" s="36"/>
      <c r="AF149">
        <v>1.94</v>
      </c>
      <c r="AG149">
        <v>1.86</v>
      </c>
      <c r="AI149" s="36"/>
      <c r="AJ149" t="s">
        <v>120</v>
      </c>
      <c r="AK149" s="35"/>
      <c r="AL149" s="35"/>
    </row>
    <row r="150" spans="1:38" ht="15" x14ac:dyDescent="0.25">
      <c r="A150">
        <v>1.93</v>
      </c>
      <c r="B150">
        <v>3.72</v>
      </c>
      <c r="C150">
        <v>3.45</v>
      </c>
      <c r="D150" s="20">
        <f t="shared" si="53"/>
        <v>7.6806991790750123E-2</v>
      </c>
      <c r="E150" s="17">
        <f>IF(OR($A150="",$B150="",$C150=""),"",A150*'MPTO_working_3-way'!$I149)</f>
        <v>2.0782374941561477</v>
      </c>
      <c r="F150" s="21">
        <f>IF(OR($A150="",$B150="",$C150=""),"",B150*'MPTO_working_3-way'!$I149)</f>
        <v>4.0057220094615911</v>
      </c>
      <c r="G150" s="22">
        <f>IF(OR($A150="",$B150="",$C150=""),"",C150*'MPTO_working_3-way'!$I149)</f>
        <v>3.7149841216780883</v>
      </c>
      <c r="H150" s="17">
        <f>IF(OR($A150="",$B150="",$C150=""),"",'MPTO_working_3-way'!E149)</f>
        <v>2.0303233485029315</v>
      </c>
      <c r="I150" s="21">
        <f>IF(OR($A150="",$B150="",$C150=""),"",'MPTO_working_3-way'!F149)</f>
        <v>4.1115906472742241</v>
      </c>
      <c r="J150" s="22">
        <f>IF(OR($A150="",$B150="",$C150=""),"",'MPTO_working_3-way'!G149)</f>
        <v>3.7842559094575776</v>
      </c>
      <c r="K150" s="17">
        <f>IF(OR($A150="",$B150="",$C150=""),"",'OddsRatio_working_3-way'!H149)</f>
        <v>2.0482878669883622</v>
      </c>
      <c r="L150" s="21">
        <f>IF(OR($A150="",$B150="",$C150=""),"",'OddsRatio_working_3-way'!I149)</f>
        <v>4.0659602131272532</v>
      </c>
      <c r="M150" s="22">
        <f>IF(OR($A150="",$B150="",$C150=""),"",'OddsRatio_working_3-way'!J149)</f>
        <v>3.7616185743241801</v>
      </c>
      <c r="N150" s="23">
        <f t="shared" si="41"/>
        <v>48.117696019436039</v>
      </c>
      <c r="O150" s="24">
        <f t="shared" si="42"/>
        <v>24.96428852621278</v>
      </c>
      <c r="P150" s="24">
        <f t="shared" si="43"/>
        <v>26.918015454351174</v>
      </c>
      <c r="Q150" t="s">
        <v>314</v>
      </c>
      <c r="R150" t="s">
        <v>315</v>
      </c>
      <c r="S150" s="48" t="s">
        <v>477</v>
      </c>
      <c r="T150" s="35">
        <v>100</v>
      </c>
      <c r="U150" s="35">
        <f t="shared" si="44"/>
        <v>69.325153374233125</v>
      </c>
      <c r="V150" s="35">
        <f t="shared" si="45"/>
        <v>70.149253731343279</v>
      </c>
      <c r="W150" s="35">
        <f t="shared" si="46"/>
        <v>52.606635071090047</v>
      </c>
      <c r="X150" s="35">
        <f t="shared" si="47"/>
        <v>77.244111197566667</v>
      </c>
      <c r="Y150" s="35">
        <f t="shared" si="48"/>
        <v>78.068211554676822</v>
      </c>
      <c r="Z150" s="35">
        <f t="shared" si="49"/>
        <v>60.525592894423582</v>
      </c>
      <c r="AA150" s="35">
        <f t="shared" si="50"/>
        <v>-7.9189578233335425</v>
      </c>
      <c r="AB150" s="35">
        <f t="shared" si="51"/>
        <v>-7.9189578233335425</v>
      </c>
      <c r="AC150" s="35">
        <f t="shared" si="52"/>
        <v>-7.9189578233335354</v>
      </c>
      <c r="AD150" s="36"/>
      <c r="AE150" s="36"/>
      <c r="AF150">
        <v>1.73</v>
      </c>
      <c r="AG150">
        <v>2.0499999999999998</v>
      </c>
      <c r="AI150" s="36"/>
      <c r="AJ150" t="s">
        <v>497</v>
      </c>
      <c r="AK150" s="35"/>
      <c r="AL150" s="35"/>
    </row>
    <row r="151" spans="1:38" ht="15" x14ac:dyDescent="0.25">
      <c r="A151">
        <v>3.26</v>
      </c>
      <c r="B151">
        <v>3.35</v>
      </c>
      <c r="C151">
        <v>2.11</v>
      </c>
      <c r="D151" s="20">
        <f t="shared" si="53"/>
        <v>7.9189578233335389E-2</v>
      </c>
      <c r="E151" s="17">
        <f>IF(OR($A151="",$B151="",$C151=""),"",A151*'MPTO_working_3-way'!$I150)</f>
        <v>3.5181580250406732</v>
      </c>
      <c r="F151" s="21">
        <f>IF(OR($A151="",$B151="",$C151=""),"",B151*'MPTO_working_3-way'!$I150)</f>
        <v>3.6152850870816735</v>
      </c>
      <c r="G151" s="22">
        <f>IF(OR($A151="",$B151="",$C151=""),"",C151*'MPTO_working_3-way'!$I150)</f>
        <v>2.2770900100723375</v>
      </c>
      <c r="H151" s="17">
        <f>IF(OR($A151="",$B151="",$C151=""),"",'MPTO_working_3-way'!E150)</f>
        <v>3.5669451738352205</v>
      </c>
      <c r="I151" s="21">
        <f>IF(OR($A151="",$B151="",$C151=""),"",'MPTO_working_3-way'!F150)</f>
        <v>3.6749717319803668</v>
      </c>
      <c r="J151" s="22">
        <f>IF(OR($A151="",$B151="",$C151=""),"",'MPTO_working_3-way'!G150)</f>
        <v>2.2344515083451824</v>
      </c>
      <c r="K151" s="17">
        <f>IF(OR($A151="",$B151="",$C151=""),"",'OddsRatio_working_3-way'!H150)</f>
        <v>3.5480760230430155</v>
      </c>
      <c r="L151" s="21">
        <f>IF(OR($A151="",$B151="",$C151=""),"",'OddsRatio_working_3-way'!I150)</f>
        <v>3.6495480770580033</v>
      </c>
      <c r="M151" s="22">
        <f>IF(OR($A151="",$B151="",$C151=""),"",'OddsRatio_working_3-way'!J150)</f>
        <v>2.2514886661848439</v>
      </c>
      <c r="N151" s="23">
        <f t="shared" si="41"/>
        <v>28.423964838487866</v>
      </c>
      <c r="O151" s="24">
        <f t="shared" si="42"/>
        <v>27.660335932379233</v>
      </c>
      <c r="P151" s="24">
        <f t="shared" si="43"/>
        <v>43.915699229132912</v>
      </c>
      <c r="Q151" t="s">
        <v>316</v>
      </c>
      <c r="R151" t="s">
        <v>317</v>
      </c>
      <c r="S151" s="48" t="s">
        <v>477</v>
      </c>
      <c r="T151" s="35">
        <v>100</v>
      </c>
      <c r="U151" s="35">
        <f t="shared" si="44"/>
        <v>32.885906040268459</v>
      </c>
      <c r="V151" s="35">
        <f t="shared" si="45"/>
        <v>76.470588235294116</v>
      </c>
      <c r="W151" s="35">
        <f t="shared" si="46"/>
        <v>82.698961937716263</v>
      </c>
      <c r="X151" s="35">
        <f t="shared" si="47"/>
        <v>40.830449826989614</v>
      </c>
      <c r="Y151" s="35">
        <f t="shared" si="48"/>
        <v>84.415132022015285</v>
      </c>
      <c r="Z151" s="35">
        <f t="shared" si="49"/>
        <v>90.643505724437418</v>
      </c>
      <c r="AA151" s="35">
        <f t="shared" si="50"/>
        <v>-7.9445437867211552</v>
      </c>
      <c r="AB151" s="35">
        <f t="shared" si="51"/>
        <v>-7.9445437867211695</v>
      </c>
      <c r="AC151" s="35">
        <f t="shared" si="52"/>
        <v>-7.9445437867211552</v>
      </c>
      <c r="AD151" s="36"/>
      <c r="AE151" s="36"/>
      <c r="AF151">
        <v>1.83</v>
      </c>
      <c r="AG151">
        <v>1.96</v>
      </c>
      <c r="AI151" s="36"/>
      <c r="AJ151" t="s">
        <v>497</v>
      </c>
      <c r="AK151" s="35"/>
      <c r="AL151" s="35"/>
    </row>
    <row r="152" spans="1:38" ht="15" x14ac:dyDescent="0.25">
      <c r="A152">
        <v>1.49</v>
      </c>
      <c r="B152">
        <v>4.25</v>
      </c>
      <c r="C152">
        <v>5.78</v>
      </c>
      <c r="D152" s="20">
        <f t="shared" si="53"/>
        <v>7.9445437867211588E-2</v>
      </c>
      <c r="E152" s="17">
        <f>IF(OR($A152="",$B152="",$C152=""),"",A152*'MPTO_working_3-way'!$I151)</f>
        <v>1.6083737024221452</v>
      </c>
      <c r="F152" s="21">
        <f>IF(OR($A152="",$B152="",$C152=""),"",B152*'MPTO_working_3-way'!$I151)</f>
        <v>4.587643110935649</v>
      </c>
      <c r="G152" s="22">
        <f>IF(OR($A152="",$B152="",$C152=""),"",C152*'MPTO_working_3-way'!$I151)</f>
        <v>6.2391946308724835</v>
      </c>
      <c r="H152" s="17">
        <f>IF(OR($A152="",$B152="",$C152=""),"",'MPTO_working_3-way'!E151)</f>
        <v>1.5512073872164651</v>
      </c>
      <c r="I152" s="21">
        <f>IF(OR($A152="",$B152="",$C152=""),"",'MPTO_working_3-way'!F151)</f>
        <v>4.7889898053753468</v>
      </c>
      <c r="J152" s="22">
        <f>IF(OR($A152="",$B152="",$C152=""),"",'MPTO_working_3-way'!G151)</f>
        <v>6.824607744730308</v>
      </c>
      <c r="K152" s="17">
        <f>IF(OR($A152="",$B152="",$C152=""),"",'OddsRatio_working_3-way'!H151)</f>
        <v>1.568431449267176</v>
      </c>
      <c r="L152" s="21">
        <f>IF(OR($A152="",$B152="",$C152=""),"",'OddsRatio_working_3-way'!I151)</f>
        <v>4.7702085920782098</v>
      </c>
      <c r="M152" s="22">
        <f>IF(OR($A152="",$B152="",$C152=""),"",'OddsRatio_working_3-way'!J151)</f>
        <v>6.5451067908104141</v>
      </c>
      <c r="N152" s="23">
        <f t="shared" si="41"/>
        <v>62.174605223527394</v>
      </c>
      <c r="O152" s="24">
        <f t="shared" si="42"/>
        <v>21.797685125424898</v>
      </c>
      <c r="P152" s="24">
        <f t="shared" si="43"/>
        <v>16.027709651047715</v>
      </c>
      <c r="Q152" t="s">
        <v>318</v>
      </c>
      <c r="R152" t="s">
        <v>319</v>
      </c>
      <c r="S152" s="48" t="s">
        <v>477</v>
      </c>
      <c r="T152" s="35">
        <v>100</v>
      </c>
      <c r="U152" s="35">
        <f t="shared" si="44"/>
        <v>53.917050691244242</v>
      </c>
      <c r="V152" s="35">
        <f t="shared" si="45"/>
        <v>70.930232558139537</v>
      </c>
      <c r="W152" s="35">
        <f t="shared" si="46"/>
        <v>67.320261437908499</v>
      </c>
      <c r="X152" s="35">
        <f t="shared" si="47"/>
        <v>61.749506003951971</v>
      </c>
      <c r="Y152" s="35">
        <f t="shared" si="48"/>
        <v>78.762687870847259</v>
      </c>
      <c r="Z152" s="35">
        <f t="shared" si="49"/>
        <v>75.152716750616236</v>
      </c>
      <c r="AA152" s="35">
        <f t="shared" si="50"/>
        <v>-7.8324553127077294</v>
      </c>
      <c r="AB152" s="35">
        <f t="shared" si="51"/>
        <v>-7.8324553127077223</v>
      </c>
      <c r="AC152" s="35">
        <f t="shared" si="52"/>
        <v>-7.8324553127077365</v>
      </c>
      <c r="AD152" s="36"/>
      <c r="AE152" s="36"/>
      <c r="AF152">
        <v>1.65</v>
      </c>
      <c r="AG152">
        <v>2.1800000000000002</v>
      </c>
      <c r="AI152" s="36"/>
      <c r="AJ152" t="s">
        <v>497</v>
      </c>
      <c r="AK152" s="35"/>
      <c r="AL152" s="35"/>
    </row>
    <row r="153" spans="1:38" ht="15" x14ac:dyDescent="0.25">
      <c r="A153">
        <v>2.17</v>
      </c>
      <c r="B153">
        <v>3.44</v>
      </c>
      <c r="C153">
        <v>3.06</v>
      </c>
      <c r="D153" s="20">
        <f t="shared" si="53"/>
        <v>7.8324553127077312E-2</v>
      </c>
      <c r="E153" s="17">
        <f>IF(OR($A153="",$B153="",$C153=""),"",A153*'MPTO_working_3-way'!$I152)</f>
        <v>2.3399642802857579</v>
      </c>
      <c r="F153" s="21">
        <f>IF(OR($A153="",$B153="",$C153=""),"",B153*'MPTO_working_3-way'!$I152)</f>
        <v>3.7094364627571461</v>
      </c>
      <c r="G153" s="22">
        <f>IF(OR($A153="",$B153="",$C153=""),"",C153*'MPTO_working_3-way'!$I152)</f>
        <v>3.2996731325688566</v>
      </c>
      <c r="H153" s="17">
        <f>IF(OR($A153="",$B153="",$C153=""),"",'MPTO_working_3-way'!E152)</f>
        <v>2.3003243226404702</v>
      </c>
      <c r="I153" s="21">
        <f>IF(OR($A153="",$B153="",$C153=""),"",'MPTO_working_3-way'!F152)</f>
        <v>3.7794396135606747</v>
      </c>
      <c r="J153" s="22">
        <f>IF(OR($A153="",$B153="",$C153=""),"",'MPTO_working_3-way'!G152)</f>
        <v>3.325693093928122</v>
      </c>
      <c r="K153" s="17">
        <f>IF(OR($A153="",$B153="",$C153=""),"",'OddsRatio_working_3-way'!H152)</f>
        <v>2.3166274425277549</v>
      </c>
      <c r="L153" s="21">
        <f>IF(OR($A153="",$B153="",$C153=""),"",'OddsRatio_working_3-way'!I152)</f>
        <v>3.7457871451006186</v>
      </c>
      <c r="M153" s="22">
        <f>IF(OR($A153="",$B153="",$C153=""),"",'OddsRatio_working_3-way'!J152)</f>
        <v>3.3181645569292098</v>
      </c>
      <c r="N153" s="23">
        <f t="shared" si="41"/>
        <v>42.735695088383117</v>
      </c>
      <c r="O153" s="24">
        <f t="shared" si="42"/>
        <v>26.95827277377656</v>
      </c>
      <c r="P153" s="24">
        <f t="shared" si="43"/>
        <v>30.306032137840315</v>
      </c>
      <c r="Q153" t="s">
        <v>320</v>
      </c>
      <c r="R153" t="s">
        <v>321</v>
      </c>
      <c r="S153" s="48" t="s">
        <v>477</v>
      </c>
      <c r="T153" s="35">
        <v>100</v>
      </c>
      <c r="U153" s="35">
        <f t="shared" si="44"/>
        <v>64.539007092198588</v>
      </c>
      <c r="V153" s="35">
        <f t="shared" si="45"/>
        <v>71.428571428571431</v>
      </c>
      <c r="W153" s="35">
        <f t="shared" si="46"/>
        <v>56.140350877192972</v>
      </c>
      <c r="X153" s="35">
        <f t="shared" si="47"/>
        <v>72.431077694235597</v>
      </c>
      <c r="Y153" s="35">
        <f t="shared" si="48"/>
        <v>79.32064203060844</v>
      </c>
      <c r="Z153" s="35">
        <f t="shared" si="49"/>
        <v>64.032421479229981</v>
      </c>
      <c r="AA153" s="35">
        <f t="shared" si="50"/>
        <v>-7.8920706020370091</v>
      </c>
      <c r="AB153" s="35">
        <f t="shared" si="51"/>
        <v>-7.8920706020370091</v>
      </c>
      <c r="AC153" s="35">
        <f t="shared" si="52"/>
        <v>-7.8920706020370091</v>
      </c>
      <c r="AD153" s="36"/>
      <c r="AE153" s="36"/>
      <c r="AF153">
        <v>1.81</v>
      </c>
      <c r="AG153">
        <v>1.98</v>
      </c>
      <c r="AI153" s="36"/>
      <c r="AJ153" t="s">
        <v>497</v>
      </c>
      <c r="AK153" s="35"/>
      <c r="AL153" s="35"/>
    </row>
    <row r="154" spans="1:38" s="35" customFormat="1" ht="15" x14ac:dyDescent="0.25">
      <c r="A154">
        <v>2.82</v>
      </c>
      <c r="B154">
        <v>3.5</v>
      </c>
      <c r="C154">
        <v>2.2799999999999998</v>
      </c>
      <c r="D154" s="20">
        <f t="shared" si="53"/>
        <v>7.8920706020370046E-2</v>
      </c>
      <c r="E154" s="17">
        <f>IF(OR($A154="",$B154="",$C154=""),"",A154*'MPTO_working_3-way'!$I153)</f>
        <v>3.0425563909774436</v>
      </c>
      <c r="F154" s="21">
        <f>IF(OR($A154="",$B154="",$C154=""),"",B154*'MPTO_working_3-way'!$I153)</f>
        <v>3.7762224710712951</v>
      </c>
      <c r="G154" s="22">
        <f>IF(OR($A154="",$B154="",$C154=""),"",C154*'MPTO_working_3-way'!$I153)</f>
        <v>2.4599392097264436</v>
      </c>
      <c r="H154" s="17">
        <f>IF(OR($A154="",$B154="",$C154=""),"",'MPTO_working_3-way'!E153)</f>
        <v>3.0459664320519755</v>
      </c>
      <c r="I154" s="21">
        <f>IF(OR($A154="",$B154="",$C154=""),"",'MPTO_working_3-way'!F153)</f>
        <v>3.8549403864601888</v>
      </c>
      <c r="J154" s="22">
        <f>IF(OR($A154="",$B154="",$C154=""),"",'MPTO_working_3-way'!G153)</f>
        <v>2.4254796292304377</v>
      </c>
      <c r="K154" s="17">
        <f>IF(OR($A154="",$B154="",$C154=""),"",'OddsRatio_working_3-way'!H153)</f>
        <v>3.0483399369963795</v>
      </c>
      <c r="L154" s="21">
        <f>IF(OR($A154="",$B154="",$C154=""),"",'OddsRatio_working_3-way'!I153)</f>
        <v>3.8136537596104119</v>
      </c>
      <c r="M154" s="22">
        <f>IF(OR($A154="",$B154="",$C154=""),"",'OddsRatio_working_3-way'!J153)</f>
        <v>2.4405907249205301</v>
      </c>
      <c r="N154" s="23">
        <f t="shared" si="41"/>
        <v>32.867098304749668</v>
      </c>
      <c r="O154" s="24">
        <f t="shared" si="42"/>
        <v>26.481490634112593</v>
      </c>
      <c r="P154" s="24">
        <f t="shared" si="43"/>
        <v>40.65141106113775</v>
      </c>
      <c r="Q154" t="s">
        <v>322</v>
      </c>
      <c r="R154" t="s">
        <v>323</v>
      </c>
      <c r="S154" s="48" t="s">
        <v>477</v>
      </c>
      <c r="T154" s="35">
        <v>100</v>
      </c>
      <c r="U154" s="35">
        <f t="shared" si="44"/>
        <v>32.885906040268459</v>
      </c>
      <c r="V154" s="35">
        <f t="shared" si="45"/>
        <v>78.494623655913983</v>
      </c>
      <c r="W154" s="35">
        <f t="shared" si="46"/>
        <v>80.657640232108321</v>
      </c>
      <c r="X154" s="35">
        <f t="shared" si="47"/>
        <v>40.847736111977703</v>
      </c>
      <c r="Y154" s="35">
        <f t="shared" si="48"/>
        <v>86.456453727623227</v>
      </c>
      <c r="Z154" s="35">
        <f t="shared" si="49"/>
        <v>88.619470303817565</v>
      </c>
      <c r="AA154" s="35">
        <f t="shared" si="50"/>
        <v>-7.9618300717092438</v>
      </c>
      <c r="AB154" s="35">
        <f t="shared" si="51"/>
        <v>-7.9618300717092438</v>
      </c>
      <c r="AC154" s="35">
        <f t="shared" si="52"/>
        <v>-7.9618300717092438</v>
      </c>
      <c r="AD154" s="36"/>
      <c r="AE154" s="36"/>
      <c r="AF154">
        <v>1.65</v>
      </c>
      <c r="AG154">
        <v>2.1800000000000002</v>
      </c>
      <c r="AH154" s="36"/>
      <c r="AI154" s="36"/>
      <c r="AJ154" t="s">
        <v>488</v>
      </c>
    </row>
    <row r="155" spans="1:38" ht="15" x14ac:dyDescent="0.25">
      <c r="A155">
        <v>1.49</v>
      </c>
      <c r="B155">
        <v>4.6500000000000004</v>
      </c>
      <c r="C155">
        <v>5.17</v>
      </c>
      <c r="D155" s="20">
        <f t="shared" si="53"/>
        <v>7.9618300717092527E-2</v>
      </c>
      <c r="E155" s="17">
        <f>IF(OR($A155="",$B155="",$C155=""),"",A155*'MPTO_working_3-way'!$I154)</f>
        <v>1.6086312680684678</v>
      </c>
      <c r="F155" s="21">
        <f>IF(OR($A155="",$B155="",$C155=""),"",B155*'MPTO_working_3-way'!$I154)</f>
        <v>5.0202250983344809</v>
      </c>
      <c r="G155" s="22">
        <f>IF(OR($A155="",$B155="",$C155=""),"",C155*'MPTO_working_3-way'!$I154)</f>
        <v>5.5816266147073685</v>
      </c>
      <c r="H155" s="17">
        <f>IF(OR($A155="",$B155="",$C155=""),"",'MPTO_working_3-way'!E154)</f>
        <v>1.5513460496961544</v>
      </c>
      <c r="I155" s="21">
        <f>IF(OR($A155="",$B155="",$C155=""),"",'MPTO_working_3-way'!F154)</f>
        <v>5.3046365265578528</v>
      </c>
      <c r="J155" s="22">
        <f>IF(OR($A155="",$B155="",$C155=""),"",'MPTO_working_3-way'!G154)</f>
        <v>5.9921802967567208</v>
      </c>
      <c r="K155" s="17">
        <f>IF(OR($A155="",$B155="",$C155=""),"",'OddsRatio_working_3-way'!H154)</f>
        <v>1.5683632948206074</v>
      </c>
      <c r="L155" s="21">
        <f>IF(OR($A155="",$B155="",$C155=""),"",'OddsRatio_working_3-way'!I154)</f>
        <v>5.2337265838677931</v>
      </c>
      <c r="M155" s="22">
        <f>IF(OR($A155="",$B155="",$C155=""),"",'OddsRatio_working_3-way'!J154)</f>
        <v>5.8368876314325178</v>
      </c>
      <c r="N155" s="23">
        <f t="shared" si="41"/>
        <v>62.164650150107434</v>
      </c>
      <c r="O155" s="24">
        <f t="shared" si="42"/>
        <v>19.91942553196991</v>
      </c>
      <c r="P155" s="24">
        <f t="shared" si="43"/>
        <v>17.915924317922645</v>
      </c>
      <c r="Q155" t="s">
        <v>324</v>
      </c>
      <c r="R155" t="s">
        <v>325</v>
      </c>
      <c r="S155" s="48" t="s">
        <v>477</v>
      </c>
      <c r="T155" s="35">
        <v>100</v>
      </c>
      <c r="U155" s="35">
        <f t="shared" si="44"/>
        <v>68.75</v>
      </c>
      <c r="V155" s="35">
        <f t="shared" si="45"/>
        <v>73.474801061007966</v>
      </c>
      <c r="W155" s="35">
        <f t="shared" si="46"/>
        <v>50</v>
      </c>
      <c r="X155" s="35">
        <f t="shared" si="47"/>
        <v>76.525198938992048</v>
      </c>
      <c r="Y155" s="35">
        <f t="shared" si="48"/>
        <v>81.25</v>
      </c>
      <c r="Z155" s="35">
        <f t="shared" si="49"/>
        <v>57.775198938992048</v>
      </c>
      <c r="AA155" s="35">
        <f t="shared" si="50"/>
        <v>-7.7751989389920482</v>
      </c>
      <c r="AB155" s="35">
        <f t="shared" si="51"/>
        <v>-7.775198938992034</v>
      </c>
      <c r="AC155" s="35">
        <f t="shared" si="52"/>
        <v>-7.7751989389920482</v>
      </c>
      <c r="AD155" s="36"/>
      <c r="AE155" s="36"/>
      <c r="AF155">
        <v>1.63</v>
      </c>
      <c r="AG155">
        <v>2.2200000000000002</v>
      </c>
      <c r="AI155" s="36"/>
      <c r="AJ155" t="s">
        <v>488</v>
      </c>
      <c r="AK155" s="35"/>
      <c r="AL155" s="35"/>
    </row>
    <row r="156" spans="1:38" ht="15" x14ac:dyDescent="0.25">
      <c r="A156">
        <v>3.2</v>
      </c>
      <c r="B156">
        <v>3.77</v>
      </c>
      <c r="C156">
        <v>2</v>
      </c>
      <c r="D156" s="20">
        <f t="shared" si="53"/>
        <v>7.775198938992034E-2</v>
      </c>
      <c r="E156" s="17">
        <f>IF(OR($A156="",$B156="",$C156=""),"",A156*'MPTO_working_3-way'!$I155)</f>
        <v>3.4488063660477453</v>
      </c>
      <c r="F156" s="21">
        <f>IF(OR($A156="",$B156="",$C156=""),"",B156*'MPTO_working_3-way'!$I155)</f>
        <v>4.0631249999999994</v>
      </c>
      <c r="G156" s="22">
        <f>IF(OR($A156="",$B156="",$C156=""),"",C156*'MPTO_working_3-way'!$I155)</f>
        <v>2.1555039787798407</v>
      </c>
      <c r="H156" s="17">
        <f>IF(OR($A156="",$B156="",$C156=""),"",'MPTO_working_3-way'!E155)</f>
        <v>3.4893945237177015</v>
      </c>
      <c r="I156" s="21">
        <f>IF(OR($A156="",$B156="",$C156=""),"",'MPTO_working_3-way'!F155)</f>
        <v>4.1782498268298314</v>
      </c>
      <c r="J156" s="22">
        <f>IF(OR($A156="",$B156="",$C156=""),"",'MPTO_working_3-way'!G155)</f>
        <v>2.1093367525352602</v>
      </c>
      <c r="K156" s="17">
        <f>IF(OR($A156="",$B156="",$C156=""),"",'OddsRatio_working_3-way'!H155)</f>
        <v>3.4800403447850097</v>
      </c>
      <c r="L156" s="21">
        <f>IF(OR($A156="",$B156="",$C156=""),"",'OddsRatio_working_3-way'!I155)</f>
        <v>4.1225962522974884</v>
      </c>
      <c r="M156" s="22">
        <f>IF(OR($A156="",$B156="",$C156=""),"",'OddsRatio_working_3-way'!J155)</f>
        <v>2.127291065811368</v>
      </c>
      <c r="N156" s="23">
        <f t="shared" si="41"/>
        <v>28.995539147823411</v>
      </c>
      <c r="O156" s="24">
        <f t="shared" si="42"/>
        <v>24.611598215659132</v>
      </c>
      <c r="P156" s="24">
        <f t="shared" si="43"/>
        <v>46.392862636517464</v>
      </c>
      <c r="Q156" t="s">
        <v>326</v>
      </c>
      <c r="R156" t="s">
        <v>327</v>
      </c>
      <c r="S156" s="48" t="s">
        <v>477</v>
      </c>
      <c r="T156" s="35">
        <v>100</v>
      </c>
      <c r="U156" s="35">
        <f t="shared" si="44"/>
        <v>49.748743718592962</v>
      </c>
      <c r="V156" s="35">
        <f t="shared" si="45"/>
        <v>71.346704871060169</v>
      </c>
      <c r="W156" s="35">
        <f t="shared" si="46"/>
        <v>71.098265895953759</v>
      </c>
      <c r="X156" s="35">
        <f t="shared" si="47"/>
        <v>57.55502923298608</v>
      </c>
      <c r="Y156" s="35">
        <f t="shared" si="48"/>
        <v>79.152990385453265</v>
      </c>
      <c r="Z156" s="35">
        <f t="shared" si="49"/>
        <v>78.904551410346855</v>
      </c>
      <c r="AA156" s="35">
        <f t="shared" si="50"/>
        <v>-7.8062855143931174</v>
      </c>
      <c r="AB156" s="35">
        <f t="shared" si="51"/>
        <v>-7.806285514393096</v>
      </c>
      <c r="AC156" s="35">
        <f t="shared" si="52"/>
        <v>-7.806285514393096</v>
      </c>
      <c r="AD156" s="36"/>
      <c r="AE156" s="36"/>
      <c r="AF156">
        <v>1.69</v>
      </c>
      <c r="AG156">
        <v>2.11</v>
      </c>
      <c r="AI156" s="36"/>
      <c r="AJ156" t="s">
        <v>488</v>
      </c>
      <c r="AK156" s="35"/>
      <c r="AL156" s="35"/>
    </row>
    <row r="157" spans="1:38" ht="15" x14ac:dyDescent="0.25">
      <c r="A157">
        <v>1.99</v>
      </c>
      <c r="B157">
        <v>3.49</v>
      </c>
      <c r="C157">
        <v>3.46</v>
      </c>
      <c r="D157" s="20">
        <f t="shared" si="53"/>
        <v>7.8062855143931076E-2</v>
      </c>
      <c r="E157" s="17">
        <f>IF(OR($A157="",$B157="",$C157=""),"",A157*'MPTO_working_3-way'!$I156)</f>
        <v>2.1453450817364228</v>
      </c>
      <c r="F157" s="21">
        <f>IF(OR($A157="",$B157="",$C157=""),"",B157*'MPTO_working_3-way'!$I156)</f>
        <v>3.7624393644523195</v>
      </c>
      <c r="G157" s="22">
        <f>IF(OR($A157="",$B157="",$C157=""),"",C157*'MPTO_working_3-way'!$I156)</f>
        <v>3.7300974787980015</v>
      </c>
      <c r="H157" s="17">
        <f>IF(OR($A157="",$B157="",$C157=""),"",'MPTO_working_3-way'!E156)</f>
        <v>2.0986728343289469</v>
      </c>
      <c r="I157" s="21">
        <f>IF(OR($A157="",$B157="",$C157=""),"",'MPTO_working_3-way'!F156)</f>
        <v>3.8385947734935235</v>
      </c>
      <c r="J157" s="22">
        <f>IF(OR($A157="",$B157="",$C157=""),"",'MPTO_working_3-way'!G156)</f>
        <v>3.8023335702952497</v>
      </c>
      <c r="K157" s="17">
        <f>IF(OR($A157="",$B157="",$C157=""),"",'OddsRatio_working_3-way'!H156)</f>
        <v>2.1165335306714304</v>
      </c>
      <c r="L157" s="21">
        <f>IF(OR($A157="",$B157="",$C157=""),"",'OddsRatio_working_3-way'!I156)</f>
        <v>3.8082510013857171</v>
      </c>
      <c r="M157" s="22">
        <f>IF(OR($A157="",$B157="",$C157=""),"",'OddsRatio_working_3-way'!J156)</f>
        <v>3.7744166519714315</v>
      </c>
      <c r="N157" s="23">
        <f t="shared" si="41"/>
        <v>46.612547720789472</v>
      </c>
      <c r="O157" s="24">
        <f t="shared" si="42"/>
        <v>26.578501422455886</v>
      </c>
      <c r="P157" s="24">
        <f t="shared" si="43"/>
        <v>26.808950856754638</v>
      </c>
      <c r="Q157" t="s">
        <v>328</v>
      </c>
      <c r="R157" t="s">
        <v>329</v>
      </c>
      <c r="S157" s="48" t="s">
        <v>477</v>
      </c>
      <c r="T157" s="35">
        <v>100</v>
      </c>
      <c r="U157" s="35">
        <f t="shared" si="44"/>
        <v>54.545454545454554</v>
      </c>
      <c r="V157" s="35">
        <f t="shared" si="45"/>
        <v>71.181556195965413</v>
      </c>
      <c r="W157" s="35">
        <f t="shared" si="46"/>
        <v>71.988795518207283</v>
      </c>
      <c r="X157" s="35">
        <f t="shared" si="47"/>
        <v>56.829648285827304</v>
      </c>
      <c r="Y157" s="35">
        <f t="shared" si="48"/>
        <v>73.46574993633817</v>
      </c>
      <c r="Z157" s="35">
        <f t="shared" si="49"/>
        <v>74.27298925858004</v>
      </c>
      <c r="AA157" s="35">
        <f t="shared" si="50"/>
        <v>-2.2841937403727499</v>
      </c>
      <c r="AB157" s="35">
        <f t="shared" si="51"/>
        <v>-2.284193740372757</v>
      </c>
      <c r="AC157" s="35">
        <f t="shared" si="52"/>
        <v>-2.284193740372757</v>
      </c>
      <c r="AD157" s="36"/>
      <c r="AE157" s="36"/>
      <c r="AF157">
        <v>1.83</v>
      </c>
      <c r="AG157">
        <v>1.96</v>
      </c>
      <c r="AI157" s="36"/>
      <c r="AJ157" t="s">
        <v>488</v>
      </c>
      <c r="AK157" s="35"/>
      <c r="AL157" s="35"/>
    </row>
    <row r="158" spans="1:38" ht="15" x14ac:dyDescent="0.25">
      <c r="A158">
        <v>2.2000000000000002</v>
      </c>
      <c r="B158">
        <v>3.47</v>
      </c>
      <c r="C158">
        <v>3.57</v>
      </c>
      <c r="D158" s="20">
        <f t="shared" si="53"/>
        <v>2.2841937403727641E-2</v>
      </c>
      <c r="E158" s="17">
        <f>IF(OR($A158="",$B158="",$C158=""),"",A158*'MPTO_working_3-way'!$I157)</f>
        <v>2.2502522622882011</v>
      </c>
      <c r="F158" s="21">
        <f>IF(OR($A158="",$B158="",$C158=""),"",B158*'MPTO_working_3-way'!$I157)</f>
        <v>3.549261522790935</v>
      </c>
      <c r="G158" s="22">
        <f>IF(OR($A158="",$B158="",$C158=""),"",C158*'MPTO_working_3-way'!$I157)</f>
        <v>3.6515457165313077</v>
      </c>
      <c r="H158" s="17">
        <f>IF(OR($A158="",$B158="",$C158=""),"",'MPTO_working_3-way'!E157)</f>
        <v>2.2374794683696591</v>
      </c>
      <c r="I158" s="21">
        <f>IF(OR($A158="",$B158="",$C158=""),"",'MPTO_working_3-way'!F157)</f>
        <v>3.5641671040494383</v>
      </c>
      <c r="J158" s="22">
        <f>IF(OR($A158="",$B158="",$C158=""),"",'MPTO_working_3-way'!G157)</f>
        <v>3.669750820037093</v>
      </c>
      <c r="K158" s="17">
        <f>IF(OR($A158="",$B158="",$C158=""),"",'OddsRatio_working_3-way'!H157)</f>
        <v>2.2428389555719397</v>
      </c>
      <c r="L158" s="21">
        <f>IF(OR($A158="",$B158="",$C158=""),"",'OddsRatio_working_3-way'!I157)</f>
        <v>3.5581768502189086</v>
      </c>
      <c r="M158" s="22">
        <f>IF(OR($A158="",$B158="",$C158=""),"",'OddsRatio_working_3-way'!J157)</f>
        <v>3.6617467631832366</v>
      </c>
      <c r="N158" s="23">
        <f t="shared" si="41"/>
        <v>44.439462044274791</v>
      </c>
      <c r="O158" s="24">
        <f t="shared" si="42"/>
        <v>28.174875071298146</v>
      </c>
      <c r="P158" s="24">
        <f t="shared" si="43"/>
        <v>27.385662884427049</v>
      </c>
      <c r="Q158" t="s">
        <v>330</v>
      </c>
      <c r="R158" t="s">
        <v>331</v>
      </c>
      <c r="S158" s="48" t="s">
        <v>477</v>
      </c>
      <c r="T158" s="35">
        <v>100</v>
      </c>
      <c r="U158" s="35">
        <f t="shared" si="44"/>
        <v>54.954954954954964</v>
      </c>
      <c r="V158" s="35">
        <f t="shared" si="45"/>
        <v>71.509971509971507</v>
      </c>
      <c r="W158" s="35">
        <f t="shared" si="46"/>
        <v>71.346704871060169</v>
      </c>
      <c r="X158" s="35">
        <f t="shared" si="47"/>
        <v>57.143323618968324</v>
      </c>
      <c r="Y158" s="35">
        <f t="shared" si="48"/>
        <v>73.69834017398486</v>
      </c>
      <c r="Z158" s="35">
        <f t="shared" si="49"/>
        <v>73.535073535073536</v>
      </c>
      <c r="AA158" s="35">
        <f t="shared" si="50"/>
        <v>-2.1883686640133604</v>
      </c>
      <c r="AB158" s="35">
        <f t="shared" si="51"/>
        <v>-2.1883686640133533</v>
      </c>
      <c r="AC158" s="35">
        <f t="shared" si="52"/>
        <v>-2.1883686640133675</v>
      </c>
      <c r="AD158" s="36"/>
      <c r="AE158" s="36"/>
      <c r="AF158">
        <v>2.09</v>
      </c>
      <c r="AG158">
        <v>1.81</v>
      </c>
      <c r="AI158" s="36"/>
      <c r="AJ158" t="s">
        <v>489</v>
      </c>
      <c r="AK158" s="35"/>
      <c r="AL158" s="35"/>
    </row>
    <row r="159" spans="1:38" ht="15" x14ac:dyDescent="0.25">
      <c r="A159">
        <v>2.2200000000000002</v>
      </c>
      <c r="B159">
        <v>3.51</v>
      </c>
      <c r="C159">
        <v>3.49</v>
      </c>
      <c r="D159" s="20">
        <f t="shared" si="53"/>
        <v>2.1883686640133515E-2</v>
      </c>
      <c r="E159" s="17">
        <f>IF(OR($A159="",$B159="",$C159=""),"",A159*'MPTO_working_3-way'!$I158)</f>
        <v>2.2685817843410967</v>
      </c>
      <c r="F159" s="21">
        <f>IF(OR($A159="",$B159="",$C159=""),"",B159*'MPTO_working_3-way'!$I158)</f>
        <v>3.5868117401068682</v>
      </c>
      <c r="G159" s="22">
        <f>IF(OR($A159="",$B159="",$C159=""),"",C159*'MPTO_working_3-way'!$I158)</f>
        <v>3.5663740663740664</v>
      </c>
      <c r="H159" s="17">
        <f>IF(OR($A159="",$B159="",$C159=""),"",'MPTO_working_3-way'!E158)</f>
        <v>2.2565422835249245</v>
      </c>
      <c r="I159" s="21">
        <f>IF(OR($A159="",$B159="",$C159=""),"",'MPTO_working_3-way'!F158)</f>
        <v>3.6022312159891352</v>
      </c>
      <c r="J159" s="22">
        <f>IF(OR($A159="",$B159="",$C159=""),"",'MPTO_working_3-way'!G158)</f>
        <v>3.5811694921637658</v>
      </c>
      <c r="K159" s="17">
        <f>IF(OR($A159="",$B159="",$C159=""),"",'OddsRatio_working_3-way'!H158)</f>
        <v>2.2616219159578508</v>
      </c>
      <c r="L159" s="21">
        <f>IF(OR($A159="",$B159="",$C159=""),"",'OddsRatio_working_3-way'!I158)</f>
        <v>3.5956319746345931</v>
      </c>
      <c r="M159" s="22">
        <f>IF(OR($A159="",$B159="",$C159=""),"",'OddsRatio_working_3-way'!J158)</f>
        <v>3.5749496481434822</v>
      </c>
      <c r="N159" s="23">
        <f t="shared" ref="N159:N222" si="54">(1/E159)* 100</f>
        <v>44.080403311994644</v>
      </c>
      <c r="O159" s="24">
        <f t="shared" ref="O159:O222" si="55">(1/F159)* 100</f>
        <v>27.87991320587696</v>
      </c>
      <c r="P159" s="24">
        <f t="shared" ref="P159:P222" si="56">(1/G159)* 100</f>
        <v>28.039683482128396</v>
      </c>
      <c r="Q159" t="s">
        <v>332</v>
      </c>
      <c r="R159" t="s">
        <v>333</v>
      </c>
      <c r="S159" s="48" t="s">
        <v>477</v>
      </c>
      <c r="T159" s="35">
        <v>100</v>
      </c>
      <c r="U159" s="35">
        <f t="shared" ref="U159:U222" si="57">(1/A160)*((T159*A160)-T159)</f>
        <v>71.014492753623188</v>
      </c>
      <c r="V159" s="35">
        <f t="shared" ref="V159:V222" si="58">(1/B160)*((T159*B160)-T159)</f>
        <v>67.532467532467535</v>
      </c>
      <c r="W159" s="35">
        <f t="shared" ref="W159:W222" si="59">(1/C160)*((T159*C160)-T159)</f>
        <v>59.349593495934961</v>
      </c>
      <c r="X159" s="35">
        <f t="shared" ref="X159:X222" si="60">((1/B160)+(1/C160))*T159</f>
        <v>73.117938971597511</v>
      </c>
      <c r="Y159" s="35">
        <f t="shared" ref="Y159:Y222" si="61">((1/A160)+(1/C160))*T159</f>
        <v>69.635913750441844</v>
      </c>
      <c r="Z159" s="35">
        <f t="shared" ref="Z159:Z222" si="62">((1/A160)+(1/B160))*T159</f>
        <v>61.453039713909277</v>
      </c>
      <c r="AA159" s="35">
        <f t="shared" ref="AA159:AA222" si="63">U159-X159</f>
        <v>-2.103446217974323</v>
      </c>
      <c r="AB159" s="35">
        <f t="shared" ref="AB159:AB222" si="64">V159-Y159</f>
        <v>-2.1034462179743088</v>
      </c>
      <c r="AC159" s="35">
        <f t="shared" ref="AC159:AC222" si="65">W159-Z159</f>
        <v>-2.1034462179743159</v>
      </c>
      <c r="AD159" s="36"/>
      <c r="AE159" s="36"/>
      <c r="AF159">
        <v>2.2000000000000002</v>
      </c>
      <c r="AG159">
        <v>1.74</v>
      </c>
      <c r="AI159" s="36"/>
      <c r="AJ159" t="s">
        <v>489</v>
      </c>
      <c r="AK159" s="35"/>
      <c r="AL159" s="35"/>
    </row>
    <row r="160" spans="1:38" ht="15" x14ac:dyDescent="0.25">
      <c r="A160">
        <v>3.45</v>
      </c>
      <c r="B160">
        <v>3.08</v>
      </c>
      <c r="C160">
        <v>2.46</v>
      </c>
      <c r="D160" s="20">
        <f t="shared" si="53"/>
        <v>2.1034462179743141E-2</v>
      </c>
      <c r="E160" s="17">
        <f>IF(OR($A160="",$B160="",$C160=""),"",A160*'MPTO_working_3-way'!$I159)</f>
        <v>3.5225688945201141</v>
      </c>
      <c r="F160" s="21">
        <f>IF(OR($A160="",$B160="",$C160=""),"",B160*'MPTO_working_3-way'!$I159)</f>
        <v>3.1447861435136089</v>
      </c>
      <c r="G160" s="22">
        <f>IF(OR($A160="",$B160="",$C160=""),"",C160*'MPTO_working_3-way'!$I159)</f>
        <v>2.5117447769621681</v>
      </c>
      <c r="H160" s="17">
        <f>IF(OR($A160="",$B160="",$C160=""),"",'MPTO_working_3-way'!E159)</f>
        <v>3.5355229985176213</v>
      </c>
      <c r="I160" s="21">
        <f>IF(OR($A160="",$B160="",$C160=""),"",'MPTO_working_3-way'!F159)</f>
        <v>3.1479818683674301</v>
      </c>
      <c r="J160" s="22">
        <f>IF(OR($A160="",$B160="",$C160=""),"",'MPTO_working_3-way'!G159)</f>
        <v>2.5031754178987851</v>
      </c>
      <c r="K160" s="17">
        <f>IF(OR($A160="",$B160="",$C160=""),"",'OddsRatio_working_3-way'!H159)</f>
        <v>3.5289736381517796</v>
      </c>
      <c r="L160" s="21">
        <f>IF(OR($A160="",$B160="",$C160=""),"",'OddsRatio_working_3-way'!I159)</f>
        <v>3.1470470070839611</v>
      </c>
      <c r="M160" s="22">
        <f>IF(OR($A160="",$B160="",$C160=""),"",'OddsRatio_working_3-way'!J159)</f>
        <v>2.5070618415108572</v>
      </c>
      <c r="N160" s="23">
        <f t="shared" si="54"/>
        <v>28.388373086347592</v>
      </c>
      <c r="O160" s="24">
        <f t="shared" si="55"/>
        <v>31.798664658408832</v>
      </c>
      <c r="P160" s="24">
        <f t="shared" si="56"/>
        <v>39.812962255243576</v>
      </c>
      <c r="Q160" t="s">
        <v>334</v>
      </c>
      <c r="R160" t="s">
        <v>335</v>
      </c>
      <c r="S160" s="48" t="s">
        <v>477</v>
      </c>
      <c r="T160" s="35">
        <v>100</v>
      </c>
      <c r="U160" s="35">
        <f t="shared" si="57"/>
        <v>47.916666666666671</v>
      </c>
      <c r="V160" s="35">
        <f t="shared" si="58"/>
        <v>72.29916897506925</v>
      </c>
      <c r="W160" s="35">
        <f t="shared" si="59"/>
        <v>77.426636568848764</v>
      </c>
      <c r="X160" s="35">
        <f t="shared" si="60"/>
        <v>50.274194456081986</v>
      </c>
      <c r="Y160" s="35">
        <f t="shared" si="61"/>
        <v>74.656696764484593</v>
      </c>
      <c r="Z160" s="35">
        <f t="shared" si="62"/>
        <v>79.784164358264093</v>
      </c>
      <c r="AA160" s="35">
        <f t="shared" si="63"/>
        <v>-2.3575277894153146</v>
      </c>
      <c r="AB160" s="35">
        <f t="shared" si="64"/>
        <v>-2.357527789415343</v>
      </c>
      <c r="AC160" s="35">
        <f t="shared" si="65"/>
        <v>-2.3575277894153288</v>
      </c>
      <c r="AD160" s="36"/>
      <c r="AE160" s="36"/>
      <c r="AF160">
        <v>2.5299999999999998</v>
      </c>
      <c r="AG160">
        <v>1.58</v>
      </c>
      <c r="AI160" s="36"/>
      <c r="AJ160" t="s">
        <v>489</v>
      </c>
      <c r="AK160" s="35"/>
      <c r="AL160" s="35"/>
    </row>
    <row r="161" spans="1:38" ht="15" x14ac:dyDescent="0.25">
      <c r="A161">
        <v>1.92</v>
      </c>
      <c r="B161">
        <v>3.61</v>
      </c>
      <c r="C161">
        <v>4.43</v>
      </c>
      <c r="D161" s="20">
        <f t="shared" si="53"/>
        <v>2.3575277894153368E-2</v>
      </c>
      <c r="E161" s="17">
        <f>IF(OR($A161="",$B161="",$C161=""),"",A161*'MPTO_working_3-way'!$I160)</f>
        <v>1.9652645335567744</v>
      </c>
      <c r="F161" s="21">
        <f>IF(OR($A161="",$B161="",$C161=""),"",B161*'MPTO_working_3-way'!$I160)</f>
        <v>3.6951067531978934</v>
      </c>
      <c r="G161" s="22">
        <f>IF(OR($A161="",$B161="",$C161=""),"",C161*'MPTO_working_3-way'!$I160)</f>
        <v>4.5344384810710991</v>
      </c>
      <c r="H161" s="17">
        <f>IF(OR($A161="",$B161="",$C161=""),"",'MPTO_working_3-way'!E160)</f>
        <v>1.9494130914310317</v>
      </c>
      <c r="I161" s="21">
        <f>IF(OR($A161="",$B161="",$C161=""),"",'MPTO_working_3-way'!F160)</f>
        <v>3.7154019317453426</v>
      </c>
      <c r="J161" s="22">
        <f>IF(OR($A161="",$B161="",$C161=""),"",'MPTO_working_3-way'!G160)</f>
        <v>4.5897833332569338</v>
      </c>
      <c r="K161" s="17">
        <f>IF(OR($A161="",$B161="",$C161=""),"",'OddsRatio_working_3-way'!H160)</f>
        <v>1.9555825201296595</v>
      </c>
      <c r="L161" s="21">
        <f>IF(OR($A161="",$B161="",$C161=""),"",'OddsRatio_working_3-way'!I160)</f>
        <v>3.7109460625417512</v>
      </c>
      <c r="M161" s="22">
        <f>IF(OR($A161="",$B161="",$C161=""),"",'OddsRatio_working_3-way'!J160)</f>
        <v>4.5626609174399251</v>
      </c>
      <c r="N161" s="23">
        <f t="shared" si="54"/>
        <v>50.883735137181773</v>
      </c>
      <c r="O161" s="24">
        <f t="shared" si="55"/>
        <v>27.062817579886158</v>
      </c>
      <c r="P161" s="24">
        <f t="shared" si="56"/>
        <v>22.053447282932058</v>
      </c>
      <c r="Q161" t="s">
        <v>336</v>
      </c>
      <c r="R161" t="s">
        <v>337</v>
      </c>
      <c r="S161" s="48" t="s">
        <v>477</v>
      </c>
      <c r="T161" s="35">
        <v>100</v>
      </c>
      <c r="U161" s="35">
        <f t="shared" si="57"/>
        <v>72.451790633608823</v>
      </c>
      <c r="V161" s="35">
        <f t="shared" si="58"/>
        <v>65.870307167235495</v>
      </c>
      <c r="W161" s="35">
        <f t="shared" si="59"/>
        <v>57.805907172995774</v>
      </c>
      <c r="X161" s="35">
        <f t="shared" si="60"/>
        <v>76.323785659768717</v>
      </c>
      <c r="Y161" s="35">
        <f t="shared" si="61"/>
        <v>69.742302193395403</v>
      </c>
      <c r="Z161" s="35">
        <f t="shared" si="62"/>
        <v>61.677902199155689</v>
      </c>
      <c r="AA161" s="35">
        <f t="shared" si="63"/>
        <v>-3.8719950261598939</v>
      </c>
      <c r="AB161" s="35">
        <f t="shared" si="64"/>
        <v>-3.8719950261599081</v>
      </c>
      <c r="AC161" s="35">
        <f t="shared" si="65"/>
        <v>-3.8719950261599152</v>
      </c>
      <c r="AD161" s="36"/>
      <c r="AE161" s="36"/>
      <c r="AF161">
        <v>2.06</v>
      </c>
      <c r="AG161">
        <v>1.85</v>
      </c>
      <c r="AI161" s="36"/>
      <c r="AJ161" t="s">
        <v>489</v>
      </c>
      <c r="AK161" s="35"/>
      <c r="AL161" s="35"/>
    </row>
    <row r="162" spans="1:38" ht="15" x14ac:dyDescent="0.25">
      <c r="A162">
        <v>3.63</v>
      </c>
      <c r="B162">
        <v>2.93</v>
      </c>
      <c r="C162">
        <v>2.37</v>
      </c>
      <c r="D162" s="20">
        <f t="shared" si="53"/>
        <v>3.8719950261599134E-2</v>
      </c>
      <c r="E162" s="17">
        <f>IF(OR($A162="",$B162="",$C162=""),"",A162*'MPTO_working_3-way'!$I161)</f>
        <v>3.7705534194496049</v>
      </c>
      <c r="F162" s="21">
        <f>IF(OR($A162="",$B162="",$C162=""),"",B162*'MPTO_working_3-way'!$I161)</f>
        <v>3.0434494542664856</v>
      </c>
      <c r="G162" s="22">
        <f>IF(OR($A162="",$B162="",$C162=""),"",C162*'MPTO_working_3-way'!$I161)</f>
        <v>2.4617662821199899</v>
      </c>
      <c r="H162" s="17">
        <f>IF(OR($A162="",$B162="",$C162=""),"",'MPTO_working_3-way'!E161)</f>
        <v>3.8084292513357112</v>
      </c>
      <c r="I162" s="21">
        <f>IF(OR($A162="",$B162="",$C162=""),"",'MPTO_working_3-way'!F161)</f>
        <v>3.0451571385064153</v>
      </c>
      <c r="J162" s="22">
        <f>IF(OR($A162="",$B162="",$C162=""),"",'MPTO_working_3-way'!G161)</f>
        <v>2.4447828784486121</v>
      </c>
      <c r="K162" s="17">
        <f>IF(OR($A162="",$B162="",$C162=""),"",'OddsRatio_working_3-way'!H161)</f>
        <v>3.788324799264037</v>
      </c>
      <c r="L162" s="21">
        <f>IF(OR($A162="",$B162="",$C162=""),"",'OddsRatio_working_3-way'!I161)</f>
        <v>3.0461851188515552</v>
      </c>
      <c r="M162" s="22">
        <f>IF(OR($A162="",$B162="",$C162=""),"",'OddsRatio_working_3-way'!J161)</f>
        <v>2.4524733745215705</v>
      </c>
      <c r="N162" s="23">
        <f t="shared" si="54"/>
        <v>26.521305727740412</v>
      </c>
      <c r="O162" s="24">
        <f t="shared" si="55"/>
        <v>32.857453853821738</v>
      </c>
      <c r="P162" s="24">
        <f t="shared" si="56"/>
        <v>40.62124041843785</v>
      </c>
      <c r="Q162" t="s">
        <v>338</v>
      </c>
      <c r="R162" t="s">
        <v>339</v>
      </c>
      <c r="S162" s="48" t="s">
        <v>477</v>
      </c>
      <c r="T162" s="35">
        <v>100</v>
      </c>
      <c r="U162" s="35">
        <f t="shared" si="57"/>
        <v>49.748743718592962</v>
      </c>
      <c r="V162" s="35">
        <f t="shared" si="58"/>
        <v>68.152866242038215</v>
      </c>
      <c r="W162" s="35">
        <f t="shared" si="59"/>
        <v>78.165938864628828</v>
      </c>
      <c r="X162" s="35">
        <f t="shared" si="60"/>
        <v>53.681194893332965</v>
      </c>
      <c r="Y162" s="35">
        <f t="shared" si="61"/>
        <v>72.08531741677821</v>
      </c>
      <c r="Z162" s="35">
        <f t="shared" si="62"/>
        <v>82.098390039368809</v>
      </c>
      <c r="AA162" s="35">
        <f t="shared" si="63"/>
        <v>-3.9324511747400024</v>
      </c>
      <c r="AB162" s="35">
        <f t="shared" si="64"/>
        <v>-3.9324511747399953</v>
      </c>
      <c r="AC162" s="35">
        <f t="shared" si="65"/>
        <v>-3.9324511747399811</v>
      </c>
      <c r="AD162" s="36"/>
      <c r="AE162" s="36"/>
      <c r="AF162">
        <v>2.44</v>
      </c>
      <c r="AG162">
        <v>1.58</v>
      </c>
      <c r="AI162" s="36"/>
      <c r="AJ162" t="s">
        <v>490</v>
      </c>
      <c r="AK162" s="35"/>
      <c r="AL162" s="35"/>
    </row>
    <row r="163" spans="1:38" ht="15" x14ac:dyDescent="0.25">
      <c r="A163">
        <v>1.99</v>
      </c>
      <c r="B163">
        <v>3.14</v>
      </c>
      <c r="C163">
        <v>4.58</v>
      </c>
      <c r="D163" s="20">
        <f t="shared" si="53"/>
        <v>3.9324511747399926E-2</v>
      </c>
      <c r="E163" s="17">
        <f>IF(OR($A163="",$B163="",$C163=""),"",A163*'MPTO_working_3-way'!$I162)</f>
        <v>2.0682557783773259</v>
      </c>
      <c r="F163" s="21">
        <f>IF(OR($A163="",$B163="",$C163=""),"",B163*'MPTO_working_3-way'!$I162)</f>
        <v>3.263478966886836</v>
      </c>
      <c r="G163" s="22">
        <f>IF(OR($A163="",$B163="",$C163=""),"",C163*'MPTO_working_3-way'!$I162)</f>
        <v>4.7601062638030918</v>
      </c>
      <c r="H163" s="17">
        <f>IF(OR($A163="",$B163="",$C163=""),"",'MPTO_working_3-way'!E162)</f>
        <v>2.0433000109381201</v>
      </c>
      <c r="I163" s="21">
        <f>IF(OR($A163="",$B163="",$C163=""),"",'MPTO_working_3-way'!F162)</f>
        <v>3.2747891955460671</v>
      </c>
      <c r="J163" s="22">
        <f>IF(OR($A163="",$B163="",$C163=""),"",'MPTO_working_3-way'!G162)</f>
        <v>4.87252403295546</v>
      </c>
      <c r="K163" s="17">
        <f>IF(OR($A163="",$B163="",$C163=""),"",'OddsRatio_working_3-way'!H162)</f>
        <v>2.053537875223256</v>
      </c>
      <c r="L163" s="21">
        <f>IF(OR($A163="",$B163="",$C163=""),"",'OddsRatio_working_3-way'!I162)</f>
        <v>3.277344497957341</v>
      </c>
      <c r="M163" s="22">
        <f>IF(OR($A163="",$B163="",$C163=""),"",'OddsRatio_working_3-way'!J162)</f>
        <v>4.8097632255548044</v>
      </c>
      <c r="N163" s="23">
        <f t="shared" si="54"/>
        <v>48.349919311457775</v>
      </c>
      <c r="O163" s="24">
        <f t="shared" si="55"/>
        <v>30.64214631522324</v>
      </c>
      <c r="P163" s="24">
        <f t="shared" si="56"/>
        <v>21.007934373318989</v>
      </c>
      <c r="Q163" t="s">
        <v>340</v>
      </c>
      <c r="R163" t="s">
        <v>341</v>
      </c>
      <c r="S163" s="48" t="s">
        <v>477</v>
      </c>
      <c r="T163" s="35">
        <v>100</v>
      </c>
      <c r="U163" s="35">
        <f t="shared" si="57"/>
        <v>56.521739130434774</v>
      </c>
      <c r="V163" s="35">
        <f t="shared" si="58"/>
        <v>66.555183946488299</v>
      </c>
      <c r="W163" s="35">
        <f t="shared" si="59"/>
        <v>73.118279569892465</v>
      </c>
      <c r="X163" s="35">
        <f t="shared" si="60"/>
        <v>60.326536483619229</v>
      </c>
      <c r="Y163" s="35">
        <f t="shared" si="61"/>
        <v>70.359981299672754</v>
      </c>
      <c r="Z163" s="35">
        <f t="shared" si="62"/>
        <v>76.923076923076934</v>
      </c>
      <c r="AA163" s="35">
        <f t="shared" si="63"/>
        <v>-3.8047973531844548</v>
      </c>
      <c r="AB163" s="35">
        <f t="shared" si="64"/>
        <v>-3.8047973531844548</v>
      </c>
      <c r="AC163" s="35">
        <f t="shared" si="65"/>
        <v>-3.804797353184469</v>
      </c>
      <c r="AD163" s="36"/>
      <c r="AE163" s="36"/>
      <c r="AF163">
        <v>2.4300000000000002</v>
      </c>
      <c r="AG163">
        <v>1.58</v>
      </c>
      <c r="AI163" s="36"/>
      <c r="AJ163" t="s">
        <v>490</v>
      </c>
      <c r="AK163" s="35"/>
      <c r="AL163" s="35"/>
    </row>
    <row r="164" spans="1:38" ht="15" x14ac:dyDescent="0.25">
      <c r="A164">
        <v>2.2999999999999998</v>
      </c>
      <c r="B164">
        <v>2.99</v>
      </c>
      <c r="C164">
        <v>3.72</v>
      </c>
      <c r="D164" s="20">
        <f t="shared" si="53"/>
        <v>3.8047973531844637E-2</v>
      </c>
      <c r="E164" s="17">
        <f>IF(OR($A164="",$B164="",$C164=""),"",A164*'MPTO_working_3-way'!$I163)</f>
        <v>2.3875103391232426</v>
      </c>
      <c r="F164" s="21">
        <f>IF(OR($A164="",$B164="",$C164=""),"",B164*'MPTO_working_3-way'!$I163)</f>
        <v>3.1037634408602157</v>
      </c>
      <c r="G164" s="22">
        <f>IF(OR($A164="",$B164="",$C164=""),"",C164*'MPTO_working_3-way'!$I163)</f>
        <v>3.861538461538462</v>
      </c>
      <c r="H164" s="17">
        <f>IF(OR($A164="",$B164="",$C164=""),"",'MPTO_working_3-way'!E163)</f>
        <v>2.3691071225718505</v>
      </c>
      <c r="I164" s="21">
        <f>IF(OR($A164="",$B164="",$C164=""),"",'MPTO_working_3-way'!F163)</f>
        <v>3.1078533641308406</v>
      </c>
      <c r="J164" s="22">
        <f>IF(OR($A164="",$B164="",$C164=""),"",'MPTO_working_3-way'!G163)</f>
        <v>3.9041980624327244</v>
      </c>
      <c r="K164" s="17">
        <f>IF(OR($A164="",$B164="",$C164=""),"",'OddsRatio_working_3-way'!H163)</f>
        <v>2.3772543020697285</v>
      </c>
      <c r="L164" s="21">
        <f>IF(OR($A164="",$B164="",$C164=""),"",'OddsRatio_working_3-way'!I163)</f>
        <v>3.1082585085528924</v>
      </c>
      <c r="M164" s="22">
        <f>IF(OR($A164="",$B164="",$C164=""),"",'OddsRatio_working_3-way'!J163)</f>
        <v>3.8816397704843553</v>
      </c>
      <c r="N164" s="23">
        <f t="shared" si="54"/>
        <v>41.884635371557245</v>
      </c>
      <c r="O164" s="24">
        <f t="shared" si="55"/>
        <v>32.218950285813264</v>
      </c>
      <c r="P164" s="24">
        <f t="shared" si="56"/>
        <v>25.89641434262948</v>
      </c>
      <c r="Q164" t="s">
        <v>342</v>
      </c>
      <c r="R164" t="s">
        <v>343</v>
      </c>
      <c r="S164" s="48" t="s">
        <v>477</v>
      </c>
      <c r="T164" s="35">
        <v>100</v>
      </c>
      <c r="U164" s="35">
        <f t="shared" si="57"/>
        <v>56.521739130434774</v>
      </c>
      <c r="V164" s="35">
        <f t="shared" si="58"/>
        <v>66.442953020134226</v>
      </c>
      <c r="W164" s="35">
        <f t="shared" si="59"/>
        <v>73.118279569892465</v>
      </c>
      <c r="X164" s="35">
        <f t="shared" si="60"/>
        <v>60.438767409973295</v>
      </c>
      <c r="Y164" s="35">
        <f t="shared" si="61"/>
        <v>70.359981299672754</v>
      </c>
      <c r="Z164" s="35">
        <f t="shared" si="62"/>
        <v>77.035307849431007</v>
      </c>
      <c r="AA164" s="35">
        <f t="shared" si="63"/>
        <v>-3.9170282795385205</v>
      </c>
      <c r="AB164" s="35">
        <f t="shared" si="64"/>
        <v>-3.9170282795385276</v>
      </c>
      <c r="AC164" s="35">
        <f t="shared" si="65"/>
        <v>-3.9170282795385418</v>
      </c>
      <c r="AD164" s="36"/>
      <c r="AE164" s="36"/>
      <c r="AF164">
        <v>2.76</v>
      </c>
      <c r="AG164">
        <v>1.47</v>
      </c>
      <c r="AI164" s="36"/>
      <c r="AJ164" t="s">
        <v>490</v>
      </c>
      <c r="AK164" s="35"/>
      <c r="AL164" s="35"/>
    </row>
    <row r="165" spans="1:38" ht="15" x14ac:dyDescent="0.25">
      <c r="A165">
        <v>2.2999999999999998</v>
      </c>
      <c r="B165">
        <v>2.98</v>
      </c>
      <c r="C165">
        <v>3.72</v>
      </c>
      <c r="D165" s="20">
        <f t="shared" si="53"/>
        <v>3.9170282795385258E-2</v>
      </c>
      <c r="E165" s="17">
        <f>IF(OR($A165="",$B165="",$C165=""),"",A165*'MPTO_working_3-way'!$I164)</f>
        <v>2.3900916504293859</v>
      </c>
      <c r="F165" s="21">
        <f>IF(OR($A165="",$B165="",$C165=""),"",B165*'MPTO_working_3-way'!$I164)</f>
        <v>3.096727442730248</v>
      </c>
      <c r="G165" s="22">
        <f>IF(OR($A165="",$B165="",$C165=""),"",C165*'MPTO_working_3-way'!$I164)</f>
        <v>3.8657134519988334</v>
      </c>
      <c r="H165" s="17">
        <f>IF(OR($A165="",$B165="",$C165=""),"",'MPTO_working_3-way'!E164)</f>
        <v>2.3712087018198229</v>
      </c>
      <c r="I165" s="21">
        <f>IF(OR($A165="",$B165="",$C165=""),"",'MPTO_working_3-way'!F164)</f>
        <v>3.1006433912947604</v>
      </c>
      <c r="J165" s="22">
        <f>IF(OR($A165="",$B165="",$C165=""),"",'MPTO_working_3-way'!G164)</f>
        <v>3.9099087678548798</v>
      </c>
      <c r="K165" s="17">
        <f>IF(OR($A165="",$B165="",$C165=""),"",'OddsRatio_working_3-way'!H164)</f>
        <v>2.3795755768672127</v>
      </c>
      <c r="L165" s="21">
        <f>IF(OR($A165="",$B165="",$C165=""),"",'OddsRatio_working_3-way'!I164)</f>
        <v>3.1011997247669849</v>
      </c>
      <c r="M165" s="22">
        <f>IF(OR($A165="",$B165="",$C165=""),"",'OddsRatio_working_3-way'!J164)</f>
        <v>3.8864965915990912</v>
      </c>
      <c r="N165" s="23">
        <f t="shared" si="54"/>
        <v>41.839399749392356</v>
      </c>
      <c r="O165" s="24">
        <f t="shared" si="55"/>
        <v>32.292154168994095</v>
      </c>
      <c r="P165" s="24">
        <f t="shared" si="56"/>
        <v>25.868446081613545</v>
      </c>
      <c r="Q165" t="s">
        <v>344</v>
      </c>
      <c r="R165" t="s">
        <v>345</v>
      </c>
      <c r="S165" s="48" t="s">
        <v>477</v>
      </c>
      <c r="T165" s="35">
        <v>100</v>
      </c>
      <c r="U165" s="35">
        <f t="shared" si="57"/>
        <v>59.677419354838712</v>
      </c>
      <c r="V165" s="35">
        <f t="shared" si="58"/>
        <v>68.944099378881987</v>
      </c>
      <c r="W165" s="35">
        <f t="shared" si="59"/>
        <v>68.75</v>
      </c>
      <c r="X165" s="35">
        <f t="shared" si="60"/>
        <v>62.305900621118006</v>
      </c>
      <c r="Y165" s="35">
        <f t="shared" si="61"/>
        <v>71.572580645161295</v>
      </c>
      <c r="Z165" s="35">
        <f t="shared" si="62"/>
        <v>71.378481266279309</v>
      </c>
      <c r="AA165" s="35">
        <f t="shared" si="63"/>
        <v>-2.6284812662792945</v>
      </c>
      <c r="AB165" s="35">
        <f t="shared" si="64"/>
        <v>-2.6284812662793087</v>
      </c>
      <c r="AC165" s="35">
        <f t="shared" si="65"/>
        <v>-2.6284812662793087</v>
      </c>
      <c r="AD165" s="36"/>
      <c r="AE165" s="36"/>
      <c r="AF165">
        <v>2.67</v>
      </c>
      <c r="AG165">
        <v>1.5</v>
      </c>
      <c r="AI165" s="36"/>
      <c r="AJ165" t="s">
        <v>490</v>
      </c>
      <c r="AK165" s="35"/>
      <c r="AL165" s="35"/>
    </row>
    <row r="166" spans="1:38" ht="15" x14ac:dyDescent="0.25">
      <c r="A166">
        <v>2.48</v>
      </c>
      <c r="B166">
        <v>3.22</v>
      </c>
      <c r="C166">
        <v>3.2</v>
      </c>
      <c r="D166" s="20">
        <f t="shared" si="53"/>
        <v>2.6284812662793033E-2</v>
      </c>
      <c r="E166" s="17">
        <f>IF(OR($A166="",$B166="",$C166=""),"",A166*'MPTO_working_3-way'!$I165)</f>
        <v>2.5451863354037267</v>
      </c>
      <c r="F166" s="21">
        <f>IF(OR($A166="",$B166="",$C166=""),"",B166*'MPTO_working_3-way'!$I165)</f>
        <v>3.3046370967741936</v>
      </c>
      <c r="G166" s="22">
        <f>IF(OR($A166="",$B166="",$C166=""),"",C166*'MPTO_working_3-way'!$I165)</f>
        <v>3.284111400520938</v>
      </c>
      <c r="H166" s="17">
        <f>IF(OR($A166="",$B166="",$C166=""),"",'MPTO_working_3-way'!E165)</f>
        <v>2.5350842848223829</v>
      </c>
      <c r="I166" s="21">
        <f>IF(OR($A166="",$B166="",$C166=""),"",'MPTO_working_3-way'!F165)</f>
        <v>3.3134811413396772</v>
      </c>
      <c r="J166" s="22">
        <f>IF(OR($A166="",$B166="",$C166=""),"",'MPTO_working_3-way'!G165)</f>
        <v>3.292306846604184</v>
      </c>
      <c r="K166" s="17">
        <f>IF(OR($A166="",$B166="",$C166=""),"",'OddsRatio_working_3-way'!H165)</f>
        <v>2.5396317579984844</v>
      </c>
      <c r="L166" s="21">
        <f>IF(OR($A166="",$B166="",$C166=""),"",'OddsRatio_working_3-way'!I165)</f>
        <v>3.3094476369977261</v>
      </c>
      <c r="M166" s="22">
        <f>IF(OR($A166="",$B166="",$C166=""),"",'OddsRatio_working_3-way'!J165)</f>
        <v>3.2886418024301789</v>
      </c>
      <c r="N166" s="23">
        <f t="shared" si="54"/>
        <v>39.289854188274056</v>
      </c>
      <c r="O166" s="24">
        <f t="shared" si="55"/>
        <v>30.260508815813559</v>
      </c>
      <c r="P166" s="24">
        <f t="shared" si="56"/>
        <v>30.449636995912389</v>
      </c>
      <c r="Q166" t="s">
        <v>346</v>
      </c>
      <c r="R166" t="s">
        <v>347</v>
      </c>
      <c r="S166" s="48" t="s">
        <v>477</v>
      </c>
      <c r="T166" s="35">
        <v>100</v>
      </c>
      <c r="U166" s="35">
        <f t="shared" si="57"/>
        <v>49.748743718592962</v>
      </c>
      <c r="V166" s="35">
        <f t="shared" si="58"/>
        <v>71.751412429378533</v>
      </c>
      <c r="W166" s="35">
        <f t="shared" si="59"/>
        <v>75.609756097560975</v>
      </c>
      <c r="X166" s="35">
        <f t="shared" si="60"/>
        <v>52.638831473060499</v>
      </c>
      <c r="Y166" s="35">
        <f t="shared" si="61"/>
        <v>74.641500183846048</v>
      </c>
      <c r="Z166" s="35">
        <f t="shared" si="62"/>
        <v>78.499843852028505</v>
      </c>
      <c r="AA166" s="35">
        <f t="shared" si="63"/>
        <v>-2.8900877544675367</v>
      </c>
      <c r="AB166" s="35">
        <f t="shared" si="64"/>
        <v>-2.8900877544675154</v>
      </c>
      <c r="AC166" s="35">
        <f t="shared" si="65"/>
        <v>-2.8900877544675296</v>
      </c>
      <c r="AD166" s="36"/>
      <c r="AE166" s="36"/>
      <c r="AF166">
        <v>2.06</v>
      </c>
      <c r="AG166">
        <v>1.84</v>
      </c>
      <c r="AI166" s="36"/>
      <c r="AJ166" t="s">
        <v>491</v>
      </c>
      <c r="AK166" s="35"/>
      <c r="AL166" s="35"/>
    </row>
    <row r="167" spans="1:38" ht="15" x14ac:dyDescent="0.25">
      <c r="A167">
        <v>1.99</v>
      </c>
      <c r="B167">
        <v>3.54</v>
      </c>
      <c r="C167">
        <v>4.0999999999999996</v>
      </c>
      <c r="D167" s="20">
        <f t="shared" si="53"/>
        <v>2.8900877544675296E-2</v>
      </c>
      <c r="E167" s="17">
        <f>IF(OR($A167="",$B167="",$C167=""),"",A167*'MPTO_working_3-way'!$I166)</f>
        <v>2.0475127463139038</v>
      </c>
      <c r="F167" s="21">
        <f>IF(OR($A167="",$B167="",$C167=""),"",B167*'MPTO_working_3-way'!$I166)</f>
        <v>3.6423091065081508</v>
      </c>
      <c r="G167" s="22">
        <f>IF(OR($A167="",$B167="",$C167=""),"",C167*'MPTO_working_3-way'!$I166)</f>
        <v>4.2184935979331684</v>
      </c>
      <c r="H167" s="17">
        <f>IF(OR($A167="",$B167="",$C167=""),"",'MPTO_working_3-way'!E166)</f>
        <v>2.0288957896151616</v>
      </c>
      <c r="I167" s="21">
        <f>IF(OR($A167="",$B167="",$C167=""),"",'MPTO_working_3-way'!F166)</f>
        <v>3.664987188196053</v>
      </c>
      <c r="J167" s="22">
        <f>IF(OR($A167="",$B167="",$C167=""),"",'MPTO_working_3-way'!G166)</f>
        <v>4.2686006150038471</v>
      </c>
      <c r="K167" s="17">
        <f>IF(OR($A167="",$B167="",$C167=""),"",'OddsRatio_working_3-way'!H166)</f>
        <v>2.0362564229275124</v>
      </c>
      <c r="L167" s="21">
        <f>IF(OR($A167="",$B167="",$C167=""),"",'OddsRatio_working_3-way'!I166)</f>
        <v>3.6586780951877591</v>
      </c>
      <c r="M167" s="22">
        <f>IF(OR($A167="",$B167="",$C167=""),"",'OddsRatio_working_3-way'!J166)</f>
        <v>4.2448433445204934</v>
      </c>
      <c r="N167" s="23">
        <f t="shared" si="54"/>
        <v>48.839744797695644</v>
      </c>
      <c r="O167" s="24">
        <f t="shared" si="55"/>
        <v>27.455110776105741</v>
      </c>
      <c r="P167" s="24">
        <f t="shared" si="56"/>
        <v>23.705144426198618</v>
      </c>
      <c r="Q167" t="s">
        <v>348</v>
      </c>
      <c r="R167" t="s">
        <v>349</v>
      </c>
      <c r="S167" s="48" t="s">
        <v>477</v>
      </c>
      <c r="T167" s="35">
        <v>100</v>
      </c>
      <c r="U167" s="35">
        <f t="shared" si="57"/>
        <v>76.019184652278184</v>
      </c>
      <c r="V167" s="35">
        <f t="shared" si="58"/>
        <v>72.067039106145245</v>
      </c>
      <c r="W167" s="35">
        <f t="shared" si="59"/>
        <v>48.979591836734699</v>
      </c>
      <c r="X167" s="35">
        <f t="shared" si="60"/>
        <v>78.953369057120042</v>
      </c>
      <c r="Y167" s="35">
        <f t="shared" si="61"/>
        <v>75.001223510987131</v>
      </c>
      <c r="Z167" s="35">
        <f t="shared" si="62"/>
        <v>51.913776241576571</v>
      </c>
      <c r="AA167" s="35">
        <f t="shared" si="63"/>
        <v>-2.9341844048418579</v>
      </c>
      <c r="AB167" s="35">
        <f t="shared" si="64"/>
        <v>-2.9341844048418864</v>
      </c>
      <c r="AC167" s="35">
        <f t="shared" si="65"/>
        <v>-2.9341844048418722</v>
      </c>
      <c r="AD167" s="36"/>
      <c r="AE167" s="36"/>
      <c r="AF167">
        <v>2.11</v>
      </c>
      <c r="AG167">
        <v>1.79</v>
      </c>
      <c r="AI167" s="36"/>
      <c r="AJ167" t="s">
        <v>491</v>
      </c>
      <c r="AK167" s="35"/>
      <c r="AL167" s="35"/>
    </row>
    <row r="168" spans="1:38" ht="15" x14ac:dyDescent="0.25">
      <c r="A168">
        <v>4.17</v>
      </c>
      <c r="B168">
        <v>3.58</v>
      </c>
      <c r="C168">
        <v>1.96</v>
      </c>
      <c r="D168" s="20">
        <f t="shared" si="53"/>
        <v>2.9341844048418775E-2</v>
      </c>
      <c r="E168" s="17">
        <f>IF(OR($A168="",$B168="",$C168=""),"",A168*'MPTO_working_3-way'!$I167)</f>
        <v>4.2923554896819063</v>
      </c>
      <c r="F168" s="21">
        <f>IF(OR($A168="",$B168="",$C168=""),"",B168*'MPTO_working_3-way'!$I167)</f>
        <v>3.6850438016933391</v>
      </c>
      <c r="G168" s="22">
        <f>IF(OR($A168="",$B168="",$C168=""),"",C168*'MPTO_working_3-way'!$I167)</f>
        <v>2.017510014334901</v>
      </c>
      <c r="H168" s="17">
        <f>IF(OR($A168="",$B168="",$C168=""),"",'MPTO_working_3-way'!E167)</f>
        <v>4.3473055671553915</v>
      </c>
      <c r="I168" s="21">
        <f>IF(OR($A168="",$B168="",$C168=""),"",'MPTO_working_3-way'!F167)</f>
        <v>3.7099006908229284</v>
      </c>
      <c r="J168" s="22">
        <f>IF(OR($A168="",$B168="",$C168=""),"",'MPTO_working_3-way'!G167)</f>
        <v>1.9983075655806957</v>
      </c>
      <c r="K168" s="17">
        <f>IF(OR($A168="",$B168="",$C168=""),"",'OddsRatio_working_3-way'!H167)</f>
        <v>4.3213120679358008</v>
      </c>
      <c r="L168" s="21">
        <f>IF(OR($A168="",$B168="",$C168=""),"",'OddsRatio_working_3-way'!I167)</f>
        <v>3.7031498849445943</v>
      </c>
      <c r="M168" s="22">
        <f>IF(OR($A168="",$B168="",$C168=""),"",'OddsRatio_working_3-way'!J167)</f>
        <v>2.0058232130026399</v>
      </c>
      <c r="N168" s="23">
        <f t="shared" si="54"/>
        <v>23.297231611031059</v>
      </c>
      <c r="O168" s="24">
        <f t="shared" si="55"/>
        <v>27.136719502234502</v>
      </c>
      <c r="P168" s="24">
        <f t="shared" si="56"/>
        <v>49.566048886734436</v>
      </c>
      <c r="Q168" t="s">
        <v>350</v>
      </c>
      <c r="R168" t="s">
        <v>351</v>
      </c>
      <c r="S168" s="48" t="s">
        <v>477</v>
      </c>
      <c r="T168" s="35">
        <v>100</v>
      </c>
      <c r="U168" s="35">
        <f t="shared" si="57"/>
        <v>47.916666666666671</v>
      </c>
      <c r="V168" s="35">
        <f t="shared" si="58"/>
        <v>72.602739726027394</v>
      </c>
      <c r="W168" s="35">
        <f t="shared" si="59"/>
        <v>76.580796252927385</v>
      </c>
      <c r="X168" s="35">
        <f t="shared" si="60"/>
        <v>50.816464021045206</v>
      </c>
      <c r="Y168" s="35">
        <f t="shared" si="61"/>
        <v>75.502537080405943</v>
      </c>
      <c r="Z168" s="35">
        <f t="shared" si="62"/>
        <v>79.480593607305934</v>
      </c>
      <c r="AA168" s="35">
        <f t="shared" si="63"/>
        <v>-2.8997973543785349</v>
      </c>
      <c r="AB168" s="35">
        <f t="shared" si="64"/>
        <v>-2.8997973543785491</v>
      </c>
      <c r="AC168" s="35">
        <f t="shared" si="65"/>
        <v>-2.8997973543785491</v>
      </c>
      <c r="AD168" s="36"/>
      <c r="AE168" s="36"/>
      <c r="AF168">
        <v>1.93</v>
      </c>
      <c r="AG168">
        <v>1.96</v>
      </c>
      <c r="AI168" s="36"/>
      <c r="AJ168" t="s">
        <v>491</v>
      </c>
      <c r="AK168" s="35"/>
      <c r="AL168" s="35"/>
    </row>
    <row r="169" spans="1:38" ht="15" x14ac:dyDescent="0.25">
      <c r="A169">
        <v>1.92</v>
      </c>
      <c r="B169">
        <v>3.65</v>
      </c>
      <c r="C169">
        <v>4.2699999999999996</v>
      </c>
      <c r="D169" s="20">
        <f t="shared" si="53"/>
        <v>2.8997973543785305E-2</v>
      </c>
      <c r="E169" s="17">
        <f>IF(OR($A169="",$B169="",$C169=""),"",A169*'MPTO_working_3-way'!$I168)</f>
        <v>1.9756761092040678</v>
      </c>
      <c r="F169" s="21">
        <f>IF(OR($A169="",$B169="",$C169=""),"",B169*'MPTO_working_3-way'!$I168)</f>
        <v>3.7558426034348162</v>
      </c>
      <c r="G169" s="22">
        <f>IF(OR($A169="",$B169="",$C169=""),"",C169*'MPTO_working_3-way'!$I168)</f>
        <v>4.3938213470319631</v>
      </c>
      <c r="H169" s="17">
        <f>IF(OR($A169="",$B169="",$C169=""),"",'MPTO_working_3-way'!E168)</f>
        <v>1.9563065116599356</v>
      </c>
      <c r="I169" s="21">
        <f>IF(OR($A169="",$B169="",$C169=""),"",'MPTO_working_3-way'!F168)</f>
        <v>3.7834846207727244</v>
      </c>
      <c r="J169" s="22">
        <f>IF(OR($A169="",$B169="",$C169=""),"",'MPTO_working_3-way'!G168)</f>
        <v>4.4538262554660424</v>
      </c>
      <c r="K169" s="17">
        <f>IF(OR($A169="",$B169="",$C169=""),"",'OddsRatio_working_3-way'!H168)</f>
        <v>1.9637842152591933</v>
      </c>
      <c r="L169" s="21">
        <f>IF(OR($A169="",$B169="",$C169=""),"",'OddsRatio_working_3-way'!I168)</f>
        <v>3.7761175765618069</v>
      </c>
      <c r="M169" s="22">
        <f>IF(OR($A169="",$B169="",$C169=""),"",'OddsRatio_working_3-way'!J168)</f>
        <v>4.4256243303234371</v>
      </c>
      <c r="N169" s="23">
        <f t="shared" si="54"/>
        <v>50.615583968511203</v>
      </c>
      <c r="O169" s="24">
        <f t="shared" si="55"/>
        <v>26.625183895764799</v>
      </c>
      <c r="P169" s="24">
        <f t="shared" si="56"/>
        <v>22.759232135724005</v>
      </c>
      <c r="Q169" t="s">
        <v>352</v>
      </c>
      <c r="R169" t="s">
        <v>353</v>
      </c>
      <c r="S169" s="48" t="s">
        <v>477</v>
      </c>
      <c r="T169" s="35">
        <v>100</v>
      </c>
      <c r="U169" s="35">
        <f t="shared" si="57"/>
        <v>65.03496503496504</v>
      </c>
      <c r="V169" s="35">
        <f t="shared" si="58"/>
        <v>72.29916897506925</v>
      </c>
      <c r="W169" s="35">
        <f t="shared" si="59"/>
        <v>58.333333333333336</v>
      </c>
      <c r="X169" s="35">
        <f t="shared" si="60"/>
        <v>69.367497691597421</v>
      </c>
      <c r="Y169" s="35">
        <f t="shared" si="61"/>
        <v>76.631701631701631</v>
      </c>
      <c r="Z169" s="35">
        <f t="shared" si="62"/>
        <v>62.665865989965717</v>
      </c>
      <c r="AA169" s="35">
        <f t="shared" si="63"/>
        <v>-4.332532656632381</v>
      </c>
      <c r="AB169" s="35">
        <f t="shared" si="64"/>
        <v>-4.332532656632381</v>
      </c>
      <c r="AC169" s="35">
        <f t="shared" si="65"/>
        <v>-4.332532656632381</v>
      </c>
      <c r="AD169" s="36"/>
      <c r="AE169" s="36"/>
      <c r="AF169">
        <v>1.83</v>
      </c>
      <c r="AG169">
        <v>2.06</v>
      </c>
      <c r="AI169" s="36"/>
      <c r="AJ169" t="s">
        <v>491</v>
      </c>
      <c r="AK169" s="35"/>
      <c r="AL169" s="35"/>
    </row>
    <row r="170" spans="1:38" ht="15" x14ac:dyDescent="0.25">
      <c r="A170">
        <v>2.86</v>
      </c>
      <c r="B170">
        <v>3.61</v>
      </c>
      <c r="C170">
        <v>2.4</v>
      </c>
      <c r="D170" s="20">
        <f t="shared" si="53"/>
        <v>4.3325326566323819E-2</v>
      </c>
      <c r="E170" s="17">
        <f>IF(OR($A170="",$B170="",$C170=""),"",A170*'MPTO_working_3-way'!$I169)</f>
        <v>2.9839104339796858</v>
      </c>
      <c r="F170" s="21">
        <f>IF(OR($A170="",$B170="",$C170=""),"",B170*'MPTO_working_3-way'!$I169)</f>
        <v>3.7664044289044289</v>
      </c>
      <c r="G170" s="22">
        <f>IF(OR($A170="",$B170="",$C170=""),"",C170*'MPTO_working_3-way'!$I169)</f>
        <v>2.503980783759177</v>
      </c>
      <c r="H170" s="17">
        <f>IF(OR($A170="",$B170="",$C170=""),"",'MPTO_working_3-way'!E169)</f>
        <v>2.9832172479497112</v>
      </c>
      <c r="I170" s="21">
        <f>IF(OR($A170="",$B170="",$C170=""),"",'MPTO_working_3-way'!F169)</f>
        <v>3.8085584708614011</v>
      </c>
      <c r="J170" s="22">
        <f>IF(OR($A170="",$B170="",$C170=""),"",'MPTO_working_3-way'!G169)</f>
        <v>2.4861713484574035</v>
      </c>
      <c r="K170" s="17">
        <f>IF(OR($A170="",$B170="",$C170=""),"",'OddsRatio_working_3-way'!H169)</f>
        <v>2.9853911163692319</v>
      </c>
      <c r="L170" s="21">
        <f>IF(OR($A170="",$B170="",$C170=""),"",'OddsRatio_working_3-way'!I169)</f>
        <v>3.7859520503890827</v>
      </c>
      <c r="M170" s="22">
        <f>IF(OR($A170="",$B170="",$C170=""),"",'OddsRatio_working_3-way'!J169)</f>
        <v>2.4943804101703893</v>
      </c>
      <c r="N170" s="23">
        <f t="shared" si="54"/>
        <v>33.513070252121643</v>
      </c>
      <c r="O170" s="24">
        <f t="shared" si="55"/>
        <v>26.550521030766731</v>
      </c>
      <c r="P170" s="24">
        <f t="shared" si="56"/>
        <v>39.936408717111625</v>
      </c>
      <c r="Q170" t="s">
        <v>354</v>
      </c>
      <c r="R170" t="s">
        <v>355</v>
      </c>
      <c r="S170" s="48" t="s">
        <v>478</v>
      </c>
      <c r="T170" s="35">
        <v>100</v>
      </c>
      <c r="U170" s="35">
        <f t="shared" si="57"/>
        <v>50.73891625615763</v>
      </c>
      <c r="V170" s="35">
        <f t="shared" si="58"/>
        <v>74.683544303797461</v>
      </c>
      <c r="W170" s="35">
        <f t="shared" si="59"/>
        <v>69.969969969969966</v>
      </c>
      <c r="X170" s="35">
        <f t="shared" si="60"/>
        <v>55.346485726232551</v>
      </c>
      <c r="Y170" s="35">
        <f t="shared" si="61"/>
        <v>79.291113773872397</v>
      </c>
      <c r="Z170" s="35">
        <f t="shared" si="62"/>
        <v>74.577539440044902</v>
      </c>
      <c r="AA170" s="35">
        <f t="shared" si="63"/>
        <v>-4.607569470074921</v>
      </c>
      <c r="AB170" s="35">
        <f t="shared" si="64"/>
        <v>-4.6075694700749352</v>
      </c>
      <c r="AC170" s="35">
        <f t="shared" si="65"/>
        <v>-4.6075694700749352</v>
      </c>
      <c r="AD170" s="36"/>
      <c r="AE170" s="36"/>
      <c r="AF170">
        <v>1.83</v>
      </c>
      <c r="AG170">
        <v>2.0099999999999998</v>
      </c>
      <c r="AI170" s="36"/>
      <c r="AJ170" t="s">
        <v>480</v>
      </c>
      <c r="AK170" s="35"/>
      <c r="AL170" s="35"/>
    </row>
    <row r="171" spans="1:38" ht="15" x14ac:dyDescent="0.25">
      <c r="A171">
        <v>2.0299999999999998</v>
      </c>
      <c r="B171">
        <v>3.95</v>
      </c>
      <c r="C171">
        <v>3.33</v>
      </c>
      <c r="D171" s="20">
        <f t="shared" si="53"/>
        <v>4.6075694700749459E-2</v>
      </c>
      <c r="E171" s="17">
        <f>IF(OR($A171="",$B171="",$C171=""),"",A171*'MPTO_working_3-way'!$I170)</f>
        <v>2.1235336602425212</v>
      </c>
      <c r="F171" s="21">
        <f>IF(OR($A171="",$B171="",$C171=""),"",B171*'MPTO_working_3-way'!$I170)</f>
        <v>4.1319989940679607</v>
      </c>
      <c r="G171" s="22">
        <f>IF(OR($A171="",$B171="",$C171=""),"",C171*'MPTO_working_3-way'!$I170)</f>
        <v>3.4834320633534959</v>
      </c>
      <c r="H171" s="17">
        <f>IF(OR($A171="",$B171="",$C171=""),"",'MPTO_working_3-way'!E170)</f>
        <v>2.0953278958352435</v>
      </c>
      <c r="I171" s="21">
        <f>IF(OR($A171="",$B171="",$C171=""),"",'MPTO_working_3-way'!F170)</f>
        <v>4.2051085060137066</v>
      </c>
      <c r="J171" s="22">
        <f>IF(OR($A171="",$B171="",$C171=""),"",'MPTO_working_3-way'!G170)</f>
        <v>3.5094893999856747</v>
      </c>
      <c r="K171" s="17">
        <f>IF(OR($A171="",$B171="",$C171=""),"",'OddsRatio_working_3-way'!H170)</f>
        <v>2.1065803501776328</v>
      </c>
      <c r="L171" s="21">
        <f>IF(OR($A171="",$B171="",$C171=""),"",'OddsRatio_working_3-way'!I170)</f>
        <v>4.1693320708971049</v>
      </c>
      <c r="M171" s="22">
        <f>IF(OR($A171="",$B171="",$C171=""),"",'OddsRatio_working_3-way'!J170)</f>
        <v>3.5032351610814412</v>
      </c>
      <c r="N171" s="23">
        <f t="shared" si="54"/>
        <v>47.091318528277696</v>
      </c>
      <c r="O171" s="24">
        <f t="shared" si="55"/>
        <v>24.201361167697144</v>
      </c>
      <c r="P171" s="24">
        <f t="shared" si="56"/>
        <v>28.707320304025142</v>
      </c>
      <c r="Q171" t="s">
        <v>356</v>
      </c>
      <c r="R171" t="s">
        <v>357</v>
      </c>
      <c r="S171" s="48" t="s">
        <v>478</v>
      </c>
      <c r="T171" s="35">
        <v>100</v>
      </c>
      <c r="U171" s="35">
        <f t="shared" si="57"/>
        <v>62.686567164179095</v>
      </c>
      <c r="V171" s="35">
        <f t="shared" si="58"/>
        <v>74.226804123711347</v>
      </c>
      <c r="W171" s="35">
        <f t="shared" si="59"/>
        <v>58.677685950413228</v>
      </c>
      <c r="X171" s="35">
        <f t="shared" si="60"/>
        <v>67.095509925875447</v>
      </c>
      <c r="Y171" s="35">
        <f t="shared" si="61"/>
        <v>78.63574688540767</v>
      </c>
      <c r="Z171" s="35">
        <f t="shared" si="62"/>
        <v>63.086628712109551</v>
      </c>
      <c r="AA171" s="35">
        <f t="shared" si="63"/>
        <v>-4.4089427616963519</v>
      </c>
      <c r="AB171" s="35">
        <f t="shared" si="64"/>
        <v>-4.4089427616963235</v>
      </c>
      <c r="AC171" s="35">
        <f t="shared" si="65"/>
        <v>-4.4089427616963235</v>
      </c>
      <c r="AD171" s="36"/>
      <c r="AE171" s="36"/>
      <c r="AF171">
        <v>1.61</v>
      </c>
      <c r="AG171">
        <v>2.36</v>
      </c>
      <c r="AI171" s="36"/>
      <c r="AJ171" t="s">
        <v>480</v>
      </c>
      <c r="AK171" s="35"/>
      <c r="AL171" s="35"/>
    </row>
    <row r="172" spans="1:38" ht="15" x14ac:dyDescent="0.25">
      <c r="A172">
        <v>2.68</v>
      </c>
      <c r="B172">
        <v>3.88</v>
      </c>
      <c r="C172">
        <v>2.42</v>
      </c>
      <c r="D172" s="20">
        <f t="shared" si="53"/>
        <v>4.4089427616963217E-2</v>
      </c>
      <c r="E172" s="17">
        <f>IF(OR($A172="",$B172="",$C172=""),"",A172*'MPTO_working_3-way'!$I171)</f>
        <v>2.7981596660134618</v>
      </c>
      <c r="F172" s="21">
        <f>IF(OR($A172="",$B172="",$C172=""),"",B172*'MPTO_working_3-way'!$I171)</f>
        <v>4.0510669791538172</v>
      </c>
      <c r="G172" s="22">
        <f>IF(OR($A172="",$B172="",$C172=""),"",C172*'MPTO_working_3-way'!$I171)</f>
        <v>2.5266964148330509</v>
      </c>
      <c r="H172" s="17">
        <f>IF(OR($A172="",$B172="",$C172=""),"",'MPTO_working_3-way'!E171)</f>
        <v>2.7898839172946204</v>
      </c>
      <c r="I172" s="21">
        <f>IF(OR($A172="",$B172="",$C172=""),"",'MPTO_working_3-way'!F171)</f>
        <v>4.1146255193126757</v>
      </c>
      <c r="J172" s="22">
        <f>IF(OR($A172="",$B172="",$C172=""),"",'MPTO_working_3-way'!G171)</f>
        <v>2.509242388949338</v>
      </c>
      <c r="K172" s="17">
        <f>IF(OR($A172="",$B172="",$C172=""),"",'OddsRatio_working_3-way'!H171)</f>
        <v>2.7958725757015079</v>
      </c>
      <c r="L172" s="21">
        <f>IF(OR($A172="",$B172="",$C172=""),"",'OddsRatio_working_3-way'!I171)</f>
        <v>4.0786387012025846</v>
      </c>
      <c r="M172" s="22">
        <f>IF(OR($A172="",$B172="",$C172=""),"",'OddsRatio_working_3-way'!J171)</f>
        <v>2.5179399151762745</v>
      </c>
      <c r="N172" s="23">
        <f t="shared" si="54"/>
        <v>35.73777480056026</v>
      </c>
      <c r="O172" s="24">
        <f t="shared" si="55"/>
        <v>24.684854759149871</v>
      </c>
      <c r="P172" s="24">
        <f t="shared" si="56"/>
        <v>39.577370440289876</v>
      </c>
      <c r="Q172" t="s">
        <v>358</v>
      </c>
      <c r="R172" t="s">
        <v>359</v>
      </c>
      <c r="S172" s="48" t="s">
        <v>478</v>
      </c>
      <c r="T172" s="35">
        <v>100</v>
      </c>
      <c r="U172" s="35">
        <f t="shared" si="57"/>
        <v>68.847352024922117</v>
      </c>
      <c r="V172" s="35">
        <f t="shared" si="58"/>
        <v>75.062344139650875</v>
      </c>
      <c r="W172" s="35">
        <f t="shared" si="59"/>
        <v>51.456310679611654</v>
      </c>
      <c r="X172" s="35">
        <f t="shared" si="60"/>
        <v>73.481345180737478</v>
      </c>
      <c r="Y172" s="35">
        <f t="shared" si="61"/>
        <v>79.696337295466236</v>
      </c>
      <c r="Z172" s="35">
        <f t="shared" si="62"/>
        <v>56.090303835427015</v>
      </c>
      <c r="AA172" s="35">
        <f t="shared" si="63"/>
        <v>-4.6339931558153609</v>
      </c>
      <c r="AB172" s="35">
        <f t="shared" si="64"/>
        <v>-4.6339931558153609</v>
      </c>
      <c r="AC172" s="35">
        <f t="shared" si="65"/>
        <v>-4.6339931558153609</v>
      </c>
      <c r="AD172" s="36"/>
      <c r="AE172" s="36"/>
      <c r="AF172">
        <v>1.63</v>
      </c>
      <c r="AG172">
        <v>2.3199999999999998</v>
      </c>
      <c r="AI172" s="36"/>
      <c r="AJ172" t="s">
        <v>480</v>
      </c>
      <c r="AK172" s="35"/>
      <c r="AL172" s="35"/>
    </row>
    <row r="173" spans="1:38" ht="15" x14ac:dyDescent="0.25">
      <c r="A173">
        <v>3.21</v>
      </c>
      <c r="B173">
        <v>4.01</v>
      </c>
      <c r="C173">
        <v>2.06</v>
      </c>
      <c r="D173" s="20">
        <f t="shared" si="53"/>
        <v>4.6339931558153635E-2</v>
      </c>
      <c r="E173" s="17">
        <f>IF(OR($A173="",$B173="",$C173=""),"",A173*'MPTO_working_3-way'!$I172)</f>
        <v>3.358751180301673</v>
      </c>
      <c r="F173" s="21">
        <f>IF(OR($A173="",$B173="",$C173=""),"",B173*'MPTO_working_3-way'!$I172)</f>
        <v>4.1958231255481957</v>
      </c>
      <c r="G173" s="22">
        <f>IF(OR($A173="",$B173="",$C173=""),"",C173*'MPTO_working_3-way'!$I172)</f>
        <v>2.1554602590097964</v>
      </c>
      <c r="H173" s="17">
        <f>IF(OR($A173="",$B173="",$C173=""),"",'MPTO_working_3-way'!E172)</f>
        <v>3.3774674218081358</v>
      </c>
      <c r="I173" s="21">
        <f>IF(OR($A173="",$B173="",$C173=""),"",'MPTO_working_3-way'!F172)</f>
        <v>4.2747846125853117</v>
      </c>
      <c r="J173" s="22">
        <f>IF(OR($A173="",$B173="",$C173=""),"",'MPTO_working_3-way'!G172)</f>
        <v>2.1277037159399099</v>
      </c>
      <c r="K173" s="17">
        <f>IF(OR($A173="",$B173="",$C173=""),"",'OddsRatio_working_3-way'!H172)</f>
        <v>3.3746889907289797</v>
      </c>
      <c r="L173" s="21">
        <f>IF(OR($A173="",$B173="",$C173=""),"",'OddsRatio_working_3-way'!I172)</f>
        <v>4.2343049149747642</v>
      </c>
      <c r="M173" s="22">
        <f>IF(OR($A173="",$B173="",$C173=""),"",'OddsRatio_working_3-way'!J172)</f>
        <v>2.138991099625664</v>
      </c>
      <c r="N173" s="23">
        <f t="shared" si="54"/>
        <v>29.772970557175448</v>
      </c>
      <c r="O173" s="24">
        <f t="shared" si="55"/>
        <v>23.833225807614262</v>
      </c>
      <c r="P173" s="24">
        <f t="shared" si="56"/>
        <v>46.393803635210283</v>
      </c>
      <c r="Q173" t="s">
        <v>360</v>
      </c>
      <c r="R173" t="s">
        <v>361</v>
      </c>
      <c r="S173" s="48" t="s">
        <v>478</v>
      </c>
      <c r="T173" s="35">
        <v>100</v>
      </c>
      <c r="U173" s="35">
        <f t="shared" si="57"/>
        <v>53.051643192488264</v>
      </c>
      <c r="V173" s="35">
        <f t="shared" si="58"/>
        <v>70.414201183431956</v>
      </c>
      <c r="W173" s="35">
        <f t="shared" si="59"/>
        <v>74.160206718346245</v>
      </c>
      <c r="X173" s="35">
        <f t="shared" si="60"/>
        <v>55.425592098221799</v>
      </c>
      <c r="Y173" s="35">
        <f t="shared" si="61"/>
        <v>72.788150089165484</v>
      </c>
      <c r="Z173" s="35">
        <f t="shared" si="62"/>
        <v>76.534155624079787</v>
      </c>
      <c r="AA173" s="35">
        <f t="shared" si="63"/>
        <v>-2.3739489057335348</v>
      </c>
      <c r="AB173" s="35">
        <f t="shared" si="64"/>
        <v>-2.3739489057335277</v>
      </c>
      <c r="AC173" s="35">
        <f t="shared" si="65"/>
        <v>-2.3739489057335419</v>
      </c>
      <c r="AD173" s="36"/>
      <c r="AE173" s="36"/>
      <c r="AF173">
        <v>1.49</v>
      </c>
      <c r="AG173">
        <v>2.63</v>
      </c>
      <c r="AI173" s="36"/>
      <c r="AJ173" t="s">
        <v>480</v>
      </c>
      <c r="AK173" s="35"/>
      <c r="AL173" s="35"/>
    </row>
    <row r="174" spans="1:38" ht="15" x14ac:dyDescent="0.25">
      <c r="A174">
        <v>2.13</v>
      </c>
      <c r="B174">
        <v>3.38</v>
      </c>
      <c r="C174">
        <v>3.87</v>
      </c>
      <c r="D174" s="20">
        <f t="shared" si="53"/>
        <v>2.3739489057335472E-2</v>
      </c>
      <c r="E174" s="17">
        <f>IF(OR($A174="",$B174="",$C174=""),"",A174*'MPTO_working_3-way'!$I173)</f>
        <v>2.1805651116921245</v>
      </c>
      <c r="F174" s="21">
        <f>IF(OR($A174="",$B174="",$C174=""),"",B174*'MPTO_working_3-way'!$I173)</f>
        <v>3.460239473013794</v>
      </c>
      <c r="G174" s="22">
        <f>IF(OR($A174="",$B174="",$C174=""),"",C174*'MPTO_working_3-way'!$I173)</f>
        <v>3.9618718226518883</v>
      </c>
      <c r="H174" s="17">
        <f>IF(OR($A174="",$B174="",$C174=""),"",'MPTO_working_3-way'!E173)</f>
        <v>2.1665167199761499</v>
      </c>
      <c r="I174" s="21">
        <f>IF(OR($A174="",$B174="",$C174=""),"",'MPTO_working_3-way'!F173)</f>
        <v>3.4728875557703933</v>
      </c>
      <c r="J174" s="22">
        <f>IF(OR($A174="",$B174="",$C174=""),"",'MPTO_working_3-way'!G173)</f>
        <v>3.992258694246078</v>
      </c>
      <c r="K174" s="17">
        <f>IF(OR($A174="",$B174="",$C174=""),"",'OddsRatio_working_3-way'!H173)</f>
        <v>2.1723361346087016</v>
      </c>
      <c r="L174" s="21">
        <f>IF(OR($A174="",$B174="",$C174=""),"",'OddsRatio_working_3-way'!I173)</f>
        <v>3.4691681419192104</v>
      </c>
      <c r="M174" s="22">
        <f>IF(OR($A174="",$B174="",$C174=""),"",'OddsRatio_working_3-way'!J173)</f>
        <v>3.9775262887849308</v>
      </c>
      <c r="N174" s="23">
        <f t="shared" si="54"/>
        <v>45.859671634569871</v>
      </c>
      <c r="O174" s="24">
        <f t="shared" si="55"/>
        <v>28.899733899891661</v>
      </c>
      <c r="P174" s="24">
        <f t="shared" si="56"/>
        <v>25.24059446553845</v>
      </c>
      <c r="Q174" t="s">
        <v>362</v>
      </c>
      <c r="R174" t="s">
        <v>363</v>
      </c>
      <c r="S174" s="48" t="s">
        <v>478</v>
      </c>
      <c r="T174" s="35">
        <v>100</v>
      </c>
      <c r="U174" s="35">
        <f t="shared" si="57"/>
        <v>15.966386554621849</v>
      </c>
      <c r="V174" s="35">
        <f t="shared" si="58"/>
        <v>87.714987714987714</v>
      </c>
      <c r="W174" s="35">
        <f t="shared" si="59"/>
        <v>93.079584775086516</v>
      </c>
      <c r="X174" s="35">
        <f t="shared" si="60"/>
        <v>19.20542750992578</v>
      </c>
      <c r="Y174" s="35">
        <f t="shared" si="61"/>
        <v>90.954028670291649</v>
      </c>
      <c r="Z174" s="35">
        <f t="shared" si="62"/>
        <v>96.318625730390437</v>
      </c>
      <c r="AA174" s="35">
        <f t="shared" si="63"/>
        <v>-3.2390409553039312</v>
      </c>
      <c r="AB174" s="35">
        <f t="shared" si="64"/>
        <v>-3.2390409553039348</v>
      </c>
      <c r="AC174" s="35">
        <f t="shared" si="65"/>
        <v>-3.2390409553039206</v>
      </c>
      <c r="AD174" s="36"/>
      <c r="AE174" s="36"/>
      <c r="AF174">
        <v>2.14</v>
      </c>
      <c r="AG174">
        <v>1.78</v>
      </c>
      <c r="AI174" s="36"/>
      <c r="AJ174" t="s">
        <v>481</v>
      </c>
      <c r="AK174" s="35"/>
      <c r="AL174" s="35"/>
    </row>
    <row r="175" spans="1:38" ht="15" x14ac:dyDescent="0.25">
      <c r="A175">
        <v>1.19</v>
      </c>
      <c r="B175">
        <v>8.14</v>
      </c>
      <c r="C175">
        <v>14.45</v>
      </c>
      <c r="D175" s="20">
        <f t="shared" si="53"/>
        <v>3.2390409553039401E-2</v>
      </c>
      <c r="E175" s="17">
        <f>IF(OR($A175="",$B175="",$C175=""),"",A175*'MPTO_working_3-way'!$I174)</f>
        <v>1.2285445873681169</v>
      </c>
      <c r="F175" s="21">
        <f>IF(OR($A175="",$B175="",$C175=""),"",B175*'MPTO_working_3-way'!$I174)</f>
        <v>8.4036579337617408</v>
      </c>
      <c r="G175" s="22">
        <f>IF(OR($A175="",$B175="",$C175=""),"",C175*'MPTO_working_3-way'!$I174)</f>
        <v>14.918041418041419</v>
      </c>
      <c r="H175" s="17">
        <f>IF(OR($A175="",$B175="",$C175=""),"",'MPTO_working_3-way'!E174)</f>
        <v>1.2054883503470664</v>
      </c>
      <c r="I175" s="21">
        <f>IF(OR($A175="",$B175="",$C175=""),"",'MPTO_working_3-way'!F174)</f>
        <v>8.9243228400793431</v>
      </c>
      <c r="J175" s="22">
        <f>IF(OR($A175="",$B175="",$C175=""),"",'MPTO_working_3-way'!G174)</f>
        <v>17.121133145261354</v>
      </c>
      <c r="K175" s="17">
        <f>IF(OR($A175="",$B175="",$C175=""),"",'OddsRatio_working_3-way'!H174)</f>
        <v>1.2113531368637007</v>
      </c>
      <c r="L175" s="21">
        <f>IF(OR($A175="",$B175="",$C175=""),"",'OddsRatio_working_3-way'!I174)</f>
        <v>8.9424284063517057</v>
      </c>
      <c r="M175" s="22">
        <f>IF(OR($A175="",$B175="",$C175=""),"",'OddsRatio_working_3-way'!J174)</f>
        <v>15.96157732008829</v>
      </c>
      <c r="N175" s="23">
        <f t="shared" si="54"/>
        <v>81.397127160217863</v>
      </c>
      <c r="O175" s="24">
        <f t="shared" si="55"/>
        <v>11.899580014823005</v>
      </c>
      <c r="P175" s="24">
        <f t="shared" si="56"/>
        <v>6.703292824959119</v>
      </c>
      <c r="Q175" t="s">
        <v>364</v>
      </c>
      <c r="R175" t="s">
        <v>365</v>
      </c>
      <c r="S175" s="48" t="s">
        <v>478</v>
      </c>
      <c r="T175" s="35">
        <v>100</v>
      </c>
      <c r="U175" s="35">
        <f t="shared" si="57"/>
        <v>80.916030534351137</v>
      </c>
      <c r="V175" s="35">
        <f t="shared" si="58"/>
        <v>75.490196078431367</v>
      </c>
      <c r="W175" s="35">
        <f t="shared" si="59"/>
        <v>41.176470588235297</v>
      </c>
      <c r="X175" s="35">
        <f t="shared" si="60"/>
        <v>83.333333333333343</v>
      </c>
      <c r="Y175" s="35">
        <f t="shared" si="61"/>
        <v>77.907498877413559</v>
      </c>
      <c r="Z175" s="35">
        <f t="shared" si="62"/>
        <v>43.593773387217482</v>
      </c>
      <c r="AA175" s="35">
        <f t="shared" si="63"/>
        <v>-2.417302798982206</v>
      </c>
      <c r="AB175" s="35">
        <f t="shared" si="64"/>
        <v>-2.4173027989821918</v>
      </c>
      <c r="AC175" s="35">
        <f t="shared" si="65"/>
        <v>-2.4173027989821847</v>
      </c>
      <c r="AD175" s="36"/>
      <c r="AE175" s="36"/>
      <c r="AF175">
        <v>1.18</v>
      </c>
      <c r="AG175">
        <v>4.75</v>
      </c>
      <c r="AI175" s="36"/>
      <c r="AJ175" t="s">
        <v>481</v>
      </c>
      <c r="AK175" s="35"/>
      <c r="AL175" s="35"/>
    </row>
    <row r="176" spans="1:38" ht="15" x14ac:dyDescent="0.25">
      <c r="A176">
        <v>5.24</v>
      </c>
      <c r="B176">
        <v>4.08</v>
      </c>
      <c r="C176">
        <v>1.7</v>
      </c>
      <c r="D176" s="20">
        <f t="shared" si="53"/>
        <v>2.4173027989821794E-2</v>
      </c>
      <c r="E176" s="17">
        <f>IF(OR($A176="",$B176="",$C176=""),"",A176*'MPTO_working_3-way'!$I175)</f>
        <v>5.3666666666666663</v>
      </c>
      <c r="F176" s="21">
        <f>IF(OR($A176="",$B176="",$C176=""),"",B176*'MPTO_working_3-way'!$I175)</f>
        <v>4.1786259541984734</v>
      </c>
      <c r="G176" s="22">
        <f>IF(OR($A176="",$B176="",$C176=""),"",C176*'MPTO_working_3-way'!$I175)</f>
        <v>1.7410941475826971</v>
      </c>
      <c r="H176" s="17">
        <f>IF(OR($A176="",$B176="",$C176=""),"",'MPTO_working_3-way'!E175)</f>
        <v>5.470997679814384</v>
      </c>
      <c r="I176" s="21">
        <f>IF(OR($A176="",$B176="",$C176=""),"",'MPTO_working_3-way'!F175)</f>
        <v>4.2186908019364342</v>
      </c>
      <c r="J176" s="22">
        <f>IF(OR($A176="",$B176="",$C176=""),"",'MPTO_working_3-way'!G175)</f>
        <v>1.7236100958851095</v>
      </c>
      <c r="K176" s="17">
        <f>IF(OR($A176="",$B176="",$C176=""),"",'OddsRatio_working_3-way'!H175)</f>
        <v>5.420908195602931</v>
      </c>
      <c r="L176" s="21">
        <f>IF(OR($A176="",$B176="",$C176=""),"",'OddsRatio_working_3-way'!I175)</f>
        <v>4.2114144439757144</v>
      </c>
      <c r="M176" s="22">
        <f>IF(OR($A176="",$B176="",$C176=""),"",'OddsRatio_working_3-way'!J175)</f>
        <v>1.7298669190853897</v>
      </c>
      <c r="N176" s="23">
        <f t="shared" si="54"/>
        <v>18.633540372670808</v>
      </c>
      <c r="O176" s="24">
        <f t="shared" si="55"/>
        <v>23.93131165509682</v>
      </c>
      <c r="P176" s="24">
        <f t="shared" si="56"/>
        <v>57.435147972232372</v>
      </c>
      <c r="Q176" t="s">
        <v>366</v>
      </c>
      <c r="R176" t="s">
        <v>367</v>
      </c>
      <c r="S176" s="48" t="s">
        <v>478</v>
      </c>
      <c r="T176" s="35">
        <v>100</v>
      </c>
      <c r="U176" s="35">
        <f t="shared" si="57"/>
        <v>70.588235294117652</v>
      </c>
      <c r="V176" s="35">
        <f t="shared" si="58"/>
        <v>73.821989528795811</v>
      </c>
      <c r="W176" s="35">
        <f t="shared" si="59"/>
        <v>52.830188679245275</v>
      </c>
      <c r="X176" s="35">
        <f t="shared" si="60"/>
        <v>73.347821791958907</v>
      </c>
      <c r="Y176" s="35">
        <f t="shared" si="61"/>
        <v>76.581576026637066</v>
      </c>
      <c r="Z176" s="35">
        <f t="shared" si="62"/>
        <v>55.589775177086544</v>
      </c>
      <c r="AA176" s="35">
        <f t="shared" si="63"/>
        <v>-2.759586497841255</v>
      </c>
      <c r="AB176" s="35">
        <f t="shared" si="64"/>
        <v>-2.759586497841255</v>
      </c>
      <c r="AC176" s="35">
        <f t="shared" si="65"/>
        <v>-2.7595864978412692</v>
      </c>
      <c r="AD176" s="36"/>
      <c r="AE176" s="36"/>
      <c r="AF176">
        <v>1.8</v>
      </c>
      <c r="AG176">
        <v>2.12</v>
      </c>
      <c r="AI176" s="36"/>
      <c r="AJ176" t="s">
        <v>481</v>
      </c>
      <c r="AK176" s="35"/>
      <c r="AL176" s="35"/>
    </row>
    <row r="177" spans="1:38" ht="15" x14ac:dyDescent="0.25">
      <c r="A177">
        <v>3.4</v>
      </c>
      <c r="B177">
        <v>3.82</v>
      </c>
      <c r="C177">
        <v>2.12</v>
      </c>
      <c r="D177" s="20">
        <f t="shared" si="53"/>
        <v>2.7595864978412488E-2</v>
      </c>
      <c r="E177" s="17">
        <f>IF(OR($A177="",$B177="",$C177=""),"",A177*'MPTO_working_3-way'!$I176)</f>
        <v>3.4938259409266021</v>
      </c>
      <c r="F177" s="21">
        <f>IF(OR($A177="",$B177="",$C177=""),"",B177*'MPTO_working_3-way'!$I176)</f>
        <v>3.9254162042175356</v>
      </c>
      <c r="G177" s="22">
        <f>IF(OR($A177="",$B177="",$C177=""),"",C177*'MPTO_working_3-way'!$I176)</f>
        <v>2.1785032337542347</v>
      </c>
      <c r="H177" s="17">
        <f>IF(OR($A177="",$B177="",$C177=""),"",'MPTO_working_3-way'!E176)</f>
        <v>3.5097691303638432</v>
      </c>
      <c r="I177" s="21">
        <f>IF(OR($A177="",$B177="",$C177=""),"",'MPTO_working_3-way'!F176)</f>
        <v>3.9591184116686216</v>
      </c>
      <c r="J177" s="22">
        <f>IF(OR($A177="",$B177="",$C177=""),"",'MPTO_working_3-way'!G176)</f>
        <v>2.1621645391496633</v>
      </c>
      <c r="K177" s="17">
        <f>IF(OR($A177="",$B177="",$C177=""),"",'OddsRatio_working_3-way'!H176)</f>
        <v>3.5047600883147485</v>
      </c>
      <c r="L177" s="21">
        <f>IF(OR($A177="",$B177="",$C177=""),"",'OddsRatio_working_3-way'!I176)</f>
        <v>3.9430931037698302</v>
      </c>
      <c r="M177" s="22">
        <f>IF(OR($A177="",$B177="",$C177=""),"",'OddsRatio_working_3-way'!J176)</f>
        <v>2.1688880412135498</v>
      </c>
      <c r="N177" s="23">
        <f t="shared" si="54"/>
        <v>28.621918118072841</v>
      </c>
      <c r="O177" s="24">
        <f t="shared" si="55"/>
        <v>25.475005654829225</v>
      </c>
      <c r="P177" s="24">
        <f t="shared" si="56"/>
        <v>45.903076227097941</v>
      </c>
      <c r="Q177" t="s">
        <v>368</v>
      </c>
      <c r="R177" t="s">
        <v>369</v>
      </c>
      <c r="S177" s="48" t="s">
        <v>478</v>
      </c>
      <c r="T177" s="35">
        <v>100</v>
      </c>
      <c r="U177" s="35">
        <f t="shared" si="57"/>
        <v>35.897435897435898</v>
      </c>
      <c r="V177" s="35">
        <f t="shared" si="58"/>
        <v>76.076555023923447</v>
      </c>
      <c r="W177" s="35">
        <f t="shared" si="59"/>
        <v>84.871406959152793</v>
      </c>
      <c r="X177" s="35">
        <f t="shared" si="60"/>
        <v>39.05203801692376</v>
      </c>
      <c r="Y177" s="35">
        <f t="shared" si="61"/>
        <v>79.231157143411295</v>
      </c>
      <c r="Z177" s="35">
        <f t="shared" si="62"/>
        <v>88.026009078640655</v>
      </c>
      <c r="AA177" s="35">
        <f t="shared" si="63"/>
        <v>-3.154602119487862</v>
      </c>
      <c r="AB177" s="35">
        <f t="shared" si="64"/>
        <v>-3.1546021194878477</v>
      </c>
      <c r="AC177" s="35">
        <f t="shared" si="65"/>
        <v>-3.154602119487862</v>
      </c>
      <c r="AD177" s="36"/>
      <c r="AE177" s="36"/>
      <c r="AF177">
        <v>1.7</v>
      </c>
      <c r="AG177">
        <v>2.2400000000000002</v>
      </c>
      <c r="AI177" s="36"/>
      <c r="AJ177" t="s">
        <v>482</v>
      </c>
      <c r="AK177" s="35"/>
      <c r="AL177" s="35"/>
    </row>
    <row r="178" spans="1:38" ht="15" x14ac:dyDescent="0.25">
      <c r="A178">
        <v>1.56</v>
      </c>
      <c r="B178">
        <v>4.18</v>
      </c>
      <c r="C178">
        <v>6.61</v>
      </c>
      <c r="D178" s="20">
        <f t="shared" si="53"/>
        <v>3.1546021194878593E-2</v>
      </c>
      <c r="E178" s="17">
        <f>IF(OR($A178="",$B178="",$C178=""),"",A178*'MPTO_working_3-way'!$I177)</f>
        <v>1.6092117930640106</v>
      </c>
      <c r="F178" s="21">
        <f>IF(OR($A178="",$B178="",$C178=""),"",B178*'MPTO_working_3-way'!$I177)</f>
        <v>4.3118623685945918</v>
      </c>
      <c r="G178" s="22">
        <f>IF(OR($A178="",$B178="",$C178=""),"",C178*'MPTO_working_3-way'!$I177)</f>
        <v>6.818519200098148</v>
      </c>
      <c r="H178" s="17">
        <f>IF(OR($A178="",$B178="",$C178=""),"",'MPTO_working_3-way'!E177)</f>
        <v>1.5860169120235073</v>
      </c>
      <c r="I178" s="21">
        <f>IF(OR($A178="",$B178="",$C178=""),"",'MPTO_working_3-way'!F177)</f>
        <v>4.3721751225220356</v>
      </c>
      <c r="J178" s="22">
        <f>IF(OR($A178="",$B178="",$C178=""),"",'MPTO_working_3-way'!G177)</f>
        <v>7.1037565440884345</v>
      </c>
      <c r="K178" s="17">
        <f>IF(OR($A178="",$B178="",$C178=""),"",'OddsRatio_working_3-way'!H177)</f>
        <v>1.5938854390396728</v>
      </c>
      <c r="L178" s="21">
        <f>IF(OR($A178="",$B178="",$C178=""),"",'OddsRatio_working_3-way'!I177)</f>
        <v>4.3724208859752851</v>
      </c>
      <c r="M178" s="22">
        <f>IF(OR($A178="",$B178="",$C178=""),"",'OddsRatio_working_3-way'!J177)</f>
        <v>6.9494594875224376</v>
      </c>
      <c r="N178" s="23">
        <f t="shared" si="54"/>
        <v>62.142224181439509</v>
      </c>
      <c r="O178" s="24">
        <f t="shared" si="55"/>
        <v>23.191834861972644</v>
      </c>
      <c r="P178" s="24">
        <f t="shared" si="56"/>
        <v>14.665940956587843</v>
      </c>
      <c r="Q178" t="s">
        <v>370</v>
      </c>
      <c r="R178" t="s">
        <v>371</v>
      </c>
      <c r="S178" s="48" t="s">
        <v>478</v>
      </c>
      <c r="T178" s="35">
        <v>100</v>
      </c>
      <c r="U178" s="35">
        <f t="shared" si="57"/>
        <v>42.528735632183903</v>
      </c>
      <c r="V178" s="35">
        <f t="shared" si="58"/>
        <v>75.786924939467312</v>
      </c>
      <c r="W178" s="35">
        <f t="shared" si="59"/>
        <v>78.723404255319153</v>
      </c>
      <c r="X178" s="35">
        <f t="shared" si="60"/>
        <v>45.489670805213542</v>
      </c>
      <c r="Y178" s="35">
        <f t="shared" si="61"/>
        <v>78.747860112496937</v>
      </c>
      <c r="Z178" s="35">
        <f t="shared" si="62"/>
        <v>81.684339428348778</v>
      </c>
      <c r="AA178" s="35">
        <f t="shared" si="63"/>
        <v>-2.9609351730296396</v>
      </c>
      <c r="AB178" s="35">
        <f t="shared" si="64"/>
        <v>-2.9609351730296254</v>
      </c>
      <c r="AC178" s="35">
        <f t="shared" si="65"/>
        <v>-2.9609351730296254</v>
      </c>
      <c r="AD178" s="36"/>
      <c r="AE178" s="36"/>
      <c r="AF178">
        <v>1.69</v>
      </c>
      <c r="AG178">
        <v>2.2599999999999998</v>
      </c>
      <c r="AI178" s="36"/>
      <c r="AJ178" t="s">
        <v>482</v>
      </c>
      <c r="AK178" s="35"/>
      <c r="AL178" s="35"/>
    </row>
    <row r="179" spans="1:38" ht="15" x14ac:dyDescent="0.25">
      <c r="A179">
        <v>1.74</v>
      </c>
      <c r="B179">
        <v>4.13</v>
      </c>
      <c r="C179">
        <v>4.7</v>
      </c>
      <c r="D179" s="20">
        <f t="shared" si="53"/>
        <v>2.9609351730296218E-2</v>
      </c>
      <c r="E179" s="17">
        <f>IF(OR($A179="",$B179="",$C179=""),"",A179*'MPTO_working_3-way'!$I178)</f>
        <v>1.7915202720107155</v>
      </c>
      <c r="F179" s="21">
        <f>IF(OR($A179="",$B179="",$C179=""),"",B179*'MPTO_working_3-way'!$I178)</f>
        <v>4.2522866226461229</v>
      </c>
      <c r="G179" s="22">
        <f>IF(OR($A179="",$B179="",$C179=""),"",C179*'MPTO_working_3-way'!$I178)</f>
        <v>4.8391639531323927</v>
      </c>
      <c r="H179" s="17">
        <f>IF(OR($A179="",$B179="",$C179=""),"",'MPTO_working_3-way'!E178)</f>
        <v>1.7704038967769258</v>
      </c>
      <c r="I179" s="21">
        <f>IF(OR($A179="",$B179="",$C179=""),"",'MPTO_working_3-way'!F178)</f>
        <v>4.3055017561870219</v>
      </c>
      <c r="J179" s="22">
        <f>IF(OR($A179="",$B179="",$C179=""),"",'MPTO_working_3-way'!G178)</f>
        <v>4.9286291730833023</v>
      </c>
      <c r="K179" s="17">
        <f>IF(OR($A179="",$B179="",$C179=""),"",'OddsRatio_working_3-way'!H178)</f>
        <v>1.7779857825694572</v>
      </c>
      <c r="L179" s="21">
        <f>IF(OR($A179="",$B179="",$C179=""),"",'OddsRatio_working_3-way'!I178)</f>
        <v>4.2906695938410824</v>
      </c>
      <c r="M179" s="22">
        <f>IF(OR($A179="",$B179="",$C179=""),"",'OddsRatio_working_3-way'!J178)</f>
        <v>4.889928912847286</v>
      </c>
      <c r="N179" s="23">
        <f t="shared" si="54"/>
        <v>55.818514343555179</v>
      </c>
      <c r="O179" s="24">
        <f t="shared" si="55"/>
        <v>23.516759069681846</v>
      </c>
      <c r="P179" s="24">
        <f t="shared" si="56"/>
        <v>20.664726586762981</v>
      </c>
      <c r="Q179" t="s">
        <v>372</v>
      </c>
      <c r="R179" t="s">
        <v>373</v>
      </c>
      <c r="S179" s="48" t="s">
        <v>478</v>
      </c>
      <c r="T179" s="35">
        <v>100</v>
      </c>
      <c r="U179" s="35">
        <f t="shared" si="57"/>
        <v>68.454258675078862</v>
      </c>
      <c r="V179" s="35">
        <f t="shared" si="58"/>
        <v>70.930232558139537</v>
      </c>
      <c r="W179" s="35">
        <f t="shared" si="59"/>
        <v>58.50622406639004</v>
      </c>
      <c r="X179" s="35">
        <f t="shared" si="60"/>
        <v>70.563543375470417</v>
      </c>
      <c r="Y179" s="35">
        <f t="shared" si="61"/>
        <v>73.039517258531077</v>
      </c>
      <c r="Z179" s="35">
        <f t="shared" si="62"/>
        <v>60.615508766781602</v>
      </c>
      <c r="AA179" s="35">
        <f t="shared" si="63"/>
        <v>-2.1092847003915551</v>
      </c>
      <c r="AB179" s="35">
        <f t="shared" si="64"/>
        <v>-2.1092847003915409</v>
      </c>
      <c r="AC179" s="35">
        <f t="shared" si="65"/>
        <v>-2.1092847003915622</v>
      </c>
      <c r="AD179" s="36"/>
      <c r="AE179" s="36"/>
      <c r="AF179">
        <v>1.71</v>
      </c>
      <c r="AG179">
        <v>2.2200000000000002</v>
      </c>
      <c r="AI179" s="36"/>
      <c r="AJ179" t="s">
        <v>482</v>
      </c>
      <c r="AK179" s="35"/>
      <c r="AL179" s="35"/>
    </row>
    <row r="180" spans="1:38" ht="15" x14ac:dyDescent="0.25">
      <c r="A180">
        <v>3.17</v>
      </c>
      <c r="B180">
        <v>3.44</v>
      </c>
      <c r="C180">
        <v>2.41</v>
      </c>
      <c r="D180" s="20">
        <f t="shared" si="53"/>
        <v>2.109284700391556E-2</v>
      </c>
      <c r="E180" s="17">
        <f>IF(OR($A180="",$B180="",$C180=""),"",A180*'MPTO_working_3-way'!$I179)</f>
        <v>3.2368643250024123</v>
      </c>
      <c r="F180" s="21">
        <f>IF(OR($A180="",$B180="",$C180=""),"",B180*'MPTO_working_3-way'!$I179)</f>
        <v>3.5125593936934694</v>
      </c>
      <c r="G180" s="22">
        <f>IF(OR($A180="",$B180="",$C180=""),"",C180*'MPTO_working_3-way'!$I179)</f>
        <v>2.4608337612794364</v>
      </c>
      <c r="H180" s="17">
        <f>IF(OR($A180="",$B180="",$C180=""),"",'MPTO_working_3-way'!E179)</f>
        <v>3.2422639297133165</v>
      </c>
      <c r="I180" s="21">
        <f>IF(OR($A180="",$B180="",$C180=""),"",'MPTO_working_3-way'!F179)</f>
        <v>3.5252636647069173</v>
      </c>
      <c r="J180" s="22">
        <f>IF(OR($A180="",$B180="",$C180=""),"",'MPTO_working_3-way'!G179)</f>
        <v>2.4515403387828658</v>
      </c>
      <c r="K180" s="17">
        <f>IF(OR($A180="",$B180="",$C180=""),"",'OddsRatio_working_3-way'!H179)</f>
        <v>3.2403021248708148</v>
      </c>
      <c r="L180" s="21">
        <f>IF(OR($A180="",$B180="",$C180=""),"",'OddsRatio_working_3-way'!I179)</f>
        <v>3.5190493938639564</v>
      </c>
      <c r="M180" s="22">
        <f>IF(OR($A180="",$B180="",$C180=""),"",'OddsRatio_working_3-way'!J179)</f>
        <v>2.4556801825197461</v>
      </c>
      <c r="N180" s="23">
        <f t="shared" si="54"/>
        <v>30.89409686639414</v>
      </c>
      <c r="O180" s="24">
        <f t="shared" si="55"/>
        <v>28.469269496066691</v>
      </c>
      <c r="P180" s="24">
        <f t="shared" si="56"/>
        <v>40.636633637539177</v>
      </c>
      <c r="Q180" t="s">
        <v>374</v>
      </c>
      <c r="R180" t="s">
        <v>375</v>
      </c>
      <c r="S180" s="48" t="s">
        <v>478</v>
      </c>
      <c r="T180" s="35">
        <v>100</v>
      </c>
      <c r="U180" s="35">
        <f t="shared" si="57"/>
        <v>53.051643192488264</v>
      </c>
      <c r="V180" s="35">
        <f t="shared" si="58"/>
        <v>72.29916897506925</v>
      </c>
      <c r="W180" s="35">
        <f t="shared" si="59"/>
        <v>72.527472527472526</v>
      </c>
      <c r="X180" s="35">
        <f t="shared" si="60"/>
        <v>55.17335849745821</v>
      </c>
      <c r="Y180" s="35">
        <f t="shared" si="61"/>
        <v>74.420884280039218</v>
      </c>
      <c r="Z180" s="35">
        <f t="shared" si="62"/>
        <v>74.649187832442493</v>
      </c>
      <c r="AA180" s="35">
        <f t="shared" si="63"/>
        <v>-2.1217153049699462</v>
      </c>
      <c r="AB180" s="35">
        <f t="shared" si="64"/>
        <v>-2.1217153049699675</v>
      </c>
      <c r="AC180" s="35">
        <f t="shared" si="65"/>
        <v>-2.1217153049699675</v>
      </c>
      <c r="AD180" s="36"/>
      <c r="AE180" s="36"/>
      <c r="AF180">
        <v>2.09</v>
      </c>
      <c r="AG180">
        <v>1.83</v>
      </c>
      <c r="AI180" s="36"/>
      <c r="AJ180" t="s">
        <v>492</v>
      </c>
      <c r="AK180" s="35"/>
      <c r="AL180" s="35"/>
    </row>
    <row r="181" spans="1:38" ht="15" x14ac:dyDescent="0.25">
      <c r="A181">
        <v>2.13</v>
      </c>
      <c r="B181">
        <v>3.61</v>
      </c>
      <c r="C181">
        <v>3.64</v>
      </c>
      <c r="D181" s="20">
        <f t="shared" si="53"/>
        <v>2.1217153049699622E-2</v>
      </c>
      <c r="E181" s="17">
        <f>IF(OR($A181="",$B181="",$C181=""),"",A181*'MPTO_working_3-way'!$I180)</f>
        <v>2.1751925359958602</v>
      </c>
      <c r="F181" s="21">
        <f>IF(OR($A181="",$B181="",$C181=""),"",B181*'MPTO_working_3-way'!$I180)</f>
        <v>3.6865939225094153</v>
      </c>
      <c r="G181" s="22">
        <f>IF(OR($A181="",$B181="",$C181=""),"",C181*'MPTO_working_3-way'!$I180)</f>
        <v>3.7172304371009068</v>
      </c>
      <c r="H181" s="17">
        <f>IF(OR($A181="",$B181="",$C181=""),"",'MPTO_working_3-way'!E180)</f>
        <v>2.1625774531314934</v>
      </c>
      <c r="I181" s="21">
        <f>IF(OR($A181="",$B181="",$C181=""),"",'MPTO_working_3-way'!F180)</f>
        <v>3.7045828437547539</v>
      </c>
      <c r="J181" s="22">
        <f>IF(OR($A181="",$B181="",$C181=""),"",'MPTO_working_3-way'!G180)</f>
        <v>3.736182331517254</v>
      </c>
      <c r="K181" s="17">
        <f>IF(OR($A181="",$B181="",$C181=""),"",'OddsRatio_working_3-way'!H180)</f>
        <v>2.1677675454602277</v>
      </c>
      <c r="L181" s="21">
        <f>IF(OR($A181="",$B181="",$C181=""),"",'OddsRatio_working_3-way'!I180)</f>
        <v>3.6972330032311462</v>
      </c>
      <c r="M181" s="22">
        <f>IF(OR($A181="",$B181="",$C181=""),"",'OddsRatio_working_3-way'!J180)</f>
        <v>3.7282356814292057</v>
      </c>
      <c r="N181" s="23">
        <f t="shared" si="54"/>
        <v>45.972941863841669</v>
      </c>
      <c r="O181" s="24">
        <f t="shared" si="55"/>
        <v>27.125309188360873</v>
      </c>
      <c r="P181" s="24">
        <f t="shared" si="56"/>
        <v>26.901748947797454</v>
      </c>
      <c r="Q181" t="s">
        <v>376</v>
      </c>
      <c r="R181" t="s">
        <v>377</v>
      </c>
      <c r="S181" s="48" t="s">
        <v>478</v>
      </c>
      <c r="T181" s="35">
        <v>100</v>
      </c>
      <c r="U181" s="35">
        <f t="shared" si="57"/>
        <v>45.652173913043477</v>
      </c>
      <c r="V181" s="35">
        <f t="shared" si="58"/>
        <v>72.602739726027394</v>
      </c>
      <c r="W181" s="35">
        <f t="shared" si="59"/>
        <v>79.253112033195009</v>
      </c>
      <c r="X181" s="35">
        <f t="shared" si="60"/>
        <v>48.144148240777582</v>
      </c>
      <c r="Y181" s="35">
        <f t="shared" si="61"/>
        <v>75.094714053761493</v>
      </c>
      <c r="Z181" s="35">
        <f t="shared" si="62"/>
        <v>81.745086360929122</v>
      </c>
      <c r="AA181" s="35">
        <f t="shared" si="63"/>
        <v>-2.4919743277341055</v>
      </c>
      <c r="AB181" s="35">
        <f t="shared" si="64"/>
        <v>-2.4919743277340984</v>
      </c>
      <c r="AC181" s="35">
        <f t="shared" si="65"/>
        <v>-2.4919743277341126</v>
      </c>
      <c r="AD181" s="36"/>
      <c r="AE181" s="36"/>
      <c r="AF181">
        <v>1.93</v>
      </c>
      <c r="AG181">
        <v>1.98</v>
      </c>
      <c r="AI181" s="36"/>
      <c r="AJ181" t="s">
        <v>492</v>
      </c>
      <c r="AK181" s="35"/>
      <c r="AL181" s="35"/>
    </row>
    <row r="182" spans="1:38" ht="15" x14ac:dyDescent="0.25">
      <c r="A182">
        <v>1.84</v>
      </c>
      <c r="B182">
        <v>3.65</v>
      </c>
      <c r="C182">
        <v>4.82</v>
      </c>
      <c r="D182" s="20">
        <f t="shared" si="53"/>
        <v>2.4919743277340922E-2</v>
      </c>
      <c r="E182" s="17">
        <f>IF(OR($A182="",$B182="",$C182=""),"",A182*'MPTO_working_3-way'!$I181)</f>
        <v>1.8858523276303074</v>
      </c>
      <c r="F182" s="21">
        <f>IF(OR($A182="",$B182="",$C182=""),"",B182*'MPTO_working_3-way'!$I181)</f>
        <v>3.7409570629622944</v>
      </c>
      <c r="G182" s="22">
        <f>IF(OR($A182="",$B182="",$C182=""),"",C182*'MPTO_working_3-way'!$I181)</f>
        <v>4.9401131625967833</v>
      </c>
      <c r="H182" s="17">
        <f>IF(OR($A182="",$B182="",$C182=""),"",'MPTO_working_3-way'!E181)</f>
        <v>1.8685592638542978</v>
      </c>
      <c r="I182" s="21">
        <f>IF(OR($A182="",$B182="",$C182=""),"",'MPTO_working_3-way'!F181)</f>
        <v>3.7641245718945782</v>
      </c>
      <c r="J182" s="22">
        <f>IF(OR($A182="",$B182="",$C182=""),"",'MPTO_working_3-way'!G181)</f>
        <v>5.0210306225221437</v>
      </c>
      <c r="K182" s="17">
        <f>IF(OR($A182="",$B182="",$C182=""),"",'OddsRatio_working_3-way'!H181)</f>
        <v>1.8751420339173834</v>
      </c>
      <c r="L182" s="21">
        <f>IF(OR($A182="",$B182="",$C182=""),"",'OddsRatio_working_3-way'!I181)</f>
        <v>3.7608647498584133</v>
      </c>
      <c r="M182" s="22">
        <f>IF(OR($A182="",$B182="",$C182=""),"",'OddsRatio_working_3-way'!J181)</f>
        <v>4.9798125828147688</v>
      </c>
      <c r="N182" s="23">
        <f t="shared" si="54"/>
        <v>53.026421281700422</v>
      </c>
      <c r="O182" s="24">
        <f t="shared" si="55"/>
        <v>26.731127440638019</v>
      </c>
      <c r="P182" s="24">
        <f t="shared" si="56"/>
        <v>20.242451277661573</v>
      </c>
      <c r="Q182" t="s">
        <v>378</v>
      </c>
      <c r="R182" t="s">
        <v>379</v>
      </c>
      <c r="S182" s="48" t="s">
        <v>478</v>
      </c>
      <c r="T182" s="35">
        <v>100</v>
      </c>
      <c r="U182" s="35">
        <f t="shared" si="57"/>
        <v>66.555183946488299</v>
      </c>
      <c r="V182" s="35">
        <f t="shared" si="58"/>
        <v>71.83098591549296</v>
      </c>
      <c r="W182" s="35">
        <f t="shared" si="59"/>
        <v>59.349593495934961</v>
      </c>
      <c r="X182" s="35">
        <f t="shared" si="60"/>
        <v>68.819420588572086</v>
      </c>
      <c r="Y182" s="35">
        <f t="shared" si="61"/>
        <v>74.095222557576747</v>
      </c>
      <c r="Z182" s="35">
        <f t="shared" si="62"/>
        <v>61.613830138018756</v>
      </c>
      <c r="AA182" s="35">
        <f t="shared" si="63"/>
        <v>-2.2642366420837874</v>
      </c>
      <c r="AB182" s="35">
        <f t="shared" si="64"/>
        <v>-2.2642366420837874</v>
      </c>
      <c r="AC182" s="35">
        <f t="shared" si="65"/>
        <v>-2.2642366420837945</v>
      </c>
      <c r="AD182" s="36"/>
      <c r="AE182" s="36"/>
      <c r="AF182">
        <v>1.93</v>
      </c>
      <c r="AG182">
        <v>1.98</v>
      </c>
      <c r="AI182" s="36"/>
      <c r="AJ182" t="s">
        <v>492</v>
      </c>
      <c r="AK182" s="35"/>
      <c r="AL182" s="35"/>
    </row>
    <row r="183" spans="1:38" ht="15" x14ac:dyDescent="0.25">
      <c r="A183">
        <v>2.99</v>
      </c>
      <c r="B183">
        <v>3.55</v>
      </c>
      <c r="C183">
        <v>2.46</v>
      </c>
      <c r="D183" s="20">
        <f t="shared" si="53"/>
        <v>2.2642366420837945E-2</v>
      </c>
      <c r="E183" s="17">
        <f>IF(OR($A183="",$B183="",$C183=""),"",A183*'MPTO_working_3-way'!$I182)</f>
        <v>3.0577006755983058</v>
      </c>
      <c r="F183" s="21">
        <f>IF(OR($A183="",$B183="",$C183=""),"",B183*'MPTO_working_3-way'!$I182)</f>
        <v>3.6303804007939746</v>
      </c>
      <c r="G183" s="22">
        <f>IF(OR($A183="",$B183="",$C183=""),"",C183*'MPTO_working_3-way'!$I182)</f>
        <v>2.5157002213952615</v>
      </c>
      <c r="H183" s="17">
        <f>IF(OR($A183="",$B183="",$C183=""),"",'MPTO_working_3-way'!E182)</f>
        <v>3.0590328638534325</v>
      </c>
      <c r="I183" s="21">
        <f>IF(OR($A183="",$B183="",$C183=""),"",'MPTO_working_3-way'!F182)</f>
        <v>3.6477354799564328</v>
      </c>
      <c r="J183" s="22">
        <f>IF(OR($A183="",$B183="",$C183=""),"",'MPTO_working_3-way'!G182)</f>
        <v>2.5065382450618792</v>
      </c>
      <c r="K183" s="17">
        <f>IF(OR($A183="",$B183="",$C183=""),"",'OddsRatio_working_3-way'!H182)</f>
        <v>3.0591765587210675</v>
      </c>
      <c r="L183" s="21">
        <f>IF(OR($A183="",$B183="",$C183=""),"",'OddsRatio_working_3-way'!I182)</f>
        <v>3.638643329014434</v>
      </c>
      <c r="M183" s="22">
        <f>IF(OR($A183="",$B183="",$C183=""),"",'OddsRatio_working_3-way'!J182)</f>
        <v>2.5107526511219898</v>
      </c>
      <c r="N183" s="23">
        <f t="shared" si="54"/>
        <v>32.70431301469128</v>
      </c>
      <c r="O183" s="24">
        <f t="shared" si="55"/>
        <v>27.54532279265548</v>
      </c>
      <c r="P183" s="24">
        <f t="shared" si="56"/>
        <v>39.750364192653223</v>
      </c>
      <c r="Q183" t="s">
        <v>380</v>
      </c>
      <c r="R183" t="s">
        <v>381</v>
      </c>
      <c r="S183" s="48" t="s">
        <v>478</v>
      </c>
      <c r="T183" s="35">
        <v>100</v>
      </c>
      <c r="U183" s="35">
        <f t="shared" si="57"/>
        <v>82.363315696649025</v>
      </c>
      <c r="V183" s="35">
        <f t="shared" si="58"/>
        <v>79.38144329896906</v>
      </c>
      <c r="W183" s="35">
        <f t="shared" si="59"/>
        <v>35.897435897435898</v>
      </c>
      <c r="X183" s="35">
        <f t="shared" si="60"/>
        <v>84.721120803595028</v>
      </c>
      <c r="Y183" s="35">
        <f t="shared" si="61"/>
        <v>81.739248405915063</v>
      </c>
      <c r="Z183" s="35">
        <f t="shared" si="62"/>
        <v>38.255241004381901</v>
      </c>
      <c r="AA183" s="35">
        <f t="shared" si="63"/>
        <v>-2.3578051069460031</v>
      </c>
      <c r="AB183" s="35">
        <f t="shared" si="64"/>
        <v>-2.3578051069460031</v>
      </c>
      <c r="AC183" s="35">
        <f t="shared" si="65"/>
        <v>-2.3578051069460031</v>
      </c>
      <c r="AD183" s="36"/>
      <c r="AE183" s="36"/>
      <c r="AF183">
        <v>1.74</v>
      </c>
      <c r="AG183">
        <v>2.2000000000000002</v>
      </c>
      <c r="AI183" s="36"/>
      <c r="AJ183" t="s">
        <v>492</v>
      </c>
      <c r="AK183" s="35"/>
      <c r="AL183" s="35"/>
    </row>
    <row r="184" spans="1:38" ht="15" x14ac:dyDescent="0.25">
      <c r="A184">
        <v>5.67</v>
      </c>
      <c r="B184">
        <v>4.8499999999999996</v>
      </c>
      <c r="C184">
        <v>1.56</v>
      </c>
      <c r="D184" s="20">
        <f t="shared" si="53"/>
        <v>2.3578051069459871E-2</v>
      </c>
      <c r="E184" s="17">
        <f>IF(OR($A184="",$B184="",$C184=""),"",A184*'MPTO_working_3-way'!$I183)</f>
        <v>5.8036875495638371</v>
      </c>
      <c r="F184" s="21">
        <f>IF(OR($A184="",$B184="",$C184=""),"",B184*'MPTO_working_3-way'!$I183)</f>
        <v>4.9643535476868799</v>
      </c>
      <c r="G184" s="22">
        <f>IF(OR($A184="",$B184="",$C184=""),"",C184*'MPTO_working_3-way'!$I183)</f>
        <v>1.5967817596683576</v>
      </c>
      <c r="H184" s="17">
        <f>IF(OR($A184="",$B184="",$C184=""),"",'MPTO_working_3-way'!E183)</f>
        <v>5.9344542139541039</v>
      </c>
      <c r="I184" s="21">
        <f>IF(OR($A184="",$B184="",$C184=""),"",'MPTO_working_3-way'!F183)</f>
        <v>5.0421977329678729</v>
      </c>
      <c r="J184" s="22">
        <f>IF(OR($A184="",$B184="",$C184=""),"",'MPTO_working_3-way'!G183)</f>
        <v>1.5793639281446294</v>
      </c>
      <c r="K184" s="17">
        <f>IF(OR($A184="",$B184="",$C184=""),"",'OddsRatio_working_3-way'!H183)</f>
        <v>5.8799050173564638</v>
      </c>
      <c r="L184" s="21">
        <f>IF(OR($A184="",$B184="",$C184=""),"",'OddsRatio_working_3-way'!I183)</f>
        <v>5.0230480335808094</v>
      </c>
      <c r="M184" s="22">
        <f>IF(OR($A184="",$B184="",$C184=""),"",'OddsRatio_working_3-way'!J183)</f>
        <v>1.5851706230662996</v>
      </c>
      <c r="N184" s="23">
        <f t="shared" si="54"/>
        <v>17.230424475127933</v>
      </c>
      <c r="O184" s="24">
        <f t="shared" si="55"/>
        <v>20.143609644118637</v>
      </c>
      <c r="P184" s="24">
        <f t="shared" si="56"/>
        <v>62.625965880753441</v>
      </c>
      <c r="Q184" t="s">
        <v>382</v>
      </c>
      <c r="R184" t="s">
        <v>383</v>
      </c>
      <c r="S184" s="48" t="s">
        <v>478</v>
      </c>
      <c r="T184" s="35">
        <v>100</v>
      </c>
      <c r="U184" s="35">
        <f t="shared" si="57"/>
        <v>50</v>
      </c>
      <c r="V184" s="35">
        <f t="shared" si="58"/>
        <v>70.501474926253692</v>
      </c>
      <c r="W184" s="35">
        <f t="shared" si="59"/>
        <v>77.168949771689498</v>
      </c>
      <c r="X184" s="35">
        <f t="shared" si="60"/>
        <v>52.329575302056817</v>
      </c>
      <c r="Y184" s="35">
        <f t="shared" si="61"/>
        <v>72.831050228310502</v>
      </c>
      <c r="Z184" s="35">
        <f t="shared" si="62"/>
        <v>79.498525073746308</v>
      </c>
      <c r="AA184" s="35">
        <f t="shared" si="63"/>
        <v>-2.3295753020568171</v>
      </c>
      <c r="AB184" s="35">
        <f t="shared" si="64"/>
        <v>-2.32957530205681</v>
      </c>
      <c r="AC184" s="35">
        <f t="shared" si="65"/>
        <v>-2.32957530205681</v>
      </c>
      <c r="AD184" s="36"/>
      <c r="AE184" s="36"/>
      <c r="AF184">
        <v>1.64</v>
      </c>
      <c r="AG184">
        <v>2.39</v>
      </c>
      <c r="AI184" s="36"/>
      <c r="AJ184" t="s">
        <v>483</v>
      </c>
      <c r="AK184" s="35"/>
      <c r="AL184" s="35"/>
    </row>
    <row r="185" spans="1:38" s="35" customFormat="1" ht="17.25" customHeight="1" x14ac:dyDescent="0.25">
      <c r="A185">
        <v>2</v>
      </c>
      <c r="B185">
        <v>3.39</v>
      </c>
      <c r="C185">
        <v>4.38</v>
      </c>
      <c r="D185" s="20">
        <f t="shared" si="53"/>
        <v>2.3295753020568188E-2</v>
      </c>
      <c r="E185" s="17">
        <f>IF(OR($A185="",$B185="",$C185=""),"",A185*'MPTO_working_3-way'!$I184)</f>
        <v>2.0465915060411364</v>
      </c>
      <c r="F185" s="21">
        <f>IF(OR($A185="",$B185="",$C185=""),"",B185*'MPTO_working_3-way'!$I184)</f>
        <v>3.4689726027397261</v>
      </c>
      <c r="G185" s="22">
        <f>IF(OR($A185="",$B185="",$C185=""),"",C185*'MPTO_working_3-way'!$I184)</f>
        <v>4.4820353982300887</v>
      </c>
      <c r="H185" s="17">
        <f>IF(OR($A185="",$B185="",$C185=""),"",'MPTO_working_3-way'!E184)</f>
        <v>2.031551007005254</v>
      </c>
      <c r="I185" s="21">
        <f>IF(OR($A185="",$B185="",$C185=""),"",'MPTO_working_3-way'!F184)</f>
        <v>3.4816516988299293</v>
      </c>
      <c r="J185" s="22">
        <f>IF(OR($A185="",$B185="",$C185=""),"",'MPTO_working_3-way'!G184)</f>
        <v>4.5342168748282292</v>
      </c>
      <c r="K185" s="17">
        <f>IF(OR($A185="",$B185="",$C185=""),"",'OddsRatio_working_3-way'!H184)</f>
        <v>2.0376227574168904</v>
      </c>
      <c r="L185" s="21">
        <f>IF(OR($A185="",$B185="",$C185=""),"",'OddsRatio_working_3-way'!I184)</f>
        <v>3.4799183902263673</v>
      </c>
      <c r="M185" s="22">
        <f>IF(OR($A185="",$B185="",$C185=""),"",'OddsRatio_working_3-way'!J184)</f>
        <v>4.5071649200690889</v>
      </c>
      <c r="N185" s="23">
        <f t="shared" si="54"/>
        <v>48.861729223843462</v>
      </c>
      <c r="O185" s="24">
        <f t="shared" si="55"/>
        <v>28.826978893122991</v>
      </c>
      <c r="P185" s="24">
        <f t="shared" si="56"/>
        <v>22.311291883033547</v>
      </c>
      <c r="Q185" t="s">
        <v>384</v>
      </c>
      <c r="R185" t="s">
        <v>385</v>
      </c>
      <c r="S185" s="48" t="s">
        <v>478</v>
      </c>
      <c r="T185" s="35">
        <v>100</v>
      </c>
      <c r="U185" s="35">
        <f t="shared" si="57"/>
        <v>60.629921259842511</v>
      </c>
      <c r="V185" s="35">
        <f t="shared" si="58"/>
        <v>70.674486803519059</v>
      </c>
      <c r="W185" s="35">
        <f t="shared" si="59"/>
        <v>66.555183946488299</v>
      </c>
      <c r="X185" s="35">
        <f t="shared" si="60"/>
        <v>62.770329249992642</v>
      </c>
      <c r="Y185" s="35">
        <f t="shared" si="61"/>
        <v>72.814894793669183</v>
      </c>
      <c r="Z185" s="35">
        <f t="shared" si="62"/>
        <v>68.695591936638408</v>
      </c>
      <c r="AA185" s="35">
        <f t="shared" si="63"/>
        <v>-2.1404079901501305</v>
      </c>
      <c r="AB185" s="35">
        <f t="shared" si="64"/>
        <v>-2.1404079901501234</v>
      </c>
      <c r="AC185" s="35">
        <f t="shared" si="65"/>
        <v>-2.1404079901501092</v>
      </c>
      <c r="AD185" s="36"/>
      <c r="AE185" s="36"/>
      <c r="AF185">
        <v>2.35</v>
      </c>
      <c r="AG185">
        <v>1.66</v>
      </c>
      <c r="AH185" s="36"/>
      <c r="AI185" s="36"/>
      <c r="AJ185" t="s">
        <v>483</v>
      </c>
    </row>
    <row r="186" spans="1:38" s="35" customFormat="1" ht="15" x14ac:dyDescent="0.25">
      <c r="A186">
        <v>2.54</v>
      </c>
      <c r="B186">
        <v>3.41</v>
      </c>
      <c r="C186">
        <v>2.99</v>
      </c>
      <c r="D186" s="20">
        <f t="shared" si="53"/>
        <v>2.1404079901501172E-2</v>
      </c>
      <c r="E186" s="17">
        <f>IF(OR($A186="",$B186="",$C186=""),"",A186*'MPTO_working_3-way'!$I185)</f>
        <v>2.5943663629498128</v>
      </c>
      <c r="F186" s="21">
        <f>IF(OR($A186="",$B186="",$C186=""),"",B186*'MPTO_working_3-way'!$I185)</f>
        <v>3.482987912464119</v>
      </c>
      <c r="G186" s="22">
        <f>IF(OR($A186="",$B186="",$C186=""),"",C186*'MPTO_working_3-way'!$I185)</f>
        <v>3.0539981989054885</v>
      </c>
      <c r="H186" s="17">
        <f>IF(OR($A186="",$B186="",$C186=""),"",'MPTO_working_3-way'!E185)</f>
        <v>2.5868797477580445</v>
      </c>
      <c r="I186" s="21">
        <f>IF(OR($A186="",$B186="",$C186=""),"",'MPTO_working_3-way'!F185)</f>
        <v>3.4950316889918187</v>
      </c>
      <c r="J186" s="22">
        <f>IF(OR($A186="",$B186="",$C186=""),"",'MPTO_working_3-way'!G185)</f>
        <v>3.0551752375138448</v>
      </c>
      <c r="K186" s="17">
        <f>IF(OR($A186="",$B186="",$C186=""),"",'OddsRatio_working_3-way'!H185)</f>
        <v>2.5903637140096416</v>
      </c>
      <c r="L186" s="21">
        <f>IF(OR($A186="",$B186="",$C186=""),"",'OddsRatio_working_3-way'!I185)</f>
        <v>3.4888159420540483</v>
      </c>
      <c r="M186" s="22">
        <f>IF(OR($A186="",$B186="",$C186=""),"",'OddsRatio_working_3-way'!J185)</f>
        <v>3.0550803836877827</v>
      </c>
      <c r="N186" s="23">
        <f t="shared" si="54"/>
        <v>38.545057254866386</v>
      </c>
      <c r="O186" s="24">
        <f t="shared" si="55"/>
        <v>28.710981063742114</v>
      </c>
      <c r="P186" s="24">
        <f t="shared" si="56"/>
        <v>32.743961681391511</v>
      </c>
      <c r="Q186" t="s">
        <v>386</v>
      </c>
      <c r="R186" t="s">
        <v>387</v>
      </c>
      <c r="S186" s="48" t="s">
        <v>478</v>
      </c>
      <c r="T186" s="35">
        <v>100</v>
      </c>
      <c r="U186" s="35">
        <f t="shared" si="57"/>
        <v>28.571428571428573</v>
      </c>
      <c r="V186" s="35">
        <f t="shared" si="58"/>
        <v>80.769230769230759</v>
      </c>
      <c r="W186" s="35">
        <f t="shared" si="59"/>
        <v>88.344988344988337</v>
      </c>
      <c r="X186" s="35">
        <f t="shared" si="60"/>
        <v>30.885780885780882</v>
      </c>
      <c r="Y186" s="35">
        <f t="shared" si="61"/>
        <v>83.083583083583079</v>
      </c>
      <c r="Z186" s="35">
        <f t="shared" si="62"/>
        <v>90.659340659340657</v>
      </c>
      <c r="AA186" s="35">
        <f t="shared" si="63"/>
        <v>-2.314352314352309</v>
      </c>
      <c r="AB186" s="35">
        <f t="shared" si="64"/>
        <v>-2.3143523143523197</v>
      </c>
      <c r="AC186" s="35">
        <f t="shared" si="65"/>
        <v>-2.3143523143523197</v>
      </c>
      <c r="AD186" s="36"/>
      <c r="AE186" s="36"/>
      <c r="AF186">
        <v>1.94</v>
      </c>
      <c r="AG186">
        <v>1.96</v>
      </c>
      <c r="AH186" s="36"/>
      <c r="AI186" s="36"/>
      <c r="AJ186" t="s">
        <v>483</v>
      </c>
    </row>
    <row r="187" spans="1:38" ht="15" x14ac:dyDescent="0.25">
      <c r="A187">
        <v>1.4</v>
      </c>
      <c r="B187">
        <v>5.2</v>
      </c>
      <c r="C187">
        <v>8.58</v>
      </c>
      <c r="D187" s="20">
        <f t="shared" si="53"/>
        <v>2.3143523143523081E-2</v>
      </c>
      <c r="E187" s="17">
        <f>IF(OR($A187="",$B187="",$C187=""),"",A187*'MPTO_working_3-way'!$I186)</f>
        <v>1.4324009324009321</v>
      </c>
      <c r="F187" s="21">
        <f>IF(OR($A187="",$B187="",$C187=""),"",B187*'MPTO_working_3-way'!$I186)</f>
        <v>5.3203463203463199</v>
      </c>
      <c r="G187" s="22">
        <f>IF(OR($A187="",$B187="",$C187=""),"",C187*'MPTO_working_3-way'!$I186)</f>
        <v>8.7785714285714285</v>
      </c>
      <c r="H187" s="17">
        <f>IF(OR($A187="",$B187="",$C187=""),"",'MPTO_working_3-way'!E186)</f>
        <v>1.4152855235252531</v>
      </c>
      <c r="I187" s="21">
        <f>IF(OR($A187="",$B187="",$C187=""),"",'MPTO_working_3-way'!F186)</f>
        <v>5.4173180998196031</v>
      </c>
      <c r="J187" s="22">
        <f>IF(OR($A187="",$B187="",$C187=""),"",'MPTO_working_3-way'!G186)</f>
        <v>9.1881693013768473</v>
      </c>
      <c r="K187" s="17">
        <f>IF(OR($A187="",$B187="",$C187=""),"",'OddsRatio_working_3-way'!H186)</f>
        <v>1.4206311531445337</v>
      </c>
      <c r="L187" s="21">
        <f>IF(OR($A187="",$B187="",$C187=""),"",'OddsRatio_working_3-way'!I186)</f>
        <v>5.4166271080176056</v>
      </c>
      <c r="M187" s="22">
        <f>IF(OR($A187="",$B187="",$C187=""),"",'OddsRatio_working_3-way'!J186)</f>
        <v>8.9709603520889161</v>
      </c>
      <c r="N187" s="23">
        <f t="shared" si="54"/>
        <v>69.812855980471937</v>
      </c>
      <c r="O187" s="24">
        <f t="shared" si="55"/>
        <v>18.795768917819366</v>
      </c>
      <c r="P187" s="24">
        <f t="shared" si="56"/>
        <v>11.391375101708705</v>
      </c>
      <c r="Q187" t="s">
        <v>388</v>
      </c>
      <c r="R187" t="s">
        <v>389</v>
      </c>
      <c r="S187" s="48" t="s">
        <v>478</v>
      </c>
      <c r="T187" s="35">
        <v>100</v>
      </c>
      <c r="U187" s="35">
        <f t="shared" si="57"/>
        <v>44.134078212290497</v>
      </c>
      <c r="V187" s="35">
        <f t="shared" si="58"/>
        <v>73.40425531914893</v>
      </c>
      <c r="W187" s="35">
        <f t="shared" si="59"/>
        <v>80.198019801980209</v>
      </c>
      <c r="X187" s="35">
        <f t="shared" si="60"/>
        <v>46.397724878870868</v>
      </c>
      <c r="Y187" s="35">
        <f t="shared" si="61"/>
        <v>75.667901985729301</v>
      </c>
      <c r="Z187" s="35">
        <f t="shared" si="62"/>
        <v>82.461666468560551</v>
      </c>
      <c r="AA187" s="35">
        <f t="shared" si="63"/>
        <v>-2.2636466665803709</v>
      </c>
      <c r="AB187" s="35">
        <f t="shared" si="64"/>
        <v>-2.2636466665803709</v>
      </c>
      <c r="AC187" s="35">
        <f t="shared" si="65"/>
        <v>-2.2636466665803425</v>
      </c>
      <c r="AD187" s="36"/>
      <c r="AE187" s="36"/>
      <c r="AF187">
        <v>1.67</v>
      </c>
      <c r="AG187">
        <v>2.33</v>
      </c>
      <c r="AH187" s="41"/>
      <c r="AI187" s="36"/>
      <c r="AJ187" t="s">
        <v>483</v>
      </c>
      <c r="AK187" s="35"/>
      <c r="AL187" s="35"/>
    </row>
    <row r="188" spans="1:38" s="35" customFormat="1" ht="15" x14ac:dyDescent="0.25">
      <c r="A188">
        <v>1.79</v>
      </c>
      <c r="B188">
        <v>3.76</v>
      </c>
      <c r="C188">
        <v>5.05</v>
      </c>
      <c r="D188" s="20">
        <f t="shared" si="53"/>
        <v>2.2636466665803656E-2</v>
      </c>
      <c r="E188" s="17">
        <f>IF(OR($A188="",$B188="",$C188=""),"",A188*'MPTO_working_3-way'!$I187)</f>
        <v>1.8305192753317885</v>
      </c>
      <c r="F188" s="21">
        <f>IF(OR($A188="",$B188="",$C188=""),"",B188*'MPTO_working_3-way'!$I187)</f>
        <v>3.8451131146634214</v>
      </c>
      <c r="G188" s="22">
        <f>IF(OR($A188="",$B188="",$C188=""),"",C188*'MPTO_working_3-way'!$I187)</f>
        <v>5.1643141566623081</v>
      </c>
      <c r="H188" s="17">
        <f>IF(OR($A188="",$B188="",$C188=""),"",'MPTO_working_3-way'!E187)</f>
        <v>1.8145075097936423</v>
      </c>
      <c r="I188" s="21">
        <f>IF(OR($A188="",$B188="",$C188=""),"",'MPTO_working_3-way'!F187)</f>
        <v>3.8697899588297444</v>
      </c>
      <c r="J188" s="22">
        <f>IF(OR($A188="",$B188="",$C188=""),"",'MPTO_working_3-way'!G187)</f>
        <v>5.2500517459228844</v>
      </c>
      <c r="K188" s="17">
        <f>IF(OR($A188="",$B188="",$C188=""),"",'OddsRatio_working_3-way'!H187)</f>
        <v>1.8205005726198802</v>
      </c>
      <c r="L188" s="21">
        <f>IF(OR($A188="",$B188="",$C188=""),"",'OddsRatio_working_3-way'!I187)</f>
        <v>3.8665589625707204</v>
      </c>
      <c r="M188" s="22">
        <f>IF(OR($A188="",$B188="",$C188=""),"",'OddsRatio_working_3-way'!J187)</f>
        <v>5.2063636950766012</v>
      </c>
      <c r="N188" s="23">
        <f t="shared" si="54"/>
        <v>54.629307294169095</v>
      </c>
      <c r="O188" s="24">
        <f t="shared" si="55"/>
        <v>26.007037249085819</v>
      </c>
      <c r="P188" s="24">
        <f t="shared" si="56"/>
        <v>19.363655456745086</v>
      </c>
      <c r="Q188" t="s">
        <v>390</v>
      </c>
      <c r="R188" t="s">
        <v>391</v>
      </c>
      <c r="S188" s="48" t="s">
        <v>478</v>
      </c>
      <c r="T188" s="35">
        <v>100</v>
      </c>
      <c r="U188" s="35">
        <f t="shared" si="57"/>
        <v>60.317460317460316</v>
      </c>
      <c r="V188" s="35">
        <f t="shared" si="58"/>
        <v>70.059880239520965</v>
      </c>
      <c r="W188" s="35">
        <f t="shared" si="59"/>
        <v>67.426710097719877</v>
      </c>
      <c r="X188" s="35">
        <f t="shared" si="60"/>
        <v>62.51340966275918</v>
      </c>
      <c r="Y188" s="35">
        <f t="shared" si="61"/>
        <v>72.255829584819821</v>
      </c>
      <c r="Z188" s="35">
        <f t="shared" si="62"/>
        <v>69.622659443018733</v>
      </c>
      <c r="AA188" s="35">
        <f t="shared" si="63"/>
        <v>-2.1959493452988639</v>
      </c>
      <c r="AB188" s="35">
        <f t="shared" si="64"/>
        <v>-2.1959493452988568</v>
      </c>
      <c r="AC188" s="35">
        <f t="shared" si="65"/>
        <v>-2.1959493452988568</v>
      </c>
      <c r="AD188" s="36"/>
      <c r="AE188" s="36"/>
      <c r="AF188">
        <v>2.1</v>
      </c>
      <c r="AG188">
        <v>1.81</v>
      </c>
      <c r="AH188" s="41"/>
      <c r="AI188" s="36"/>
      <c r="AJ188" t="s">
        <v>483</v>
      </c>
    </row>
    <row r="189" spans="1:38" ht="15" x14ac:dyDescent="0.25">
      <c r="A189">
        <v>2.52</v>
      </c>
      <c r="B189">
        <v>3.34</v>
      </c>
      <c r="C189">
        <v>3.07</v>
      </c>
      <c r="D189" s="20">
        <f t="shared" si="53"/>
        <v>2.1959493452988532E-2</v>
      </c>
      <c r="E189" s="17">
        <f>IF(OR($A189="",$B189="",$C189=""),"",A189*'MPTO_working_3-way'!$I188)</f>
        <v>2.575337923501531</v>
      </c>
      <c r="F189" s="21">
        <f>IF(OR($A189="",$B189="",$C189=""),"",B189*'MPTO_working_3-way'!$I188)</f>
        <v>3.4133447081329815</v>
      </c>
      <c r="G189" s="22">
        <f>IF(OR($A189="",$B189="",$C189=""),"",C189*'MPTO_working_3-way'!$I188)</f>
        <v>3.1374156449006745</v>
      </c>
      <c r="H189" s="17">
        <f>IF(OR($A189="",$B189="",$C189=""),"",'MPTO_working_3-way'!E188)</f>
        <v>2.5673574093057505</v>
      </c>
      <c r="I189" s="21">
        <f>IF(OR($A189="",$B189="",$C189=""),"",'MPTO_working_3-way'!F188)</f>
        <v>3.4237035115973233</v>
      </c>
      <c r="J189" s="22">
        <f>IF(OR($A189="",$B189="",$C189=""),"",'MPTO_working_3-way'!G188)</f>
        <v>3.1405746211477896</v>
      </c>
      <c r="K189" s="17">
        <f>IF(OR($A189="",$B189="",$C189=""),"",'OddsRatio_working_3-way'!H188)</f>
        <v>2.5710125366798828</v>
      </c>
      <c r="L189" s="21">
        <f>IF(OR($A189="",$B189="",$C189=""),"",'OddsRatio_working_3-way'!I188)</f>
        <v>3.418532457783503</v>
      </c>
      <c r="M189" s="22">
        <f>IF(OR($A189="",$B189="",$C189=""),"",'OddsRatio_working_3-way'!J188)</f>
        <v>3.1394710203469454</v>
      </c>
      <c r="N189" s="23">
        <f t="shared" si="54"/>
        <v>38.829855720074221</v>
      </c>
      <c r="O189" s="24">
        <f t="shared" si="55"/>
        <v>29.296777369636839</v>
      </c>
      <c r="P189" s="24">
        <f t="shared" si="56"/>
        <v>31.87336691028894</v>
      </c>
      <c r="Q189" t="s">
        <v>392</v>
      </c>
      <c r="R189" t="s">
        <v>393</v>
      </c>
      <c r="S189" s="48" t="s">
        <v>478</v>
      </c>
      <c r="T189" s="35">
        <v>100</v>
      </c>
      <c r="U189" s="35">
        <f t="shared" si="57"/>
        <v>78.723404255319153</v>
      </c>
      <c r="V189" s="35">
        <f t="shared" si="58"/>
        <v>75.247524752475243</v>
      </c>
      <c r="W189" s="35">
        <f t="shared" si="59"/>
        <v>43.820224719101127</v>
      </c>
      <c r="X189" s="35">
        <f t="shared" si="60"/>
        <v>80.932250528423637</v>
      </c>
      <c r="Y189" s="35">
        <f t="shared" si="61"/>
        <v>77.456371025579728</v>
      </c>
      <c r="Z189" s="35">
        <f t="shared" si="62"/>
        <v>46.029070992205604</v>
      </c>
      <c r="AA189" s="35">
        <f t="shared" si="63"/>
        <v>-2.2088462731044842</v>
      </c>
      <c r="AB189" s="35">
        <f t="shared" si="64"/>
        <v>-2.2088462731044842</v>
      </c>
      <c r="AC189" s="35">
        <f t="shared" si="65"/>
        <v>-2.2088462731044771</v>
      </c>
      <c r="AD189" s="36"/>
      <c r="AE189" s="36"/>
      <c r="AF189">
        <v>2.13</v>
      </c>
      <c r="AG189">
        <v>1.79</v>
      </c>
      <c r="AH189" s="41"/>
      <c r="AI189" s="36"/>
      <c r="AJ189" t="s">
        <v>483</v>
      </c>
      <c r="AK189" s="35"/>
      <c r="AL189" s="35"/>
    </row>
    <row r="190" spans="1:38" ht="15" x14ac:dyDescent="0.25">
      <c r="A190">
        <v>4.7</v>
      </c>
      <c r="B190">
        <v>4.04</v>
      </c>
      <c r="C190">
        <v>1.78</v>
      </c>
      <c r="D190" s="20">
        <f t="shared" si="53"/>
        <v>2.20884627310447E-2</v>
      </c>
      <c r="E190" s="17">
        <f>IF(OR($A190="",$B190="",$C190=""),"",A190*'MPTO_working_3-way'!$I189)</f>
        <v>4.8038157748359103</v>
      </c>
      <c r="F190" s="21">
        <f>IF(OR($A190="",$B190="",$C190=""),"",B190*'MPTO_working_3-way'!$I189)</f>
        <v>4.1292373894334204</v>
      </c>
      <c r="G190" s="22">
        <f>IF(OR($A190="",$B190="",$C190=""),"",C190*'MPTO_working_3-way'!$I189)</f>
        <v>1.8193174636612597</v>
      </c>
      <c r="H190" s="17">
        <f>IF(OR($A190="",$B190="",$C190=""),"",'MPTO_working_3-way'!E189)</f>
        <v>4.8684748288763062</v>
      </c>
      <c r="I190" s="21">
        <f>IF(OR($A190="",$B190="",$C190=""),"",'MPTO_working_3-way'!F189)</f>
        <v>4.1638572503309863</v>
      </c>
      <c r="J190" s="22">
        <f>IF(OR($A190="",$B190="",$C190=""),"",'MPTO_working_3-way'!G189)</f>
        <v>1.8036381592616098</v>
      </c>
      <c r="K190" s="17">
        <f>IF(OR($A190="",$B190="",$C190=""),"",'OddsRatio_working_3-way'!H189)</f>
        <v>4.8394738340595103</v>
      </c>
      <c r="L190" s="21">
        <f>IF(OR($A190="",$B190="",$C190=""),"",'OddsRatio_working_3-way'!I189)</f>
        <v>4.1545947177137599</v>
      </c>
      <c r="M190" s="22">
        <f>IF(OR($A190="",$B190="",$C190=""),"",'OddsRatio_working_3-way'!J189)</f>
        <v>1.8094025920449777</v>
      </c>
      <c r="N190" s="23">
        <f t="shared" si="54"/>
        <v>20.81678496578396</v>
      </c>
      <c r="O190" s="24">
        <f t="shared" si="55"/>
        <v>24.217546866134807</v>
      </c>
      <c r="P190" s="24">
        <f t="shared" si="56"/>
        <v>54.965668168081237</v>
      </c>
      <c r="Q190" t="s">
        <v>394</v>
      </c>
      <c r="R190" t="s">
        <v>395</v>
      </c>
      <c r="S190" s="48" t="s">
        <v>478</v>
      </c>
      <c r="T190" s="35">
        <v>100</v>
      </c>
      <c r="U190" s="35">
        <f t="shared" si="57"/>
        <v>59.514170040485837</v>
      </c>
      <c r="V190" s="35">
        <f t="shared" si="58"/>
        <v>67.637540453074436</v>
      </c>
      <c r="W190" s="35">
        <f t="shared" si="59"/>
        <v>67.320261437908499</v>
      </c>
      <c r="X190" s="35">
        <f t="shared" si="60"/>
        <v>65.042198109017079</v>
      </c>
      <c r="Y190" s="35">
        <f t="shared" si="61"/>
        <v>73.165568521605678</v>
      </c>
      <c r="Z190" s="35">
        <f t="shared" si="62"/>
        <v>72.848289506439727</v>
      </c>
      <c r="AA190" s="35">
        <f t="shared" si="63"/>
        <v>-5.528028068531242</v>
      </c>
      <c r="AB190" s="35">
        <f t="shared" si="64"/>
        <v>-5.528028068531242</v>
      </c>
      <c r="AC190" s="35">
        <f t="shared" si="65"/>
        <v>-5.5280280685312277</v>
      </c>
      <c r="AD190" s="36"/>
      <c r="AE190" s="36"/>
      <c r="AF190">
        <v>1.59</v>
      </c>
      <c r="AG190">
        <v>2.4900000000000002</v>
      </c>
      <c r="AH190" s="41"/>
      <c r="AI190" s="36"/>
      <c r="AJ190" t="s">
        <v>483</v>
      </c>
      <c r="AK190" s="35"/>
      <c r="AL190" s="35"/>
    </row>
    <row r="191" spans="1:38" ht="15" x14ac:dyDescent="0.25">
      <c r="A191">
        <v>2.4700000000000002</v>
      </c>
      <c r="B191">
        <v>3.09</v>
      </c>
      <c r="C191">
        <v>3.06</v>
      </c>
      <c r="D191" s="20">
        <f t="shared" si="53"/>
        <v>5.5280280685312322E-2</v>
      </c>
      <c r="E191" s="17">
        <f>IF(OR($A191="",$B191="",$C191=""),"",A191*'MPTO_working_3-way'!$I190)</f>
        <v>2.6065422932927218</v>
      </c>
      <c r="F191" s="21">
        <f>IF(OR($A191="",$B191="",$C191=""),"",B191*'MPTO_working_3-way'!$I190)</f>
        <v>3.2608160673176148</v>
      </c>
      <c r="G191" s="22">
        <f>IF(OR($A191="",$B191="",$C191=""),"",C191*'MPTO_working_3-way'!$I190)</f>
        <v>3.2291576588970559</v>
      </c>
      <c r="H191" s="17">
        <f>IF(OR($A191="",$B191="",$C191=""),"",'MPTO_working_3-way'!E190)</f>
        <v>2.5877804944152087</v>
      </c>
      <c r="I191" s="21">
        <f>IF(OR($A191="",$B191="",$C191=""),"",'MPTO_working_3-way'!F190)</f>
        <v>3.2765632141884091</v>
      </c>
      <c r="J191" s="22">
        <f>IF(OR($A191="",$B191="",$C191=""),"",'MPTO_working_3-way'!G190)</f>
        <v>3.242851029430101</v>
      </c>
      <c r="K191" s="17">
        <f>IF(OR($A191="",$B191="",$C191=""),"",'OddsRatio_working_3-way'!H190)</f>
        <v>2.5961626271979168</v>
      </c>
      <c r="L191" s="21">
        <f>IF(OR($A191="",$B191="",$C191=""),"",'OddsRatio_working_3-way'!I190)</f>
        <v>3.2693740754038405</v>
      </c>
      <c r="M191" s="22">
        <f>IF(OR($A191="",$B191="",$C191=""),"",'OddsRatio_working_3-way'!J190)</f>
        <v>3.2367993279100049</v>
      </c>
      <c r="N191" s="23">
        <f t="shared" si="54"/>
        <v>38.365001886723547</v>
      </c>
      <c r="O191" s="24">
        <f t="shared" si="55"/>
        <v>30.667169792947313</v>
      </c>
      <c r="P191" s="24">
        <f t="shared" si="56"/>
        <v>30.967828320329144</v>
      </c>
      <c r="Q191" t="s">
        <v>396</v>
      </c>
      <c r="R191" t="s">
        <v>397</v>
      </c>
      <c r="S191" s="48" t="s">
        <v>478</v>
      </c>
      <c r="T191" s="35">
        <v>100</v>
      </c>
      <c r="U191" s="35">
        <f t="shared" si="57"/>
        <v>82.876712328767113</v>
      </c>
      <c r="V191" s="35">
        <f t="shared" si="58"/>
        <v>73.262032085561486</v>
      </c>
      <c r="W191" s="35">
        <f t="shared" si="59"/>
        <v>37.888198757763973</v>
      </c>
      <c r="X191" s="35">
        <f t="shared" si="60"/>
        <v>88.849769156674512</v>
      </c>
      <c r="Y191" s="35">
        <f t="shared" si="61"/>
        <v>79.2350889134689</v>
      </c>
      <c r="Z191" s="35">
        <f t="shared" si="62"/>
        <v>43.86125558567138</v>
      </c>
      <c r="AA191" s="35">
        <f t="shared" si="63"/>
        <v>-5.9730568279073992</v>
      </c>
      <c r="AB191" s="35">
        <f t="shared" si="64"/>
        <v>-5.9730568279074134</v>
      </c>
      <c r="AC191" s="35">
        <f t="shared" si="65"/>
        <v>-5.9730568279074063</v>
      </c>
      <c r="AD191" s="36"/>
      <c r="AE191" s="36"/>
      <c r="AF191">
        <v>2.21</v>
      </c>
      <c r="AG191">
        <v>1.66</v>
      </c>
      <c r="AH191" s="41"/>
      <c r="AI191" s="36"/>
      <c r="AJ191" t="s">
        <v>495</v>
      </c>
      <c r="AK191" s="35"/>
      <c r="AL191" s="35"/>
    </row>
    <row r="192" spans="1:38" ht="15" x14ac:dyDescent="0.25">
      <c r="A192">
        <v>5.84</v>
      </c>
      <c r="B192">
        <v>3.74</v>
      </c>
      <c r="C192">
        <v>1.61</v>
      </c>
      <c r="D192" s="20">
        <f t="shared" si="53"/>
        <v>5.9730568279074081E-2</v>
      </c>
      <c r="E192" s="17">
        <f>IF(OR($A192="",$B192="",$C192=""),"",A192*'MPTO_working_3-way'!$I191)</f>
        <v>6.1888265187497922</v>
      </c>
      <c r="F192" s="21">
        <f>IF(OR($A192="",$B192="",$C192=""),"",B192*'MPTO_working_3-way'!$I191)</f>
        <v>3.9633923253637371</v>
      </c>
      <c r="G192" s="22">
        <f>IF(OR($A192="",$B192="",$C192=""),"",C192*'MPTO_working_3-way'!$I191)</f>
        <v>1.7061662149293093</v>
      </c>
      <c r="H192" s="17">
        <f>IF(OR($A192="",$B192="",$C192=""),"",'MPTO_working_3-way'!E191)</f>
        <v>6.6083944049327688</v>
      </c>
      <c r="I192" s="21">
        <f>IF(OR($A192="",$B192="",$C192=""),"",'MPTO_working_3-way'!F191)</f>
        <v>4.0409021780399081</v>
      </c>
      <c r="J192" s="22">
        <f>IF(OR($A192="",$B192="",$C192=""),"",'MPTO_working_3-way'!G191)</f>
        <v>1.6633183430925675</v>
      </c>
      <c r="K192" s="17">
        <f>IF(OR($A192="",$B192="",$C192=""),"",'OddsRatio_working_3-way'!H191)</f>
        <v>6.3784863579608642</v>
      </c>
      <c r="L192" s="21">
        <f>IF(OR($A192="",$B192="",$C192=""),"",'OddsRatio_working_3-way'!I191)</f>
        <v>4.044845582812556</v>
      </c>
      <c r="M192" s="22">
        <f>IF(OR($A192="",$B192="",$C192=""),"",'OddsRatio_working_3-way'!J191)</f>
        <v>1.6778670823049855</v>
      </c>
      <c r="N192" s="23">
        <f t="shared" si="54"/>
        <v>16.158152065991509</v>
      </c>
      <c r="O192" s="24">
        <f t="shared" si="55"/>
        <v>25.230911247430594</v>
      </c>
      <c r="P192" s="24">
        <f t="shared" si="56"/>
        <v>58.610936686577894</v>
      </c>
      <c r="Q192" t="s">
        <v>398</v>
      </c>
      <c r="R192" t="s">
        <v>399</v>
      </c>
      <c r="S192" s="48" t="s">
        <v>478</v>
      </c>
      <c r="T192" s="35">
        <v>100</v>
      </c>
      <c r="U192" s="35">
        <f t="shared" si="57"/>
        <v>81.949458483754512</v>
      </c>
      <c r="V192" s="35">
        <f t="shared" si="58"/>
        <v>70.588235294117652</v>
      </c>
      <c r="W192" s="35">
        <f t="shared" si="59"/>
        <v>41.520467836257311</v>
      </c>
      <c r="X192" s="35">
        <f t="shared" si="60"/>
        <v>87.891296869625052</v>
      </c>
      <c r="Y192" s="35">
        <f t="shared" si="61"/>
        <v>76.530073679988178</v>
      </c>
      <c r="Z192" s="35">
        <f t="shared" si="62"/>
        <v>47.462306222127843</v>
      </c>
      <c r="AA192" s="35">
        <f t="shared" si="63"/>
        <v>-5.9418383858705397</v>
      </c>
      <c r="AB192" s="35">
        <f t="shared" si="64"/>
        <v>-5.9418383858705255</v>
      </c>
      <c r="AC192" s="35">
        <f t="shared" si="65"/>
        <v>-5.9418383858705326</v>
      </c>
      <c r="AD192" s="36"/>
      <c r="AE192" s="36"/>
      <c r="AF192">
        <v>2.08</v>
      </c>
      <c r="AG192">
        <v>1.74</v>
      </c>
      <c r="AH192" s="41"/>
      <c r="AI192" s="36"/>
      <c r="AJ192" t="s">
        <v>495</v>
      </c>
      <c r="AK192" s="35"/>
      <c r="AL192" s="35"/>
    </row>
    <row r="193" spans="1:38" s="35" customFormat="1" ht="15" x14ac:dyDescent="0.25">
      <c r="A193">
        <v>5.54</v>
      </c>
      <c r="B193">
        <v>3.4</v>
      </c>
      <c r="C193">
        <v>1.71</v>
      </c>
      <c r="D193" s="20">
        <f t="shared" si="53"/>
        <v>5.9418383858705237E-2</v>
      </c>
      <c r="E193" s="17">
        <f>IF(OR($A193="",$B193="",$C193=""),"",A193*'MPTO_working_3-way'!$I192)</f>
        <v>5.8691778465772266</v>
      </c>
      <c r="F193" s="21">
        <f>IF(OR($A193="",$B193="",$C193=""),"",B193*'MPTO_working_3-way'!$I192)</f>
        <v>3.6020225051195975</v>
      </c>
      <c r="G193" s="22">
        <f>IF(OR($A193="",$B193="",$C193=""),"",C193*'MPTO_working_3-way'!$I192)</f>
        <v>1.811605436398386</v>
      </c>
      <c r="H193" s="17">
        <f>IF(OR($A193="",$B193="",$C193=""),"",'MPTO_working_3-way'!E192)</f>
        <v>6.2228029592688374</v>
      </c>
      <c r="I193" s="21">
        <f>IF(OR($A193="",$B193="",$C193=""),"",'MPTO_working_3-way'!F192)</f>
        <v>3.6454903653311876</v>
      </c>
      <c r="J193" s="22">
        <f>IF(OR($A193="",$B193="",$C193=""),"",'MPTO_working_3-way'!G192)</f>
        <v>1.7699453567927412</v>
      </c>
      <c r="K193" s="17">
        <f>IF(OR($A193="",$B193="",$C193=""),"",'OddsRatio_working_3-way'!H192)</f>
        <v>6.0200699543143763</v>
      </c>
      <c r="L193" s="21">
        <f>IF(OR($A193="",$B193="",$C193=""),"",'OddsRatio_working_3-way'!I192)</f>
        <v>3.653781473646367</v>
      </c>
      <c r="M193" s="22">
        <f>IF(OR($A193="",$B193="",$C193=""),"",'OddsRatio_working_3-way'!J192)</f>
        <v>1.7850770192870502</v>
      </c>
      <c r="N193" s="23">
        <f t="shared" si="54"/>
        <v>17.038161496216674</v>
      </c>
      <c r="O193" s="24">
        <f t="shared" si="55"/>
        <v>27.762180790894231</v>
      </c>
      <c r="P193" s="24">
        <f t="shared" si="56"/>
        <v>55.199657712889106</v>
      </c>
      <c r="Q193" t="s">
        <v>400</v>
      </c>
      <c r="R193" t="s">
        <v>401</v>
      </c>
      <c r="S193" s="48" t="s">
        <v>478</v>
      </c>
      <c r="T193" s="35">
        <v>100</v>
      </c>
      <c r="U193" s="35">
        <f t="shared" si="57"/>
        <v>60.9375</v>
      </c>
      <c r="V193" s="35">
        <f t="shared" si="58"/>
        <v>65.870307167235495</v>
      </c>
      <c r="W193" s="35">
        <f t="shared" si="59"/>
        <v>67.845659163987136</v>
      </c>
      <c r="X193" s="35">
        <f t="shared" si="60"/>
        <v>66.284033668777369</v>
      </c>
      <c r="Y193" s="35">
        <f t="shared" si="61"/>
        <v>71.216840836012864</v>
      </c>
      <c r="Z193" s="35">
        <f t="shared" si="62"/>
        <v>73.192192832764505</v>
      </c>
      <c r="AA193" s="35">
        <f t="shared" si="63"/>
        <v>-5.3465336687773686</v>
      </c>
      <c r="AB193" s="35">
        <f t="shared" si="64"/>
        <v>-5.3465336687773686</v>
      </c>
      <c r="AC193" s="35">
        <f t="shared" si="65"/>
        <v>-5.3465336687773686</v>
      </c>
      <c r="AD193" s="36"/>
      <c r="AE193" s="36"/>
      <c r="AF193">
        <v>2.34</v>
      </c>
      <c r="AG193">
        <v>1.59</v>
      </c>
      <c r="AH193" s="41"/>
      <c r="AI193" s="36"/>
      <c r="AJ193" t="s">
        <v>495</v>
      </c>
    </row>
    <row r="194" spans="1:38" ht="15" x14ac:dyDescent="0.25">
      <c r="A194">
        <v>2.56</v>
      </c>
      <c r="B194">
        <v>2.93</v>
      </c>
      <c r="C194">
        <v>3.11</v>
      </c>
      <c r="D194" s="20">
        <f t="shared" si="53"/>
        <v>5.3465336687773757E-2</v>
      </c>
      <c r="E194" s="17">
        <f>IF(OR($A194="",$B194="",$C194=""),"",A194*'MPTO_working_3-way'!$I193)</f>
        <v>2.6968712619207009</v>
      </c>
      <c r="F194" s="21">
        <f>IF(OR($A194="",$B194="",$C194=""),"",B194*'MPTO_working_3-way'!$I193)</f>
        <v>3.0866534364951774</v>
      </c>
      <c r="G194" s="22">
        <f>IF(OR($A194="",$B194="",$C194=""),"",C194*'MPTO_working_3-way'!$I193)</f>
        <v>3.2762771970989761</v>
      </c>
      <c r="H194" s="17">
        <f>IF(OR($A194="",$B194="",$C194=""),"",'MPTO_working_3-way'!E193)</f>
        <v>2.6823802569045672</v>
      </c>
      <c r="I194" s="21">
        <f>IF(OR($A194="",$B194="",$C194=""),"",'MPTO_working_3-way'!F193)</f>
        <v>3.0914275849529562</v>
      </c>
      <c r="J194" s="22">
        <f>IF(OR($A194="",$B194="",$C194=""),"",'MPTO_working_3-way'!G193)</f>
        <v>3.2924885914911695</v>
      </c>
      <c r="K194" s="17">
        <f>IF(OR($A194="",$B194="",$C194=""),"",'OddsRatio_working_3-way'!H193)</f>
        <v>2.6890368260357147</v>
      </c>
      <c r="L194" s="21">
        <f>IF(OR($A194="",$B194="",$C194=""),"",'OddsRatio_working_3-way'!I193)</f>
        <v>3.0896417142621351</v>
      </c>
      <c r="M194" s="22">
        <f>IF(OR($A194="",$B194="",$C194=""),"",'OddsRatio_working_3-way'!J193)</f>
        <v>3.2845305788047163</v>
      </c>
      <c r="N194" s="23">
        <f t="shared" si="54"/>
        <v>37.080005045839819</v>
      </c>
      <c r="O194" s="24">
        <f t="shared" si="55"/>
        <v>32.397547070767899</v>
      </c>
      <c r="P194" s="24">
        <f t="shared" si="56"/>
        <v>30.522447883392267</v>
      </c>
      <c r="Q194" t="s">
        <v>402</v>
      </c>
      <c r="R194" t="s">
        <v>403</v>
      </c>
      <c r="S194" s="48" t="s">
        <v>478</v>
      </c>
      <c r="T194" s="35">
        <v>100</v>
      </c>
      <c r="U194" s="35">
        <f t="shared" si="57"/>
        <v>29.078014184397166</v>
      </c>
      <c r="V194" s="35">
        <f t="shared" si="58"/>
        <v>77.827050997782706</v>
      </c>
      <c r="W194" s="35">
        <f t="shared" si="59"/>
        <v>86.577181208053688</v>
      </c>
      <c r="X194" s="35">
        <f t="shared" si="60"/>
        <v>35.595767794163599</v>
      </c>
      <c r="Y194" s="35">
        <f t="shared" si="61"/>
        <v>84.34480460754915</v>
      </c>
      <c r="Z194" s="35">
        <f t="shared" si="62"/>
        <v>93.094934817820146</v>
      </c>
      <c r="AA194" s="35">
        <f t="shared" si="63"/>
        <v>-6.5177536097664337</v>
      </c>
      <c r="AB194" s="35">
        <f t="shared" si="64"/>
        <v>-6.5177536097664444</v>
      </c>
      <c r="AC194" s="35">
        <f t="shared" si="65"/>
        <v>-6.5177536097664586</v>
      </c>
      <c r="AD194" s="36"/>
      <c r="AE194" s="36"/>
      <c r="AF194">
        <v>2.69</v>
      </c>
      <c r="AG194">
        <v>1.46</v>
      </c>
      <c r="AH194" s="41"/>
      <c r="AI194" s="36"/>
      <c r="AJ194" t="s">
        <v>495</v>
      </c>
      <c r="AK194" s="35"/>
      <c r="AL194" s="35"/>
    </row>
    <row r="195" spans="1:38" ht="15" x14ac:dyDescent="0.25">
      <c r="A195">
        <v>1.41</v>
      </c>
      <c r="B195">
        <v>4.51</v>
      </c>
      <c r="C195">
        <v>7.45</v>
      </c>
      <c r="D195" s="20">
        <f t="shared" si="53"/>
        <v>6.5177536097664523E-2</v>
      </c>
      <c r="E195" s="17">
        <f>IF(OR($A195="",$B195="",$C195=""),"",A195*'MPTO_working_3-way'!$I194)</f>
        <v>1.5019003258977068</v>
      </c>
      <c r="F195" s="21">
        <f>IF(OR($A195="",$B195="",$C195=""),"",B195*'MPTO_working_3-way'!$I194)</f>
        <v>4.8039506878004667</v>
      </c>
      <c r="G195" s="22">
        <f>IF(OR($A195="",$B195="",$C195=""),"",C195*'MPTO_working_3-way'!$I194)</f>
        <v>7.9355726439276006</v>
      </c>
      <c r="H195" s="17">
        <f>IF(OR($A195="",$B195="",$C195=""),"",'MPTO_working_3-way'!E194)</f>
        <v>1.4545581218105141</v>
      </c>
      <c r="I195" s="21">
        <f>IF(OR($A195="",$B195="",$C195=""),"",'MPTO_working_3-way'!F194)</f>
        <v>4.9999088852532898</v>
      </c>
      <c r="J195" s="22">
        <f>IF(OR($A195="",$B195="",$C195=""),"",'MPTO_working_3-way'!G194)</f>
        <v>8.8887038020900633</v>
      </c>
      <c r="K195" s="17">
        <f>IF(OR($A195="",$B195="",$C195=""),"",'OddsRatio_working_3-way'!H194)</f>
        <v>1.4685050383675244</v>
      </c>
      <c r="L195" s="21">
        <f>IF(OR($A195="",$B195="",$C195=""),"",'OddsRatio_working_3-way'!I194)</f>
        <v>5.0108602065122172</v>
      </c>
      <c r="M195" s="22">
        <f>IF(OR($A195="",$B195="",$C195=""),"",'OddsRatio_working_3-way'!J194)</f>
        <v>8.3703841401720265</v>
      </c>
      <c r="N195" s="23">
        <f t="shared" si="54"/>
        <v>66.582314602154852</v>
      </c>
      <c r="O195" s="24">
        <f t="shared" si="55"/>
        <v>20.816200352336654</v>
      </c>
      <c r="P195" s="24">
        <f t="shared" si="56"/>
        <v>12.601485045508499</v>
      </c>
      <c r="Q195" t="s">
        <v>404</v>
      </c>
      <c r="R195" t="s">
        <v>405</v>
      </c>
      <c r="S195" s="48" t="s">
        <v>478</v>
      </c>
      <c r="T195" s="35">
        <v>100</v>
      </c>
      <c r="U195" s="35">
        <f t="shared" si="57"/>
        <v>69.418960244648318</v>
      </c>
      <c r="V195" s="35">
        <f t="shared" si="58"/>
        <v>72.527472527472526</v>
      </c>
      <c r="W195" s="35">
        <f t="shared" si="59"/>
        <v>55.947136563876647</v>
      </c>
      <c r="X195" s="35">
        <f t="shared" si="60"/>
        <v>71.52539090865082</v>
      </c>
      <c r="Y195" s="35">
        <f t="shared" si="61"/>
        <v>74.633903191475028</v>
      </c>
      <c r="Z195" s="35">
        <f t="shared" si="62"/>
        <v>58.053567227879157</v>
      </c>
      <c r="AA195" s="35">
        <f t="shared" si="63"/>
        <v>-2.1064306640025023</v>
      </c>
      <c r="AB195" s="35">
        <f t="shared" si="64"/>
        <v>-2.1064306640025023</v>
      </c>
      <c r="AC195" s="35">
        <f t="shared" si="65"/>
        <v>-2.1064306640025094</v>
      </c>
      <c r="AD195" s="36"/>
      <c r="AE195" s="36"/>
      <c r="AF195">
        <v>2.06</v>
      </c>
      <c r="AG195">
        <v>1.75</v>
      </c>
      <c r="AH195" s="41"/>
      <c r="AI195" s="36"/>
      <c r="AJ195" t="s">
        <v>495</v>
      </c>
      <c r="AK195" s="35"/>
      <c r="AL195" s="35"/>
    </row>
    <row r="196" spans="1:38" ht="15" x14ac:dyDescent="0.25">
      <c r="A196">
        <v>3.27</v>
      </c>
      <c r="B196">
        <v>3.64</v>
      </c>
      <c r="C196">
        <v>2.27</v>
      </c>
      <c r="D196" s="20">
        <f t="shared" ref="D196:D230" si="66">IF(OR($A196="",$B196="",$C196=""),"",(1/A196)+(1/B196)+(1/C196)-1)</f>
        <v>2.1064306640024899E-2</v>
      </c>
      <c r="E196" s="17">
        <f>IF(OR($A196="",$B196="",$C196=""),"",A196*'MPTO_working_3-way'!$I195)</f>
        <v>3.3388802827128816</v>
      </c>
      <c r="F196" s="21">
        <f>IF(OR($A196="",$B196="",$C196=""),"",B196*'MPTO_working_3-way'!$I195)</f>
        <v>3.7166740761696908</v>
      </c>
      <c r="G196" s="22">
        <f>IF(OR($A196="",$B196="",$C196=""),"",C196*'MPTO_working_3-way'!$I195)</f>
        <v>2.3178159760728567</v>
      </c>
      <c r="H196" s="17">
        <f>IF(OR($A196="",$B196="",$C196=""),"",'MPTO_working_3-way'!E195)</f>
        <v>3.3468438501991966</v>
      </c>
      <c r="I196" s="21">
        <f>IF(OR($A196="",$B196="",$C196=""),"",'MPTO_working_3-way'!F195)</f>
        <v>3.7354712695503993</v>
      </c>
      <c r="J196" s="22">
        <f>IF(OR($A196="",$B196="",$C196=""),"",'MPTO_working_3-way'!G195)</f>
        <v>2.3067667681979382</v>
      </c>
      <c r="K196" s="17">
        <f>IF(OR($A196="",$B196="",$C196=""),"",'OddsRatio_working_3-way'!H195)</f>
        <v>3.3442195390577338</v>
      </c>
      <c r="L196" s="21">
        <f>IF(OR($A196="",$B196="",$C196=""),"",'OddsRatio_working_3-way'!I195)</f>
        <v>3.726316996965823</v>
      </c>
      <c r="M196" s="22">
        <f>IF(OR($A196="",$B196="",$C196=""),"",'OddsRatio_working_3-way'!J195)</f>
        <v>2.31152370687371</v>
      </c>
      <c r="N196" s="23">
        <f t="shared" si="54"/>
        <v>29.95016039291734</v>
      </c>
      <c r="O196" s="24">
        <f t="shared" si="55"/>
        <v>26.905775957373546</v>
      </c>
      <c r="P196" s="24">
        <f t="shared" si="56"/>
        <v>43.144063649709118</v>
      </c>
      <c r="Q196" t="s">
        <v>406</v>
      </c>
      <c r="R196" t="s">
        <v>407</v>
      </c>
      <c r="S196" s="48" t="s">
        <v>478</v>
      </c>
      <c r="T196" s="35">
        <v>100</v>
      </c>
      <c r="U196" s="35">
        <f t="shared" si="57"/>
        <v>54.954954954954964</v>
      </c>
      <c r="V196" s="35">
        <f t="shared" si="58"/>
        <v>70.326409495548958</v>
      </c>
      <c r="W196" s="35">
        <f t="shared" si="59"/>
        <v>72.375690607734811</v>
      </c>
      <c r="X196" s="35">
        <f t="shared" si="60"/>
        <v>57.297899896716231</v>
      </c>
      <c r="Y196" s="35">
        <f t="shared" si="61"/>
        <v>72.669354437310247</v>
      </c>
      <c r="Z196" s="35">
        <f t="shared" si="62"/>
        <v>74.718635549496071</v>
      </c>
      <c r="AA196" s="35">
        <f t="shared" si="63"/>
        <v>-2.3429449417612673</v>
      </c>
      <c r="AB196" s="35">
        <f t="shared" si="64"/>
        <v>-2.3429449417612886</v>
      </c>
      <c r="AC196" s="35">
        <f t="shared" si="65"/>
        <v>-2.3429449417612602</v>
      </c>
      <c r="AD196" s="36"/>
      <c r="AE196" s="36"/>
      <c r="AF196">
        <v>1.7</v>
      </c>
      <c r="AG196">
        <v>2.27</v>
      </c>
      <c r="AH196" s="41"/>
      <c r="AI196" s="36"/>
      <c r="AJ196" t="s">
        <v>484</v>
      </c>
      <c r="AK196" s="35"/>
      <c r="AL196" s="35"/>
    </row>
    <row r="197" spans="1:38" ht="15" x14ac:dyDescent="0.25">
      <c r="A197">
        <v>2.2200000000000002</v>
      </c>
      <c r="B197">
        <v>3.37</v>
      </c>
      <c r="C197">
        <v>3.62</v>
      </c>
      <c r="D197" s="20">
        <f t="shared" si="66"/>
        <v>2.3429449417612602E-2</v>
      </c>
      <c r="E197" s="17">
        <f>IF(OR($A197="",$B197="",$C197=""),"",A197*'MPTO_working_3-way'!$I196)</f>
        <v>2.2720133777071001</v>
      </c>
      <c r="F197" s="21">
        <f>IF(OR($A197="",$B197="",$C197=""),"",B197*'MPTO_working_3-way'!$I196)</f>
        <v>3.4489572445373544</v>
      </c>
      <c r="G197" s="22">
        <f>IF(OR($A197="",$B197="",$C197=""),"",C197*'MPTO_working_3-way'!$I196)</f>
        <v>3.7048146068917576</v>
      </c>
      <c r="H197" s="17">
        <f>IF(OR($A197="",$B197="",$C197=""),"",'MPTO_working_3-way'!E196)</f>
        <v>2.2591690035621501</v>
      </c>
      <c r="I197" s="21">
        <f>IF(OR($A197="",$B197="",$C197=""),"",'MPTO_working_3-way'!F196)</f>
        <v>3.4610927830800406</v>
      </c>
      <c r="J197" s="22">
        <f>IF(OR($A197="",$B197="",$C197=""),"",'MPTO_working_3-way'!G196)</f>
        <v>3.7253205321603233</v>
      </c>
      <c r="K197" s="17">
        <f>IF(OR($A197="",$B197="",$C197=""),"",'OddsRatio_working_3-way'!H196)</f>
        <v>2.264599528415923</v>
      </c>
      <c r="L197" s="21">
        <f>IF(OR($A197="",$B197="",$C197=""),"",'OddsRatio_working_3-way'!I196)</f>
        <v>3.4566400674965063</v>
      </c>
      <c r="M197" s="22">
        <f>IF(OR($A197="",$B197="",$C197=""),"",'OddsRatio_working_3-way'!J196)</f>
        <v>3.7157793151227194</v>
      </c>
      <c r="N197" s="23">
        <f t="shared" si="54"/>
        <v>44.013825350323991</v>
      </c>
      <c r="O197" s="24">
        <f t="shared" si="55"/>
        <v>28.99427070555468</v>
      </c>
      <c r="P197" s="24">
        <f t="shared" si="56"/>
        <v>26.991903944121344</v>
      </c>
      <c r="Q197" t="s">
        <v>408</v>
      </c>
      <c r="R197" t="s">
        <v>409</v>
      </c>
      <c r="S197" s="48" t="s">
        <v>478</v>
      </c>
      <c r="T197" s="35">
        <v>100</v>
      </c>
      <c r="U197" s="35">
        <f t="shared" si="57"/>
        <v>40.119760479041922</v>
      </c>
      <c r="V197" s="35">
        <f t="shared" si="58"/>
        <v>77.011494252873561</v>
      </c>
      <c r="W197" s="35">
        <f t="shared" si="59"/>
        <v>80.353634577603145</v>
      </c>
      <c r="X197" s="35">
        <f t="shared" si="60"/>
        <v>42.634871169523301</v>
      </c>
      <c r="Y197" s="35">
        <f t="shared" si="61"/>
        <v>79.526604943354954</v>
      </c>
      <c r="Z197" s="35">
        <f t="shared" si="62"/>
        <v>82.868745268084538</v>
      </c>
      <c r="AA197" s="35">
        <f t="shared" si="63"/>
        <v>-2.5151106904813787</v>
      </c>
      <c r="AB197" s="35">
        <f t="shared" si="64"/>
        <v>-2.5151106904813929</v>
      </c>
      <c r="AC197" s="35">
        <f t="shared" si="65"/>
        <v>-2.5151106904813929</v>
      </c>
      <c r="AD197" s="36"/>
      <c r="AE197" s="36"/>
      <c r="AF197">
        <v>1.93</v>
      </c>
      <c r="AG197">
        <v>1.97</v>
      </c>
      <c r="AH197" s="41"/>
      <c r="AI197" s="36"/>
      <c r="AJ197" t="s">
        <v>484</v>
      </c>
      <c r="AK197" s="35"/>
      <c r="AL197" s="35"/>
    </row>
    <row r="198" spans="1:38" s="35" customFormat="1" ht="15" x14ac:dyDescent="0.25">
      <c r="A198">
        <v>1.67</v>
      </c>
      <c r="B198">
        <v>4.3499999999999996</v>
      </c>
      <c r="C198">
        <v>5.09</v>
      </c>
      <c r="D198" s="20">
        <f t="shared" si="66"/>
        <v>2.5151106904813814E-2</v>
      </c>
      <c r="E198" s="17">
        <f>IF(OR($A198="",$B198="",$C198=""),"",A198*'MPTO_working_3-way'!$I197)</f>
        <v>1.7120023485310389</v>
      </c>
      <c r="F198" s="21">
        <f>IF(OR($A198="",$B198="",$C198=""),"",B198*'MPTO_working_3-way'!$I197)</f>
        <v>4.4594073150359401</v>
      </c>
      <c r="G198" s="22">
        <f>IF(OR($A198="",$B198="",$C198=""),"",C198*'MPTO_working_3-way'!$I197)</f>
        <v>5.2180191341455018</v>
      </c>
      <c r="H198" s="17">
        <f>IF(OR($A198="",$B198="",$C198=""),"",'MPTO_working_3-way'!E197)</f>
        <v>1.6937133122847483</v>
      </c>
      <c r="I198" s="21">
        <f>IF(OR($A198="",$B198="",$C198=""),"",'MPTO_working_3-way'!F197)</f>
        <v>4.5146450649660643</v>
      </c>
      <c r="J198" s="22">
        <f>IF(OR($A198="",$B198="",$C198=""),"",'MPTO_working_3-way'!G197)</f>
        <v>5.3168877904263931</v>
      </c>
      <c r="K198" s="17">
        <f>IF(OR($A198="",$B198="",$C198=""),"",'OddsRatio_working_3-way'!H197)</f>
        <v>1.7001206921805483</v>
      </c>
      <c r="L198" s="21">
        <f>IF(OR($A198="",$B198="",$C198=""),"",'OddsRatio_working_3-way'!I197)</f>
        <v>4.5006034609027417</v>
      </c>
      <c r="M198" s="22">
        <f>IF(OR($A198="",$B198="",$C198=""),"",'OddsRatio_working_3-way'!J197)</f>
        <v>5.2738710910723032</v>
      </c>
      <c r="N198" s="23">
        <f t="shared" si="54"/>
        <v>58.411134824554232</v>
      </c>
      <c r="O198" s="24">
        <f t="shared" si="55"/>
        <v>22.424504633794381</v>
      </c>
      <c r="P198" s="24">
        <f t="shared" si="56"/>
        <v>19.164360541651391</v>
      </c>
      <c r="Q198" t="s">
        <v>410</v>
      </c>
      <c r="R198" t="s">
        <v>411</v>
      </c>
      <c r="S198" s="48" t="s">
        <v>478</v>
      </c>
      <c r="T198" s="35">
        <v>100</v>
      </c>
      <c r="U198" s="35">
        <f t="shared" si="57"/>
        <v>75.369458128078819</v>
      </c>
      <c r="V198" s="35">
        <f t="shared" si="58"/>
        <v>71.671388101982998</v>
      </c>
      <c r="W198" s="35">
        <f t="shared" si="59"/>
        <v>50.73891625615763</v>
      </c>
      <c r="X198" s="35">
        <f t="shared" si="60"/>
        <v>77.589695641859365</v>
      </c>
      <c r="Y198" s="35">
        <f t="shared" si="61"/>
        <v>73.891625615763559</v>
      </c>
      <c r="Z198" s="35">
        <f t="shared" si="62"/>
        <v>52.959153769938183</v>
      </c>
      <c r="AA198" s="35">
        <f t="shared" si="63"/>
        <v>-2.2202375137805461</v>
      </c>
      <c r="AB198" s="35">
        <f t="shared" si="64"/>
        <v>-2.2202375137805603</v>
      </c>
      <c r="AC198" s="35">
        <f t="shared" si="65"/>
        <v>-2.2202375137805532</v>
      </c>
      <c r="AD198" s="36"/>
      <c r="AF198">
        <v>1.64</v>
      </c>
      <c r="AG198">
        <v>2.39</v>
      </c>
      <c r="AH198" s="41"/>
      <c r="AI198" s="36"/>
      <c r="AJ198" t="s">
        <v>484</v>
      </c>
    </row>
    <row r="199" spans="1:38" ht="15" x14ac:dyDescent="0.25">
      <c r="A199">
        <v>4.0599999999999996</v>
      </c>
      <c r="B199">
        <v>3.53</v>
      </c>
      <c r="C199">
        <v>2.0299999999999998</v>
      </c>
      <c r="D199" s="20">
        <f t="shared" si="66"/>
        <v>2.2202375137805541E-2</v>
      </c>
      <c r="E199" s="17">
        <f>IF(OR($A199="",$B199="",$C199=""),"",A199*'MPTO_working_3-way'!$I198)</f>
        <v>4.1501416430594897</v>
      </c>
      <c r="F199" s="21">
        <f>IF(OR($A199="",$B199="",$C199=""),"",B199*'MPTO_working_3-way'!$I198)</f>
        <v>3.6083743842364533</v>
      </c>
      <c r="G199" s="22">
        <f>IF(OR($A199="",$B199="",$C199=""),"",C199*'MPTO_working_3-way'!$I198)</f>
        <v>2.0750708215297449</v>
      </c>
      <c r="H199" s="17">
        <f>IF(OR($A199="",$B199="",$C199=""),"",'MPTO_working_3-way'!E198)</f>
        <v>4.1857707509881426</v>
      </c>
      <c r="I199" s="21">
        <f>IF(OR($A199="",$B199="",$C199=""),"",'MPTO_working_3-way'!F198)</f>
        <v>3.6246943971404004</v>
      </c>
      <c r="J199" s="22">
        <f>IF(OR($A199="",$B199="",$C199=""),"",'MPTO_working_3-way'!G198)</f>
        <v>2.0609631000201323</v>
      </c>
      <c r="K199" s="17">
        <f>IF(OR($A199="",$B199="",$C199=""),"",'OddsRatio_working_3-way'!H198)</f>
        <v>4.168825280943337</v>
      </c>
      <c r="L199" s="21">
        <f>IF(OR($A199="",$B199="",$C199=""),"",'OddsRatio_working_3-way'!I198)</f>
        <v>3.6199764577734133</v>
      </c>
      <c r="M199" s="22">
        <f>IF(OR($A199="",$B199="",$C199=""),"",'OddsRatio_working_3-way'!J198)</f>
        <v>2.0666307318207964</v>
      </c>
      <c r="N199" s="23">
        <f t="shared" si="54"/>
        <v>24.095563139931741</v>
      </c>
      <c r="O199" s="24">
        <f t="shared" si="55"/>
        <v>27.713310580204777</v>
      </c>
      <c r="P199" s="24">
        <f t="shared" si="56"/>
        <v>48.191126279863482</v>
      </c>
      <c r="Q199" t="s">
        <v>412</v>
      </c>
      <c r="R199" t="s">
        <v>413</v>
      </c>
      <c r="S199" s="48" t="s">
        <v>478</v>
      </c>
      <c r="T199" s="35">
        <v>100</v>
      </c>
      <c r="U199" s="35">
        <f t="shared" si="57"/>
        <v>31.03448275862069</v>
      </c>
      <c r="V199" s="35">
        <f t="shared" si="58"/>
        <v>81.549815498154985</v>
      </c>
      <c r="W199" s="35">
        <f t="shared" si="59"/>
        <v>85.052316890881897</v>
      </c>
      <c r="X199" s="35">
        <f t="shared" si="60"/>
        <v>33.397867610963104</v>
      </c>
      <c r="Y199" s="35">
        <f t="shared" si="61"/>
        <v>83.913200350497391</v>
      </c>
      <c r="Z199" s="35">
        <f t="shared" si="62"/>
        <v>87.415701743224332</v>
      </c>
      <c r="AA199" s="35">
        <f t="shared" si="63"/>
        <v>-2.3633848523424135</v>
      </c>
      <c r="AB199" s="35">
        <f t="shared" si="64"/>
        <v>-2.3633848523424064</v>
      </c>
      <c r="AC199" s="35">
        <f t="shared" si="65"/>
        <v>-2.3633848523424348</v>
      </c>
      <c r="AD199" s="36"/>
      <c r="AE199" s="36"/>
      <c r="AF199">
        <v>1.77</v>
      </c>
      <c r="AG199">
        <v>2.16</v>
      </c>
      <c r="AH199" s="41"/>
      <c r="AI199" s="36"/>
      <c r="AJ199" t="s">
        <v>484</v>
      </c>
      <c r="AK199" s="35"/>
      <c r="AL199" s="35"/>
    </row>
    <row r="200" spans="1:38" s="35" customFormat="1" ht="15" x14ac:dyDescent="0.25">
      <c r="A200">
        <v>1.45</v>
      </c>
      <c r="B200">
        <v>5.42</v>
      </c>
      <c r="C200">
        <v>6.69</v>
      </c>
      <c r="D200" s="20">
        <f t="shared" si="66"/>
        <v>2.3633848523424206E-2</v>
      </c>
      <c r="E200" s="17">
        <f>IF(OR($A200="",$B200="",$C200=""),"",A200*'MPTO_working_3-way'!$I199)</f>
        <v>1.4842690803589651</v>
      </c>
      <c r="F200" s="21">
        <f>IF(OR($A200="",$B200="",$C200=""),"",B200*'MPTO_working_3-way'!$I199)</f>
        <v>5.5480954589969596</v>
      </c>
      <c r="G200" s="22">
        <f>IF(OR($A200="",$B200="",$C200=""),"",C200*'MPTO_working_3-way'!$I199)</f>
        <v>6.8481104466217086</v>
      </c>
      <c r="H200" s="17">
        <f>IF(OR($A200="",$B200="",$C200=""),"",'MPTO_working_3-way'!E199)</f>
        <v>1.4667547791309783</v>
      </c>
      <c r="I200" s="21">
        <f>IF(OR($A200="",$B200="",$C200=""),"",'MPTO_working_3-way'!F199)</f>
        <v>5.6617480726991829</v>
      </c>
      <c r="J200" s="22">
        <f>IF(OR($A200="",$B200="",$C200=""),"",'MPTO_working_3-way'!G199)</f>
        <v>7.0622026729159186</v>
      </c>
      <c r="K200" s="17">
        <f>IF(OR($A200="",$B200="",$C200=""),"",'OddsRatio_working_3-way'!H199)</f>
        <v>1.4722768529388428</v>
      </c>
      <c r="L200" s="21">
        <f>IF(OR($A200="",$B200="",$C200=""),"",'OddsRatio_working_3-way'!I199)</f>
        <v>5.6388081999770803</v>
      </c>
      <c r="M200" s="22">
        <f>IF(OR($A200="",$B200="",$C200=""),"",'OddsRatio_working_3-way'!J199)</f>
        <v>6.9716784293822629</v>
      </c>
      <c r="N200" s="23">
        <f t="shared" si="54"/>
        <v>67.37322856298762</v>
      </c>
      <c r="O200" s="24">
        <f t="shared" si="55"/>
        <v>18.024203213345398</v>
      </c>
      <c r="P200" s="24">
        <f t="shared" si="56"/>
        <v>14.602568223666973</v>
      </c>
      <c r="Q200" t="s">
        <v>414</v>
      </c>
      <c r="R200" t="s">
        <v>415</v>
      </c>
      <c r="S200" s="48" t="s">
        <v>478</v>
      </c>
      <c r="T200" s="35">
        <v>100</v>
      </c>
      <c r="U200" s="35">
        <f t="shared" si="57"/>
        <v>54.337899543379002</v>
      </c>
      <c r="V200" s="35">
        <f t="shared" si="58"/>
        <v>73.118279569892465</v>
      </c>
      <c r="W200" s="35">
        <f t="shared" si="59"/>
        <v>70.238095238095241</v>
      </c>
      <c r="X200" s="35">
        <f t="shared" si="60"/>
        <v>56.643625192012294</v>
      </c>
      <c r="Y200" s="35">
        <f t="shared" si="61"/>
        <v>75.424005218525764</v>
      </c>
      <c r="Z200" s="35">
        <f t="shared" si="62"/>
        <v>72.543820886728525</v>
      </c>
      <c r="AA200" s="35">
        <f t="shared" si="63"/>
        <v>-2.3057256486332918</v>
      </c>
      <c r="AB200" s="35">
        <f t="shared" si="64"/>
        <v>-2.3057256486332989</v>
      </c>
      <c r="AC200" s="35">
        <f t="shared" si="65"/>
        <v>-2.3057256486332847</v>
      </c>
      <c r="AD200" s="36"/>
      <c r="AE200" s="36"/>
      <c r="AF200">
        <v>1.42</v>
      </c>
      <c r="AG200">
        <v>3.05</v>
      </c>
      <c r="AH200" s="41"/>
      <c r="AI200" s="36"/>
      <c r="AJ200" t="s">
        <v>484</v>
      </c>
    </row>
    <row r="201" spans="1:38" ht="15" x14ac:dyDescent="0.25">
      <c r="A201">
        <v>2.19</v>
      </c>
      <c r="B201">
        <v>3.72</v>
      </c>
      <c r="C201">
        <v>3.36</v>
      </c>
      <c r="D201" s="20">
        <f t="shared" si="66"/>
        <v>2.3057256486332944E-2</v>
      </c>
      <c r="E201" s="17">
        <f>IF(OR($A201="",$B201="",$C201=""),"",A201*'MPTO_working_3-way'!$I200)</f>
        <v>2.240495391705069</v>
      </c>
      <c r="F201" s="21">
        <f>IF(OR($A201="",$B201="",$C201=""),"",B201*'MPTO_working_3-way'!$I200)</f>
        <v>3.8057729941291587</v>
      </c>
      <c r="G201" s="22">
        <f>IF(OR($A201="",$B201="",$C201=""),"",C201*'MPTO_working_3-way'!$I200)</f>
        <v>3.4374723817940787</v>
      </c>
      <c r="H201" s="17">
        <f>IF(OR($A201="",$B201="",$C201=""),"",'MPTO_working_3-way'!E200)</f>
        <v>2.2274927055625211</v>
      </c>
      <c r="I201" s="21">
        <f>IF(OR($A201="",$B201="",$C201=""),"",'MPTO_working_3-way'!F200)</f>
        <v>3.8294889099296925</v>
      </c>
      <c r="J201" s="22">
        <f>IF(OR($A201="",$B201="",$C201=""),"",'MPTO_working_3-way'!G200)</f>
        <v>3.4490692020176366</v>
      </c>
      <c r="K201" s="17">
        <f>IF(OR($A201="",$B201="",$C201=""),"",'OddsRatio_working_3-way'!H200)</f>
        <v>2.2329581765842046</v>
      </c>
      <c r="L201" s="21">
        <f>IF(OR($A201="",$B201="",$C201=""),"",'OddsRatio_working_3-way'!I200)</f>
        <v>3.8181901179067537</v>
      </c>
      <c r="M201" s="22">
        <f>IF(OR($A201="",$B201="",$C201=""),"",'OddsRatio_working_3-way'!J200)</f>
        <v>3.4451943670073311</v>
      </c>
      <c r="N201" s="23">
        <f t="shared" si="54"/>
        <v>44.632986245018643</v>
      </c>
      <c r="O201" s="24">
        <f t="shared" si="55"/>
        <v>26.275870934567426</v>
      </c>
      <c r="P201" s="24">
        <f t="shared" si="56"/>
        <v>29.091142820413936</v>
      </c>
      <c r="Q201" t="s">
        <v>416</v>
      </c>
      <c r="R201" t="s">
        <v>417</v>
      </c>
      <c r="S201" s="48" t="s">
        <v>478</v>
      </c>
      <c r="T201" s="35">
        <v>100</v>
      </c>
      <c r="U201" s="35">
        <f t="shared" si="57"/>
        <v>41.860465116279073</v>
      </c>
      <c r="V201" s="35">
        <f t="shared" si="58"/>
        <v>73.474801061007966</v>
      </c>
      <c r="W201" s="35">
        <f t="shared" si="59"/>
        <v>81.412639405204473</v>
      </c>
      <c r="X201" s="35">
        <f t="shared" si="60"/>
        <v>45.112559533787589</v>
      </c>
      <c r="Y201" s="35">
        <f t="shared" si="61"/>
        <v>76.726895478516482</v>
      </c>
      <c r="Z201" s="35">
        <f t="shared" si="62"/>
        <v>84.664733822712975</v>
      </c>
      <c r="AA201" s="35">
        <f t="shared" si="63"/>
        <v>-3.2520944175085162</v>
      </c>
      <c r="AB201" s="35">
        <f t="shared" si="64"/>
        <v>-3.2520944175085162</v>
      </c>
      <c r="AC201" s="35">
        <f t="shared" si="65"/>
        <v>-3.252094417508502</v>
      </c>
      <c r="AD201" s="36"/>
      <c r="AE201" s="36"/>
      <c r="AF201">
        <v>1.69</v>
      </c>
      <c r="AG201">
        <v>2.2799999999999998</v>
      </c>
      <c r="AH201" s="41"/>
      <c r="AI201" s="36"/>
      <c r="AJ201" t="s">
        <v>484</v>
      </c>
      <c r="AK201" s="35"/>
      <c r="AL201" s="35"/>
    </row>
    <row r="202" spans="1:38" s="50" customFormat="1" ht="15" x14ac:dyDescent="0.25">
      <c r="A202">
        <v>1.72</v>
      </c>
      <c r="B202">
        <v>3.77</v>
      </c>
      <c r="C202">
        <v>5.38</v>
      </c>
      <c r="D202" s="20">
        <f t="shared" si="66"/>
        <v>3.2520944175085109E-2</v>
      </c>
      <c r="E202" s="17">
        <f>IF(OR($A202="",$B202="",$C202=""),"",A202*'MPTO_working_3-way'!$I201)</f>
        <v>1.7759360239811464</v>
      </c>
      <c r="F202" s="21">
        <f>IF(OR($A202="",$B202="",$C202=""),"",B202*'MPTO_working_3-way'!$I201)</f>
        <v>3.8926039595400708</v>
      </c>
      <c r="G202" s="22">
        <f>IF(OR($A202="",$B202="",$C202=""),"",C202*'MPTO_working_3-way'!$I201)</f>
        <v>5.5549626796619576</v>
      </c>
      <c r="H202" s="17">
        <f>IF(OR($A202="",$B202="",$C202=""),"",'MPTO_working_3-way'!E201)</f>
        <v>1.7526793038572732</v>
      </c>
      <c r="I202" s="21">
        <f>IF(OR($A202="",$B202="",$C202=""),"",'MPTO_working_3-way'!F201)</f>
        <v>3.9306372292749057</v>
      </c>
      <c r="J202" s="22">
        <f>IF(OR($A202="",$B202="",$C202=""),"",'MPTO_working_3-way'!G201)</f>
        <v>5.7131988607034394</v>
      </c>
      <c r="K202" s="17">
        <f>IF(OR($A202="",$B202="",$C202=""),"",'OddsRatio_working_3-way'!H201)</f>
        <v>1.7611270859911601</v>
      </c>
      <c r="L202" s="21">
        <f>IF(OR($A202="",$B202="",$C202=""),"",'OddsRatio_working_3-way'!I201)</f>
        <v>3.9282250391604348</v>
      </c>
      <c r="M202" s="22">
        <f>IF(OR($A202="",$B202="",$C202=""),"",'OddsRatio_working_3-way'!J201)</f>
        <v>5.6301897731128889</v>
      </c>
      <c r="N202" s="23">
        <f t="shared" si="54"/>
        <v>56.3083346751581</v>
      </c>
      <c r="O202" s="24">
        <f t="shared" si="55"/>
        <v>25.6897442019289</v>
      </c>
      <c r="P202" s="24">
        <f t="shared" si="56"/>
        <v>18.001921122913</v>
      </c>
      <c r="Q202" t="s">
        <v>418</v>
      </c>
      <c r="R202" t="s">
        <v>419</v>
      </c>
      <c r="S202" s="48" t="s">
        <v>478</v>
      </c>
      <c r="T202" s="35">
        <v>100</v>
      </c>
      <c r="U202" s="35">
        <f t="shared" si="57"/>
        <v>57.264957264957268</v>
      </c>
      <c r="V202" s="35">
        <f t="shared" si="58"/>
        <v>65.870307167235495</v>
      </c>
      <c r="W202" s="35">
        <f t="shared" si="59"/>
        <v>74.093264248704671</v>
      </c>
      <c r="X202" s="35">
        <f t="shared" si="60"/>
        <v>60.036428584059841</v>
      </c>
      <c r="Y202" s="35">
        <f t="shared" si="61"/>
        <v>68.641778486338083</v>
      </c>
      <c r="Z202" s="35">
        <f t="shared" si="62"/>
        <v>76.864735567807244</v>
      </c>
      <c r="AA202" s="35">
        <f t="shared" si="63"/>
        <v>-2.7714713191025737</v>
      </c>
      <c r="AB202" s="35">
        <f t="shared" si="64"/>
        <v>-2.7714713191025879</v>
      </c>
      <c r="AC202" s="35">
        <f t="shared" si="65"/>
        <v>-2.7714713191025737</v>
      </c>
      <c r="AD202" s="51"/>
      <c r="AE202" s="51"/>
      <c r="AF202">
        <v>1.88</v>
      </c>
      <c r="AG202">
        <v>2.02</v>
      </c>
      <c r="AH202" s="52"/>
      <c r="AI202" s="51"/>
      <c r="AJ202" t="s">
        <v>485</v>
      </c>
    </row>
    <row r="203" spans="1:38" ht="15" x14ac:dyDescent="0.25">
      <c r="A203">
        <v>2.34</v>
      </c>
      <c r="B203">
        <v>2.93</v>
      </c>
      <c r="C203">
        <v>3.86</v>
      </c>
      <c r="D203" s="20">
        <f t="shared" si="66"/>
        <v>2.7714713191025808E-2</v>
      </c>
      <c r="E203" s="17">
        <f>IF(OR($A203="",$B203="",$C203=""),"",A203*'MPTO_working_3-way'!$I202)</f>
        <v>2.4048524288670001</v>
      </c>
      <c r="F203" s="21">
        <f>IF(OR($A203="",$B203="",$C203=""),"",B203*'MPTO_working_3-way'!$I202)</f>
        <v>3.011204109649706</v>
      </c>
      <c r="G203" s="22">
        <f>IF(OR($A203="",$B203="",$C203=""),"",C203*'MPTO_working_3-way'!$I202)</f>
        <v>3.9669787929173594</v>
      </c>
      <c r="H203" s="17">
        <f>IF(OR($A203="",$B203="",$C203=""),"",'MPTO_working_3-way'!E202)</f>
        <v>2.3917025736767985</v>
      </c>
      <c r="I203" s="21">
        <f>IF(OR($A203="",$B203="",$C203=""),"",'MPTO_working_3-way'!F202)</f>
        <v>3.0115158202943353</v>
      </c>
      <c r="J203" s="22">
        <f>IF(OR($A203="",$B203="",$C203=""),"",'MPTO_working_3-way'!G202)</f>
        <v>4.002735953559573</v>
      </c>
      <c r="K203" s="17">
        <f>IF(OR($A203="",$B203="",$C203=""),"",'OddsRatio_working_3-way'!H202)</f>
        <v>2.3977158826176921</v>
      </c>
      <c r="L203" s="21">
        <f>IF(OR($A203="",$B203="",$C203=""),"",'OddsRatio_working_3-way'!I202)</f>
        <v>3.0131280995911536</v>
      </c>
      <c r="M203" s="22">
        <f>IF(OR($A203="",$B203="",$C203=""),"",'OddsRatio_working_3-way'!J202)</f>
        <v>3.9831846449899988</v>
      </c>
      <c r="N203" s="23">
        <f t="shared" si="54"/>
        <v>41.582593093711395</v>
      </c>
      <c r="O203" s="24">
        <f t="shared" si="55"/>
        <v>33.209306429789983</v>
      </c>
      <c r="P203" s="24">
        <f t="shared" si="56"/>
        <v>25.208100476498618</v>
      </c>
      <c r="Q203" t="s">
        <v>420</v>
      </c>
      <c r="R203" t="s">
        <v>421</v>
      </c>
      <c r="S203" s="48" t="s">
        <v>478</v>
      </c>
      <c r="T203" s="35">
        <v>100</v>
      </c>
      <c r="U203" s="35">
        <f t="shared" si="57"/>
        <v>51.456310679611654</v>
      </c>
      <c r="V203" s="35">
        <f t="shared" si="58"/>
        <v>70.238095238095241</v>
      </c>
      <c r="W203" s="35">
        <f t="shared" si="59"/>
        <v>75</v>
      </c>
      <c r="X203" s="35">
        <f t="shared" si="60"/>
        <v>54.761904761904766</v>
      </c>
      <c r="Y203" s="35">
        <f t="shared" si="61"/>
        <v>73.543689320388353</v>
      </c>
      <c r="Z203" s="35">
        <f t="shared" si="62"/>
        <v>78.305594082293112</v>
      </c>
      <c r="AA203" s="35">
        <f t="shared" si="63"/>
        <v>-3.305594082293112</v>
      </c>
      <c r="AB203" s="35">
        <f t="shared" si="64"/>
        <v>-3.305594082293112</v>
      </c>
      <c r="AC203" s="35">
        <f t="shared" si="65"/>
        <v>-3.305594082293112</v>
      </c>
      <c r="AD203" s="36"/>
      <c r="AE203" s="36"/>
      <c r="AF203">
        <v>2.4500000000000002</v>
      </c>
      <c r="AG203">
        <v>1.6</v>
      </c>
      <c r="AH203" s="41"/>
      <c r="AI203" s="36"/>
      <c r="AJ203" t="s">
        <v>485</v>
      </c>
      <c r="AK203" s="35"/>
      <c r="AL203" s="35"/>
    </row>
    <row r="204" spans="1:38" ht="15" x14ac:dyDescent="0.25">
      <c r="A204">
        <v>2.06</v>
      </c>
      <c r="B204">
        <v>3.36</v>
      </c>
      <c r="C204">
        <v>4</v>
      </c>
      <c r="D204" s="20">
        <f t="shared" si="66"/>
        <v>3.3055940822931174E-2</v>
      </c>
      <c r="E204" s="17">
        <f>IF(OR($A204="",$B204="",$C204=""),"",A204*'MPTO_working_3-way'!$I203)</f>
        <v>2.1280952380952383</v>
      </c>
      <c r="F204" s="21">
        <f>IF(OR($A204="",$B204="",$C204=""),"",B204*'MPTO_working_3-way'!$I203)</f>
        <v>3.4710679611650486</v>
      </c>
      <c r="G204" s="22">
        <f>IF(OR($A204="",$B204="",$C204=""),"",C204*'MPTO_working_3-way'!$I203)</f>
        <v>4.1322237632917247</v>
      </c>
      <c r="H204" s="17">
        <f>IF(OR($A204="",$B204="",$C204=""),"",'MPTO_working_3-way'!E203)</f>
        <v>2.107844729576092</v>
      </c>
      <c r="I204" s="21">
        <f>IF(OR($A204="",$B204="",$C204=""),"",'MPTO_working_3-way'!F203)</f>
        <v>3.4891786530447644</v>
      </c>
      <c r="J204" s="22">
        <f>IF(OR($A204="",$B204="",$C204=""),"",'MPTO_working_3-way'!G203)</f>
        <v>4.1844268902144126</v>
      </c>
      <c r="K204" s="17">
        <f>IF(OR($A204="",$B204="",$C204=""),"",'OddsRatio_working_3-way'!H203)</f>
        <v>2.1160563174401013</v>
      </c>
      <c r="L204" s="21">
        <f>IF(OR($A204="",$B204="",$C204=""),"",'OddsRatio_working_3-way'!I203)</f>
        <v>3.4848046312817349</v>
      </c>
      <c r="M204" s="22">
        <f>IF(OR($A204="",$B204="",$C204=""),"",'OddsRatio_working_3-way'!J203)</f>
        <v>4.158649955019154</v>
      </c>
      <c r="N204" s="23">
        <f t="shared" si="54"/>
        <v>46.990378160662338</v>
      </c>
      <c r="O204" s="24">
        <f t="shared" si="55"/>
        <v>28.809577086596555</v>
      </c>
      <c r="P204" s="24">
        <f t="shared" si="56"/>
        <v>24.200044752741103</v>
      </c>
      <c r="Q204" t="s">
        <v>422</v>
      </c>
      <c r="R204" t="s">
        <v>423</v>
      </c>
      <c r="S204" s="48" t="s">
        <v>478</v>
      </c>
      <c r="T204" s="35">
        <v>100</v>
      </c>
      <c r="U204" s="35">
        <f t="shared" si="57"/>
        <v>15.254237288135595</v>
      </c>
      <c r="V204" s="35">
        <f t="shared" si="58"/>
        <v>87.421383647798748</v>
      </c>
      <c r="W204" s="35">
        <f t="shared" si="59"/>
        <v>93.377483443708613</v>
      </c>
      <c r="X204" s="35">
        <f t="shared" si="60"/>
        <v>19.201132908492649</v>
      </c>
      <c r="Y204" s="35">
        <f t="shared" si="61"/>
        <v>91.368279268155803</v>
      </c>
      <c r="Z204" s="35">
        <f t="shared" si="62"/>
        <v>97.324379064065667</v>
      </c>
      <c r="AA204" s="35">
        <f t="shared" si="63"/>
        <v>-3.9468956203570542</v>
      </c>
      <c r="AB204" s="35">
        <f t="shared" si="64"/>
        <v>-3.9468956203570542</v>
      </c>
      <c r="AC204" s="35">
        <f t="shared" si="65"/>
        <v>-3.9468956203570542</v>
      </c>
      <c r="AD204" s="36"/>
      <c r="AE204" s="36"/>
      <c r="AF204">
        <v>2.02</v>
      </c>
      <c r="AG204">
        <v>1.87</v>
      </c>
      <c r="AH204" s="41"/>
      <c r="AI204" s="36"/>
      <c r="AJ204" t="s">
        <v>485</v>
      </c>
      <c r="AK204" s="35"/>
      <c r="AL204" s="35"/>
    </row>
    <row r="205" spans="1:38" s="35" customFormat="1" ht="15" x14ac:dyDescent="0.25">
      <c r="A205">
        <v>1.18</v>
      </c>
      <c r="B205">
        <v>7.95</v>
      </c>
      <c r="C205">
        <v>15.1</v>
      </c>
      <c r="D205" s="20">
        <f t="shared" si="66"/>
        <v>3.9468956203570604E-2</v>
      </c>
      <c r="E205" s="17">
        <f>IF(OR($A205="",$B205="",$C205=""),"",A205*'MPTO_working_3-way'!$I204)</f>
        <v>1.2265733683202134</v>
      </c>
      <c r="F205" s="21">
        <f>IF(OR($A205="",$B205="",$C205=""),"",B205*'MPTO_working_3-way'!$I204)</f>
        <v>8.2637782018183863</v>
      </c>
      <c r="G205" s="22">
        <f>IF(OR($A205="",$B205="",$C205=""),"",C205*'MPTO_working_3-way'!$I204)</f>
        <v>15.695981238673916</v>
      </c>
      <c r="H205" s="17">
        <f>IF(OR($A205="",$B205="",$C205=""),"",'MPTO_working_3-way'!E204)</f>
        <v>1.1986077331423652</v>
      </c>
      <c r="I205" s="21">
        <f>IF(OR($A205="",$B205="",$C205=""),"",'MPTO_working_3-way'!F204)</f>
        <v>8.8786413750885345</v>
      </c>
      <c r="J205" s="22">
        <f>IF(OR($A205="",$B205="",$C205=""),"",'MPTO_working_3-way'!G204)</f>
        <v>18.843446951725124</v>
      </c>
      <c r="K205" s="17">
        <f>IF(OR($A205="",$B205="",$C205=""),"",'OddsRatio_working_3-way'!H204)</f>
        <v>1.2054611336239103</v>
      </c>
      <c r="L205" s="21">
        <f>IF(OR($A205="",$B205="",$C205=""),"",'OddsRatio_working_3-way'!I204)</f>
        <v>8.9330826593676456</v>
      </c>
      <c r="M205" s="22">
        <f>IF(OR($A205="",$B205="",$C205=""),"",'OddsRatio_working_3-way'!J204)</f>
        <v>17.094455467206306</v>
      </c>
      <c r="N205" s="23">
        <f t="shared" si="54"/>
        <v>81.52794001792941</v>
      </c>
      <c r="O205" s="24">
        <f t="shared" si="55"/>
        <v>12.101002417755561</v>
      </c>
      <c r="P205" s="24">
        <f t="shared" si="56"/>
        <v>6.3710575643150147</v>
      </c>
      <c r="Q205" t="s">
        <v>424</v>
      </c>
      <c r="R205" t="s">
        <v>425</v>
      </c>
      <c r="S205" s="48" t="s">
        <v>478</v>
      </c>
      <c r="T205" s="35">
        <v>100</v>
      </c>
      <c r="U205" s="35">
        <f t="shared" si="57"/>
        <v>75.308641975308646</v>
      </c>
      <c r="V205" s="35">
        <f t="shared" si="58"/>
        <v>75.845410628019309</v>
      </c>
      <c r="W205" s="35">
        <f t="shared" si="59"/>
        <v>45.945945945945937</v>
      </c>
      <c r="X205" s="35">
        <f t="shared" si="60"/>
        <v>78.208643426034726</v>
      </c>
      <c r="Y205" s="35">
        <f t="shared" si="61"/>
        <v>78.745412078745403</v>
      </c>
      <c r="Z205" s="35">
        <f t="shared" si="62"/>
        <v>48.845947396672038</v>
      </c>
      <c r="AA205" s="35">
        <f t="shared" si="63"/>
        <v>-2.9000014507260801</v>
      </c>
      <c r="AB205" s="35">
        <f t="shared" si="64"/>
        <v>-2.9000014507260943</v>
      </c>
      <c r="AC205" s="35">
        <f t="shared" si="65"/>
        <v>-2.9000014507261014</v>
      </c>
      <c r="AD205" s="36"/>
      <c r="AE205" s="36"/>
      <c r="AF205">
        <v>1.27</v>
      </c>
      <c r="AG205">
        <v>3.92</v>
      </c>
      <c r="AH205" s="41"/>
      <c r="AI205" s="36"/>
      <c r="AJ205" t="s">
        <v>486</v>
      </c>
    </row>
    <row r="206" spans="1:38" ht="15" x14ac:dyDescent="0.25">
      <c r="A206">
        <v>4.05</v>
      </c>
      <c r="B206">
        <v>4.1399999999999997</v>
      </c>
      <c r="C206">
        <v>1.85</v>
      </c>
      <c r="D206" s="20">
        <f t="shared" si="66"/>
        <v>2.9000014507260863E-2</v>
      </c>
      <c r="E206" s="17">
        <f>IF(OR($A206="",$B206="",$C206=""),"",A206*'MPTO_working_3-way'!$I205)</f>
        <v>4.1674500587544063</v>
      </c>
      <c r="F206" s="21">
        <f>IF(OR($A206="",$B206="",$C206=""),"",B206*'MPTO_working_3-way'!$I205)</f>
        <v>4.2600600600600593</v>
      </c>
      <c r="G206" s="22">
        <f>IF(OR($A206="",$B206="",$C206=""),"",C206*'MPTO_working_3-way'!$I205)</f>
        <v>1.9036500268384327</v>
      </c>
      <c r="H206" s="17">
        <f>IF(OR($A206="",$B206="",$C206=""),"",'MPTO_working_3-way'!E205)</f>
        <v>4.215018038768064</v>
      </c>
      <c r="I206" s="21">
        <f>IF(OR($A206="",$B206="",$C206=""),"",'MPTO_working_3-way'!F205)</f>
        <v>4.3125899355592159</v>
      </c>
      <c r="J206" s="22">
        <f>IF(OR($A206="",$B206="",$C206=""),"",'MPTO_working_3-way'!G205)</f>
        <v>1.8836866124374894</v>
      </c>
      <c r="K206" s="17">
        <f>IF(OR($A206="",$B206="",$C206=""),"",'OddsRatio_working_3-way'!H205)</f>
        <v>4.1976448307719494</v>
      </c>
      <c r="L206" s="21">
        <f>IF(OR($A206="",$B206="",$C206=""),"",'OddsRatio_working_3-way'!I205)</f>
        <v>4.292001563483252</v>
      </c>
      <c r="M206" s="22">
        <f>IF(OR($A206="",$B206="",$C206=""),"",'OddsRatio_working_3-way'!J205)</f>
        <v>1.8911469200511992</v>
      </c>
      <c r="N206" s="23">
        <f t="shared" si="54"/>
        <v>23.995488509798392</v>
      </c>
      <c r="O206" s="24">
        <f t="shared" si="55"/>
        <v>23.473847455237561</v>
      </c>
      <c r="P206" s="24">
        <f t="shared" si="56"/>
        <v>52.530664034964047</v>
      </c>
      <c r="Q206" t="s">
        <v>426</v>
      </c>
      <c r="R206" t="s">
        <v>427</v>
      </c>
      <c r="S206" s="48" t="s">
        <v>478</v>
      </c>
      <c r="T206" s="35">
        <v>100</v>
      </c>
      <c r="U206" s="35">
        <f t="shared" si="57"/>
        <v>71.098265895953759</v>
      </c>
      <c r="V206" s="35">
        <f t="shared" si="58"/>
        <v>75.845410628019309</v>
      </c>
      <c r="W206" s="35">
        <f t="shared" si="59"/>
        <v>50.248756218905463</v>
      </c>
      <c r="X206" s="35">
        <f t="shared" si="60"/>
        <v>73.905833153075221</v>
      </c>
      <c r="Y206" s="35">
        <f t="shared" si="61"/>
        <v>78.652977885140785</v>
      </c>
      <c r="Z206" s="35">
        <f t="shared" si="62"/>
        <v>53.056323476026925</v>
      </c>
      <c r="AA206" s="35">
        <f t="shared" si="63"/>
        <v>-2.8075672571214625</v>
      </c>
      <c r="AB206" s="35">
        <f t="shared" si="64"/>
        <v>-2.8075672571214767</v>
      </c>
      <c r="AC206" s="35">
        <f t="shared" si="65"/>
        <v>-2.8075672571214625</v>
      </c>
      <c r="AD206" s="36"/>
      <c r="AE206" s="36"/>
      <c r="AF206">
        <v>1.55</v>
      </c>
      <c r="AG206">
        <v>2.56</v>
      </c>
      <c r="AH206" s="41"/>
      <c r="AI206" s="36"/>
      <c r="AJ206" t="s">
        <v>486</v>
      </c>
      <c r="AK206" s="35"/>
      <c r="AL206" s="35"/>
    </row>
    <row r="207" spans="1:38" ht="15" x14ac:dyDescent="0.25">
      <c r="A207">
        <v>3.46</v>
      </c>
      <c r="B207">
        <v>4.1399999999999997</v>
      </c>
      <c r="C207">
        <v>2.0099999999999998</v>
      </c>
      <c r="D207" s="20">
        <f t="shared" si="66"/>
        <v>2.8075672571214572E-2</v>
      </c>
      <c r="E207" s="17">
        <f>IF(OR($A207="",$B207="",$C207=""),"",A207*'MPTO_working_3-way'!$I206)</f>
        <v>3.5571418270964026</v>
      </c>
      <c r="F207" s="21">
        <f>IF(OR($A207="",$B207="",$C207=""),"",B207*'MPTO_working_3-way'!$I206)</f>
        <v>4.2562332844448276</v>
      </c>
      <c r="G207" s="22">
        <f>IF(OR($A207="",$B207="",$C207=""),"",C207*'MPTO_working_3-way'!$I206)</f>
        <v>2.0664321018681409</v>
      </c>
      <c r="H207" s="17">
        <f>IF(OR($A207="",$B207="",$C207=""),"",'MPTO_working_3-way'!E206)</f>
        <v>3.5757861327470075</v>
      </c>
      <c r="I207" s="21">
        <f>IF(OR($A207="",$B207="",$C207=""),"",'MPTO_working_3-way'!F206)</f>
        <v>4.3068671030170167</v>
      </c>
      <c r="J207" s="22">
        <f>IF(OR($A207="",$B207="",$C207=""),"",'MPTO_working_3-way'!G206)</f>
        <v>2.048534366687091</v>
      </c>
      <c r="K207" s="17">
        <f>IF(OR($A207="",$B207="",$C207=""),"",'OddsRatio_working_3-way'!H206)</f>
        <v>3.5712811925883448</v>
      </c>
      <c r="L207" s="21">
        <f>IF(OR($A207="",$B207="",$C207=""),"",'OddsRatio_working_3-way'!I206)</f>
        <v>4.2820418474501629</v>
      </c>
      <c r="M207" s="22">
        <f>IF(OR($A207="",$B207="",$C207=""),"",'OddsRatio_working_3-way'!J206)</f>
        <v>2.0556886197212298</v>
      </c>
      <c r="N207" s="23">
        <f t="shared" si="54"/>
        <v>28.112457939757569</v>
      </c>
      <c r="O207" s="24">
        <f t="shared" si="55"/>
        <v>23.494952770908505</v>
      </c>
      <c r="P207" s="24">
        <f t="shared" si="56"/>
        <v>48.392589289333934</v>
      </c>
      <c r="Q207" t="s">
        <v>428</v>
      </c>
      <c r="R207" t="s">
        <v>429</v>
      </c>
      <c r="S207" s="48" t="s">
        <v>478</v>
      </c>
      <c r="T207" s="35">
        <v>100</v>
      </c>
      <c r="U207" s="35">
        <f t="shared" si="57"/>
        <v>17.355371900826448</v>
      </c>
      <c r="V207" s="35">
        <f t="shared" si="58"/>
        <v>86.263736263736249</v>
      </c>
      <c r="W207" s="35">
        <f t="shared" si="59"/>
        <v>93.065187239944521</v>
      </c>
      <c r="X207" s="35">
        <f t="shared" si="60"/>
        <v>20.671076496319213</v>
      </c>
      <c r="Y207" s="35">
        <f t="shared" si="61"/>
        <v>89.579440859229038</v>
      </c>
      <c r="Z207" s="35">
        <f t="shared" si="62"/>
        <v>96.380891835437282</v>
      </c>
      <c r="AA207" s="35">
        <f t="shared" si="63"/>
        <v>-3.3157045954927646</v>
      </c>
      <c r="AB207" s="35">
        <f t="shared" si="64"/>
        <v>-3.3157045954927895</v>
      </c>
      <c r="AC207" s="35">
        <f t="shared" si="65"/>
        <v>-3.3157045954927611</v>
      </c>
      <c r="AD207" s="36"/>
      <c r="AE207" s="36"/>
      <c r="AF207">
        <v>1.61</v>
      </c>
      <c r="AG207">
        <v>2.42</v>
      </c>
      <c r="AH207" s="41"/>
      <c r="AI207" s="36"/>
      <c r="AJ207" t="s">
        <v>486</v>
      </c>
      <c r="AK207" s="35"/>
      <c r="AL207" s="35"/>
    </row>
    <row r="208" spans="1:38" ht="15" x14ac:dyDescent="0.25">
      <c r="A208">
        <v>1.21</v>
      </c>
      <c r="B208">
        <v>7.28</v>
      </c>
      <c r="C208">
        <v>14.42</v>
      </c>
      <c r="D208" s="20">
        <f t="shared" si="66"/>
        <v>3.3157045954927744E-2</v>
      </c>
      <c r="E208" s="17">
        <f>IF(OR($A208="",$B208="",$C208=""),"",A208*'MPTO_working_3-way'!$I207)</f>
        <v>1.2501200256054625</v>
      </c>
      <c r="F208" s="21">
        <f>IF(OR($A208="",$B208="",$C208=""),"",B208*'MPTO_working_3-way'!$I207)</f>
        <v>7.5213832945518746</v>
      </c>
      <c r="G208" s="22">
        <f>IF(OR($A208="",$B208="",$C208=""),"",C208*'MPTO_working_3-way'!$I207)</f>
        <v>14.898124602670057</v>
      </c>
      <c r="H208" s="17">
        <f>IF(OR($A208="",$B208="",$C208=""),"",'MPTO_working_3-way'!E207)</f>
        <v>1.2264010809230668</v>
      </c>
      <c r="I208" s="21">
        <f>IF(OR($A208="",$B208="",$C208=""),"",'MPTO_working_3-way'!F207)</f>
        <v>7.9170114343421192</v>
      </c>
      <c r="J208" s="22">
        <f>IF(OR($A208="",$B208="",$C208=""),"",'MPTO_working_3-way'!G207)</f>
        <v>17.1539006430698</v>
      </c>
      <c r="K208" s="17">
        <f>IF(OR($A208="",$B208="",$C208=""),"",'OddsRatio_working_3-way'!H207)</f>
        <v>1.2326156958956844</v>
      </c>
      <c r="L208" s="21">
        <f>IF(OR($A208="",$B208="",$C208=""),"",'OddsRatio_working_3-way'!I207)</f>
        <v>7.9563170010709552</v>
      </c>
      <c r="M208" s="22">
        <f>IF(OR($A208="",$B208="",$C208=""),"",'OddsRatio_working_3-way'!J207)</f>
        <v>15.865250661524239</v>
      </c>
      <c r="N208" s="23">
        <f t="shared" si="54"/>
        <v>79.99231909877426</v>
      </c>
      <c r="O208" s="24">
        <f t="shared" si="55"/>
        <v>13.295426663395171</v>
      </c>
      <c r="P208" s="24">
        <f t="shared" si="56"/>
        <v>6.7122542378305727</v>
      </c>
      <c r="Q208" t="s">
        <v>430</v>
      </c>
      <c r="R208" t="s">
        <v>431</v>
      </c>
      <c r="S208" s="48" t="s">
        <v>478</v>
      </c>
      <c r="T208" s="35">
        <v>100</v>
      </c>
      <c r="U208" s="35">
        <f t="shared" si="57"/>
        <v>60.474308300395251</v>
      </c>
      <c r="V208" s="35">
        <f t="shared" si="58"/>
        <v>71.181556195965413</v>
      </c>
      <c r="W208" s="35">
        <f t="shared" si="59"/>
        <v>65.517241379310349</v>
      </c>
      <c r="X208" s="35">
        <f t="shared" si="60"/>
        <v>63.301202424724238</v>
      </c>
      <c r="Y208" s="35">
        <f t="shared" si="61"/>
        <v>74.008450320294401</v>
      </c>
      <c r="Z208" s="35">
        <f t="shared" si="62"/>
        <v>68.344135503639336</v>
      </c>
      <c r="AA208" s="35">
        <f t="shared" si="63"/>
        <v>-2.8268941243289873</v>
      </c>
      <c r="AB208" s="35">
        <f t="shared" si="64"/>
        <v>-2.8268941243289873</v>
      </c>
      <c r="AC208" s="35">
        <f t="shared" si="65"/>
        <v>-2.8268941243289873</v>
      </c>
      <c r="AD208" s="36"/>
      <c r="AE208" s="36"/>
      <c r="AF208">
        <v>1.46</v>
      </c>
      <c r="AG208">
        <v>2.81</v>
      </c>
      <c r="AH208" s="41"/>
      <c r="AI208" s="36"/>
      <c r="AJ208" t="s">
        <v>486</v>
      </c>
      <c r="AK208" s="35"/>
      <c r="AL208" s="35"/>
    </row>
    <row r="209" spans="1:38" ht="15" x14ac:dyDescent="0.25">
      <c r="A209">
        <v>2.5299999999999998</v>
      </c>
      <c r="B209">
        <v>3.47</v>
      </c>
      <c r="C209">
        <v>2.9</v>
      </c>
      <c r="D209" s="20">
        <f t="shared" si="66"/>
        <v>2.8268941243289936E-2</v>
      </c>
      <c r="E209" s="17">
        <f>IF(OR($A209="",$B209="",$C209=""),"",A209*'MPTO_working_3-way'!$I208)</f>
        <v>2.6015204213455232</v>
      </c>
      <c r="F209" s="21">
        <f>IF(OR($A209="",$B209="",$C209=""),"",B209*'MPTO_working_3-way'!$I208)</f>
        <v>3.5680932261142164</v>
      </c>
      <c r="G209" s="22">
        <f>IF(OR($A209="",$B209="",$C209=""),"",C209*'MPTO_working_3-way'!$I208)</f>
        <v>2.9819799296055409</v>
      </c>
      <c r="H209" s="17">
        <f>IF(OR($A209="",$B209="",$C209=""),"",'MPTO_working_3-way'!E208)</f>
        <v>2.5917886043403149</v>
      </c>
      <c r="I209" s="21">
        <f>IF(OR($A209="",$B209="",$C209=""),"",'MPTO_working_3-way'!F208)</f>
        <v>3.5872964954213677</v>
      </c>
      <c r="J209" s="22">
        <f>IF(OR($A209="",$B209="",$C209=""),"",'MPTO_working_3-way'!G208)</f>
        <v>2.9814736671170086</v>
      </c>
      <c r="K209" s="17">
        <f>IF(OR($A209="",$B209="",$C209=""),"",'OddsRatio_working_3-way'!H208)</f>
        <v>2.596378964575865</v>
      </c>
      <c r="L209" s="21">
        <f>IF(OR($A209="",$B209="",$C209=""),"",'OddsRatio_working_3-way'!I208)</f>
        <v>3.5771608120930631</v>
      </c>
      <c r="M209" s="22">
        <f>IF(OR($A209="",$B209="",$C209=""),"",'OddsRatio_working_3-way'!J208)</f>
        <v>2.9824313939177403</v>
      </c>
      <c r="N209" s="23">
        <f t="shared" si="54"/>
        <v>38.439060166315883</v>
      </c>
      <c r="O209" s="24">
        <f t="shared" si="55"/>
        <v>28.026173550656814</v>
      </c>
      <c r="P209" s="24">
        <f t="shared" si="56"/>
        <v>33.534766283027295</v>
      </c>
      <c r="Q209" t="s">
        <v>432</v>
      </c>
      <c r="R209" t="s">
        <v>433</v>
      </c>
      <c r="S209" s="48" t="s">
        <v>478</v>
      </c>
      <c r="T209" s="35">
        <v>100</v>
      </c>
      <c r="U209" s="35">
        <f t="shared" si="57"/>
        <v>16.666666666666668</v>
      </c>
      <c r="V209" s="35">
        <f t="shared" si="58"/>
        <v>85.775248933143658</v>
      </c>
      <c r="W209" s="35">
        <f t="shared" si="59"/>
        <v>93.654822335025372</v>
      </c>
      <c r="X209" s="35">
        <f t="shared" si="60"/>
        <v>20.569928731830949</v>
      </c>
      <c r="Y209" s="35">
        <f t="shared" si="61"/>
        <v>89.678510998307956</v>
      </c>
      <c r="Z209" s="35">
        <f t="shared" si="62"/>
        <v>97.558084400189671</v>
      </c>
      <c r="AA209" s="35">
        <f t="shared" si="63"/>
        <v>-3.9032620651642809</v>
      </c>
      <c r="AB209" s="35">
        <f t="shared" si="64"/>
        <v>-3.9032620651642986</v>
      </c>
      <c r="AC209" s="35">
        <f t="shared" si="65"/>
        <v>-3.9032620651642986</v>
      </c>
      <c r="AD209" s="36"/>
      <c r="AE209" s="36"/>
      <c r="AF209">
        <v>2.12</v>
      </c>
      <c r="AG209">
        <v>1.78</v>
      </c>
      <c r="AH209" s="41"/>
      <c r="AI209" s="36"/>
      <c r="AJ209" t="s">
        <v>487</v>
      </c>
      <c r="AK209" s="35"/>
      <c r="AL209" s="35"/>
    </row>
    <row r="210" spans="1:38" ht="15" x14ac:dyDescent="0.25">
      <c r="A210">
        <v>1.2</v>
      </c>
      <c r="B210">
        <v>7.03</v>
      </c>
      <c r="C210">
        <v>15.76</v>
      </c>
      <c r="D210" s="20">
        <f t="shared" si="66"/>
        <v>3.9032620651642924E-2</v>
      </c>
      <c r="E210" s="17">
        <f>IF(OR($A210="",$B210="",$C210=""),"",A210*'MPTO_working_3-way'!$I209)</f>
        <v>1.2468391447819716</v>
      </c>
      <c r="F210" s="21">
        <f>IF(OR($A210="",$B210="",$C210=""),"",B210*'MPTO_working_3-way'!$I209)</f>
        <v>7.30439932318105</v>
      </c>
      <c r="G210" s="22">
        <f>IF(OR($A210="",$B210="",$C210=""),"",C210*'MPTO_working_3-way'!$I209)</f>
        <v>16.375154101469892</v>
      </c>
      <c r="H210" s="17">
        <f>IF(OR($A210="",$B210="",$C210=""),"",'MPTO_working_3-way'!E209)</f>
        <v>1.2190328182222285</v>
      </c>
      <c r="I210" s="21">
        <f>IF(OR($A210="",$B210="",$C210=""),"",'MPTO_working_3-way'!F209)</f>
        <v>7.7377438960039253</v>
      </c>
      <c r="J210" s="22">
        <f>IF(OR($A210="",$B210="",$C210=""),"",'MPTO_working_3-way'!G209)</f>
        <v>19.825180330997856</v>
      </c>
      <c r="K210" s="17">
        <f>IF(OR($A210="",$B210="",$C210=""),"",'OddsRatio_working_3-way'!H209)</f>
        <v>1.2261453157954236</v>
      </c>
      <c r="L210" s="21">
        <f>IF(OR($A210="",$B210="",$C210=""),"",'OddsRatio_working_3-way'!I209)</f>
        <v>7.8182812712320224</v>
      </c>
      <c r="M210" s="22">
        <f>IF(OR($A210="",$B210="",$C210=""),"",'OddsRatio_working_3-way'!J209)</f>
        <v>17.68952430570226</v>
      </c>
      <c r="N210" s="23">
        <f t="shared" si="54"/>
        <v>80.20280757024716</v>
      </c>
      <c r="O210" s="24">
        <f t="shared" si="55"/>
        <v>13.690379670596956</v>
      </c>
      <c r="P210" s="24">
        <f t="shared" si="56"/>
        <v>6.1068127591558756</v>
      </c>
      <c r="Q210" t="s">
        <v>434</v>
      </c>
      <c r="R210" t="s">
        <v>435</v>
      </c>
      <c r="S210" s="48" t="s">
        <v>478</v>
      </c>
      <c r="T210" s="35">
        <v>100</v>
      </c>
      <c r="U210" s="35">
        <f t="shared" si="57"/>
        <v>56.140350877192972</v>
      </c>
      <c r="V210" s="35">
        <f t="shared" si="58"/>
        <v>70.149253731343279</v>
      </c>
      <c r="W210" s="35">
        <f t="shared" si="59"/>
        <v>70.930232558139537</v>
      </c>
      <c r="X210" s="35">
        <f t="shared" si="60"/>
        <v>58.920513710517184</v>
      </c>
      <c r="Y210" s="35">
        <f t="shared" si="61"/>
        <v>72.929416564667491</v>
      </c>
      <c r="Z210" s="35">
        <f t="shared" si="62"/>
        <v>73.710395391463734</v>
      </c>
      <c r="AA210" s="35">
        <f t="shared" si="63"/>
        <v>-2.7801628333242121</v>
      </c>
      <c r="AB210" s="35">
        <f t="shared" si="64"/>
        <v>-2.7801628333242121</v>
      </c>
      <c r="AC210" s="35">
        <f t="shared" si="65"/>
        <v>-2.7801628333241979</v>
      </c>
      <c r="AD210" s="36"/>
      <c r="AE210" s="36"/>
      <c r="AF210">
        <v>1.59</v>
      </c>
      <c r="AG210">
        <v>2.44</v>
      </c>
      <c r="AH210" s="41"/>
      <c r="AI210" s="36"/>
      <c r="AJ210" t="s">
        <v>487</v>
      </c>
      <c r="AK210" s="35"/>
      <c r="AL210" s="35"/>
    </row>
    <row r="211" spans="1:38" ht="15" x14ac:dyDescent="0.25">
      <c r="A211">
        <v>2.2799999999999998</v>
      </c>
      <c r="B211">
        <v>3.35</v>
      </c>
      <c r="C211">
        <v>3.44</v>
      </c>
      <c r="D211" s="20">
        <f t="shared" si="66"/>
        <v>2.7801628333242068E-2</v>
      </c>
      <c r="E211" s="17">
        <f>IF(OR($A211="",$B211="",$C211=""),"",A211*'MPTO_working_3-way'!$I210)</f>
        <v>2.3433877125997915</v>
      </c>
      <c r="F211" s="21">
        <f>IF(OR($A211="",$B211="",$C211=""),"",B211*'MPTO_working_3-way'!$I210)</f>
        <v>3.4431354549163609</v>
      </c>
      <c r="G211" s="22">
        <f>IF(OR($A211="",$B211="",$C211=""),"",C211*'MPTO_working_3-way'!$I210)</f>
        <v>3.5356376014663526</v>
      </c>
      <c r="H211" s="17">
        <f>IF(OR($A211="",$B211="",$C211=""),"",'MPTO_working_3-way'!E210)</f>
        <v>2.329214527007061</v>
      </c>
      <c r="I211" s="21">
        <f>IF(OR($A211="",$B211="",$C211=""),"",'MPTO_working_3-way'!F210)</f>
        <v>3.4573334409398262</v>
      </c>
      <c r="J211" s="22">
        <f>IF(OR($A211="",$B211="",$C211=""),"",'MPTO_working_3-way'!G210)</f>
        <v>3.5532755847584157</v>
      </c>
      <c r="K211" s="17">
        <f>IF(OR($A211="",$B211="",$C211=""),"",'OddsRatio_working_3-way'!H210)</f>
        <v>2.3352830200885779</v>
      </c>
      <c r="L211" s="21">
        <f>IF(OR($A211="",$B211="",$C211=""),"",'OddsRatio_working_3-way'!I210)</f>
        <v>3.4514961696938742</v>
      </c>
      <c r="M211" s="22">
        <f>IF(OR($A211="",$B211="",$C211=""),"",'OddsRatio_working_3-way'!J210)</f>
        <v>3.5453832570438526</v>
      </c>
      <c r="N211" s="23">
        <f t="shared" si="54"/>
        <v>42.673262927139959</v>
      </c>
      <c r="O211" s="24">
        <f t="shared" si="55"/>
        <v>29.043295365337045</v>
      </c>
      <c r="P211" s="24">
        <f t="shared" si="56"/>
        <v>28.283441707522993</v>
      </c>
      <c r="Q211" t="s">
        <v>436</v>
      </c>
      <c r="R211" t="s">
        <v>437</v>
      </c>
      <c r="S211" s="48" t="s">
        <v>478</v>
      </c>
      <c r="T211" s="35">
        <v>100</v>
      </c>
      <c r="U211" s="35">
        <f t="shared" si="57"/>
        <v>31.03448275862069</v>
      </c>
      <c r="V211" s="35">
        <f t="shared" si="58"/>
        <v>78.902953586497887</v>
      </c>
      <c r="W211" s="35">
        <f t="shared" si="59"/>
        <v>86.789960369881101</v>
      </c>
      <c r="X211" s="35">
        <f t="shared" si="60"/>
        <v>34.307086043620991</v>
      </c>
      <c r="Y211" s="35">
        <f t="shared" si="61"/>
        <v>82.175556871498202</v>
      </c>
      <c r="Z211" s="35">
        <f t="shared" si="62"/>
        <v>90.062563654881416</v>
      </c>
      <c r="AA211" s="35">
        <f t="shared" si="63"/>
        <v>-3.2726032850003008</v>
      </c>
      <c r="AB211" s="35">
        <f t="shared" si="64"/>
        <v>-3.2726032850003151</v>
      </c>
      <c r="AC211" s="35">
        <f t="shared" si="65"/>
        <v>-3.2726032850003151</v>
      </c>
      <c r="AD211" s="36"/>
      <c r="AE211" s="36"/>
      <c r="AF211">
        <v>2.39</v>
      </c>
      <c r="AG211">
        <v>1.63</v>
      </c>
      <c r="AH211" s="41"/>
      <c r="AI211" s="36"/>
      <c r="AJ211" t="s">
        <v>487</v>
      </c>
      <c r="AK211" s="35"/>
      <c r="AL211" s="35"/>
    </row>
    <row r="212" spans="1:38" ht="15" x14ac:dyDescent="0.25">
      <c r="A212">
        <v>1.45</v>
      </c>
      <c r="B212">
        <v>4.74</v>
      </c>
      <c r="C212">
        <v>7.57</v>
      </c>
      <c r="D212" s="20">
        <f t="shared" si="66"/>
        <v>3.2726032850003195E-2</v>
      </c>
      <c r="E212" s="17">
        <f>IF(OR($A212="",$B212="",$C212=""),"",A212*'MPTO_working_3-way'!$I211)</f>
        <v>1.4974527476325046</v>
      </c>
      <c r="F212" s="21">
        <f>IF(OR($A212="",$B212="",$C212=""),"",B212*'MPTO_working_3-way'!$I211)</f>
        <v>4.8951213957090154</v>
      </c>
      <c r="G212" s="22">
        <f>IF(OR($A212="",$B212="",$C212=""),"",C212*'MPTO_working_3-way'!$I211)</f>
        <v>7.8177360686745248</v>
      </c>
      <c r="H212" s="17">
        <f>IF(OR($A212="",$B212="",$C212=""),"",'MPTO_working_3-way'!E211)</f>
        <v>1.4733041093625034</v>
      </c>
      <c r="I212" s="21">
        <f>IF(OR($A212="",$B212="",$C212=""),"",'MPTO_working_3-way'!F211)</f>
        <v>4.9984558140905211</v>
      </c>
      <c r="J212" s="22">
        <f>IF(OR($A212="",$B212="",$C212=""),"",'MPTO_working_3-way'!G211)</f>
        <v>8.2513888808123799</v>
      </c>
      <c r="K212" s="17">
        <f>IF(OR($A212="",$B212="",$C212=""),"",'OddsRatio_working_3-way'!H211)</f>
        <v>1.4809621716671273</v>
      </c>
      <c r="L212" s="21">
        <f>IF(OR($A212="",$B212="",$C212=""),"",'OddsRatio_working_3-way'!I211)</f>
        <v>4.9973300489667922</v>
      </c>
      <c r="M212" s="22">
        <f>IF(OR($A212="",$B212="",$C212=""),"",'OddsRatio_working_3-way'!J211)</f>
        <v>8.022047706340059</v>
      </c>
      <c r="N212" s="23">
        <f t="shared" si="54"/>
        <v>66.780070461723426</v>
      </c>
      <c r="O212" s="24">
        <f t="shared" si="55"/>
        <v>20.428502567404845</v>
      </c>
      <c r="P212" s="24">
        <f t="shared" si="56"/>
        <v>12.791426970871726</v>
      </c>
      <c r="Q212" t="s">
        <v>438</v>
      </c>
      <c r="R212" t="s">
        <v>439</v>
      </c>
      <c r="S212" s="48" t="s">
        <v>478</v>
      </c>
      <c r="T212" s="35">
        <v>100</v>
      </c>
      <c r="U212" s="35">
        <f t="shared" si="57"/>
        <v>84.423676012461058</v>
      </c>
      <c r="V212" s="35">
        <f t="shared" si="58"/>
        <v>75.186104218362274</v>
      </c>
      <c r="W212" s="35">
        <f t="shared" si="59"/>
        <v>37.5</v>
      </c>
      <c r="X212" s="35">
        <f t="shared" si="60"/>
        <v>87.313895781637711</v>
      </c>
      <c r="Y212" s="35">
        <f t="shared" si="61"/>
        <v>78.076323987538942</v>
      </c>
      <c r="Z212" s="35">
        <f t="shared" si="62"/>
        <v>40.390219769176653</v>
      </c>
      <c r="AA212" s="35">
        <f t="shared" si="63"/>
        <v>-2.8902197691766531</v>
      </c>
      <c r="AB212" s="35">
        <f t="shared" si="64"/>
        <v>-2.8902197691766673</v>
      </c>
      <c r="AC212" s="35">
        <f t="shared" si="65"/>
        <v>-2.8902197691766531</v>
      </c>
      <c r="AD212" s="36"/>
      <c r="AE212" s="36"/>
      <c r="AF212">
        <v>1.78</v>
      </c>
      <c r="AG212">
        <v>2.13</v>
      </c>
      <c r="AH212" s="41"/>
      <c r="AI212" s="36"/>
      <c r="AJ212" t="s">
        <v>487</v>
      </c>
      <c r="AK212" s="35"/>
      <c r="AL212" s="35"/>
    </row>
    <row r="213" spans="1:38" ht="15" x14ac:dyDescent="0.25">
      <c r="A213">
        <v>6.42</v>
      </c>
      <c r="B213">
        <v>4.03</v>
      </c>
      <c r="C213">
        <v>1.6</v>
      </c>
      <c r="D213" s="20">
        <f t="shared" si="66"/>
        <v>2.8902197691766496E-2</v>
      </c>
      <c r="E213" s="17">
        <f>IF(OR($A213="",$B213="",$C213=""),"",A213*'MPTO_working_3-way'!$I212)</f>
        <v>6.6055521091811409</v>
      </c>
      <c r="F213" s="21">
        <f>IF(OR($A213="",$B213="",$C213=""),"",B213*'MPTO_working_3-way'!$I212)</f>
        <v>4.146475856697819</v>
      </c>
      <c r="G213" s="22">
        <f>IF(OR($A213="",$B213="",$C213=""),"",C213*'MPTO_working_3-way'!$I212)</f>
        <v>1.6462435163068265</v>
      </c>
      <c r="H213" s="17">
        <f>IF(OR($A213="",$B213="",$C213=""),"",'MPTO_working_3-way'!E212)</f>
        <v>6.843260471380173</v>
      </c>
      <c r="I213" s="21">
        <f>IF(OR($A213="",$B213="",$C213=""),"",'MPTO_working_3-way'!F212)</f>
        <v>4.1927861183623243</v>
      </c>
      <c r="J213" s="22">
        <f>IF(OR($A213="",$B213="",$C213=""),"",'MPTO_working_3-way'!G212)</f>
        <v>1.6250493317575088</v>
      </c>
      <c r="K213" s="17">
        <f>IF(OR($A213="",$B213="",$C213=""),"",'OddsRatio_working_3-way'!H212)</f>
        <v>6.712933506211912</v>
      </c>
      <c r="L213" s="21">
        <f>IF(OR($A213="",$B213="",$C213=""),"",'OddsRatio_working_3-way'!I212)</f>
        <v>4.1937617202623789</v>
      </c>
      <c r="M213" s="22">
        <f>IF(OR($A213="",$B213="",$C213=""),"",'OddsRatio_working_3-way'!J212)</f>
        <v>1.6324280634182926</v>
      </c>
      <c r="N213" s="23">
        <f t="shared" si="54"/>
        <v>15.138779975864352</v>
      </c>
      <c r="O213" s="24">
        <f t="shared" si="55"/>
        <v>24.116865370979937</v>
      </c>
      <c r="P213" s="24">
        <f t="shared" si="56"/>
        <v>60.74435465315571</v>
      </c>
      <c r="Q213" t="s">
        <v>440</v>
      </c>
      <c r="R213" t="s">
        <v>441</v>
      </c>
      <c r="S213" s="48" t="s">
        <v>478</v>
      </c>
      <c r="T213" s="35">
        <v>100</v>
      </c>
      <c r="U213" s="35">
        <f t="shared" si="57"/>
        <v>26.470588235294116</v>
      </c>
      <c r="V213" s="35">
        <f t="shared" si="58"/>
        <v>81.132075471698116</v>
      </c>
      <c r="W213" s="35">
        <f t="shared" si="59"/>
        <v>89.316239316239319</v>
      </c>
      <c r="X213" s="35">
        <f t="shared" si="60"/>
        <v>29.551685212062573</v>
      </c>
      <c r="Y213" s="35">
        <f t="shared" si="61"/>
        <v>84.213172448466551</v>
      </c>
      <c r="Z213" s="35">
        <f t="shared" si="62"/>
        <v>92.397336293007768</v>
      </c>
      <c r="AA213" s="35">
        <f t="shared" si="63"/>
        <v>-3.0810969767684568</v>
      </c>
      <c r="AB213" s="35">
        <f t="shared" si="64"/>
        <v>-3.0810969767684355</v>
      </c>
      <c r="AC213" s="35">
        <f t="shared" si="65"/>
        <v>-3.0810969767684497</v>
      </c>
      <c r="AD213" s="36"/>
      <c r="AE213" s="36"/>
      <c r="AF213">
        <v>1.94</v>
      </c>
      <c r="AG213">
        <v>1.94</v>
      </c>
      <c r="AH213" s="41"/>
      <c r="AI213" s="36"/>
      <c r="AJ213" t="s">
        <v>496</v>
      </c>
      <c r="AK213" s="35"/>
      <c r="AL213" s="35"/>
    </row>
    <row r="214" spans="1:38" ht="15" x14ac:dyDescent="0.25">
      <c r="A214">
        <v>1.36</v>
      </c>
      <c r="B214">
        <v>5.3</v>
      </c>
      <c r="C214">
        <v>9.36</v>
      </c>
      <c r="D214" s="20">
        <f t="shared" si="66"/>
        <v>3.0810969767684604E-2</v>
      </c>
      <c r="E214" s="17">
        <f>IF(OR($A214="",$B214="",$C214=""),"",A214*'MPTO_working_3-way'!$I213)</f>
        <v>1.4019029188840511</v>
      </c>
      <c r="F214" s="21">
        <f>IF(OR($A214="",$B214="",$C214=""),"",B214*'MPTO_working_3-way'!$I213)</f>
        <v>5.4632981397687281</v>
      </c>
      <c r="G214" s="22">
        <f>IF(OR($A214="",$B214="",$C214=""),"",C214*'MPTO_working_3-way'!$I213)</f>
        <v>9.6483906770255281</v>
      </c>
      <c r="H214" s="17">
        <f>IF(OR($A214="",$B214="",$C214=""),"",'MPTO_working_3-way'!E213)</f>
        <v>1.3792650775547943</v>
      </c>
      <c r="I214" s="21">
        <f>IF(OR($A214="",$B214="",$C214=""),"",'MPTO_working_3-way'!F213)</f>
        <v>5.6051008471872672</v>
      </c>
      <c r="J214" s="22">
        <f>IF(OR($A214="",$B214="",$C214=""),"",'MPTO_working_3-way'!G213)</f>
        <v>10.355474058186941</v>
      </c>
      <c r="K214" s="17">
        <f>IF(OR($A214="",$B214="",$C214=""),"",'OddsRatio_working_3-way'!H213)</f>
        <v>1.3860879622736235</v>
      </c>
      <c r="L214" s="21">
        <f>IF(OR($A214="",$B214="",$C214=""),"",'OddsRatio_working_3-way'!I213)</f>
        <v>5.6116062160460558</v>
      </c>
      <c r="M214" s="22">
        <f>IF(OR($A214="",$B214="",$C214=""),"",'OddsRatio_working_3-way'!J213)</f>
        <v>9.9658204572430318</v>
      </c>
      <c r="N214" s="23">
        <f t="shared" si="54"/>
        <v>71.331615515575379</v>
      </c>
      <c r="O214" s="24">
        <f t="shared" si="55"/>
        <v>18.303961717204249</v>
      </c>
      <c r="P214" s="24">
        <f t="shared" si="56"/>
        <v>10.364422767220354</v>
      </c>
      <c r="Q214" t="s">
        <v>442</v>
      </c>
      <c r="R214" t="s">
        <v>443</v>
      </c>
      <c r="S214" s="48" t="s">
        <v>478</v>
      </c>
      <c r="T214" s="35">
        <v>100</v>
      </c>
      <c r="U214" s="35">
        <f t="shared" si="57"/>
        <v>45.652173913043477</v>
      </c>
      <c r="V214" s="35">
        <f t="shared" si="58"/>
        <v>71.590909090909093</v>
      </c>
      <c r="W214" s="35">
        <f t="shared" si="59"/>
        <v>72.14484679665739</v>
      </c>
      <c r="X214" s="35">
        <f t="shared" si="60"/>
        <v>56.264244112433538</v>
      </c>
      <c r="Y214" s="35">
        <f t="shared" si="61"/>
        <v>82.20297929029914</v>
      </c>
      <c r="Z214" s="35">
        <f t="shared" si="62"/>
        <v>82.756916996047437</v>
      </c>
      <c r="AA214" s="35">
        <f t="shared" si="63"/>
        <v>-10.612070199390061</v>
      </c>
      <c r="AB214" s="35">
        <f t="shared" si="64"/>
        <v>-10.612070199390047</v>
      </c>
      <c r="AC214" s="35">
        <f t="shared" si="65"/>
        <v>-10.612070199390047</v>
      </c>
      <c r="AD214" s="36"/>
      <c r="AE214" s="36"/>
      <c r="AF214">
        <v>1.72</v>
      </c>
      <c r="AG214">
        <v>2.21</v>
      </c>
      <c r="AH214" s="41"/>
      <c r="AI214" s="36"/>
      <c r="AJ214" t="s">
        <v>496</v>
      </c>
      <c r="AK214" s="35"/>
      <c r="AL214" s="35"/>
    </row>
    <row r="215" spans="1:38" ht="15" x14ac:dyDescent="0.25">
      <c r="A215">
        <v>1.84</v>
      </c>
      <c r="B215">
        <v>3.52</v>
      </c>
      <c r="C215">
        <v>3.59</v>
      </c>
      <c r="D215" s="20">
        <f t="shared" si="66"/>
        <v>0.10612070199390056</v>
      </c>
      <c r="E215" s="17">
        <f>IF(OR($A215="",$B215="",$C215=""),"",A215*'MPTO_working_3-way'!$I214)</f>
        <v>2.0352620916687769</v>
      </c>
      <c r="F215" s="21">
        <f>IF(OR($A215="",$B215="",$C215=""),"",B215*'MPTO_working_3-way'!$I214)</f>
        <v>3.8935448710185301</v>
      </c>
      <c r="G215" s="22">
        <f>IF(OR($A215="",$B215="",$C215=""),"",C215*'MPTO_working_3-way'!$I214)</f>
        <v>3.970973320158103</v>
      </c>
      <c r="H215" s="17">
        <f>IF(OR($A215="",$B215="",$C215=""),"",'MPTO_working_3-way'!E214)</f>
        <v>1.9680983323266443</v>
      </c>
      <c r="I215" s="21">
        <f>IF(OR($A215="",$B215="",$C215=""),"",'MPTO_working_3-way'!F214)</f>
        <v>4.0206283684332851</v>
      </c>
      <c r="J215" s="22">
        <f>IF(OR($A215="",$B215="",$C215=""),"",'MPTO_working_3-way'!G214)</f>
        <v>4.1122146952127094</v>
      </c>
      <c r="K215" s="17">
        <f>IF(OR($A215="",$B215="",$C215=""),"",'OddsRatio_working_3-way'!H214)</f>
        <v>1.9918464607255391</v>
      </c>
      <c r="L215" s="21">
        <f>IF(OR($A215="",$B215="",$C215=""),"",'OddsRatio_working_3-way'!I214)</f>
        <v>3.9755393821766161</v>
      </c>
      <c r="M215" s="22">
        <f>IF(OR($A215="",$B215="",$C215=""),"",'OddsRatio_working_3-way'!J214)</f>
        <v>4.0581932539037444</v>
      </c>
      <c r="N215" s="23">
        <f t="shared" si="54"/>
        <v>49.133721111076554</v>
      </c>
      <c r="O215" s="24">
        <f t="shared" si="55"/>
        <v>25.683536035335468</v>
      </c>
      <c r="P215" s="24">
        <f t="shared" si="56"/>
        <v>25.182742853587982</v>
      </c>
      <c r="Q215" t="s">
        <v>444</v>
      </c>
      <c r="R215" t="s">
        <v>445</v>
      </c>
      <c r="S215" s="48" t="s">
        <v>478</v>
      </c>
      <c r="T215" s="35">
        <v>100</v>
      </c>
      <c r="U215" s="35">
        <f t="shared" si="57"/>
        <v>71.590909090909093</v>
      </c>
      <c r="V215" s="35">
        <f t="shared" si="58"/>
        <v>68.454258675078862</v>
      </c>
      <c r="W215" s="35">
        <f t="shared" si="59"/>
        <v>57.805907172995774</v>
      </c>
      <c r="X215" s="35">
        <f t="shared" si="60"/>
        <v>73.739834151925351</v>
      </c>
      <c r="Y215" s="35">
        <f t="shared" si="61"/>
        <v>70.603183736095133</v>
      </c>
      <c r="Z215" s="35">
        <f t="shared" si="62"/>
        <v>59.954832234012045</v>
      </c>
      <c r="AA215" s="35">
        <f t="shared" si="63"/>
        <v>-2.1489250610162571</v>
      </c>
      <c r="AB215" s="35">
        <f t="shared" si="64"/>
        <v>-2.1489250610162713</v>
      </c>
      <c r="AC215" s="35">
        <f t="shared" si="65"/>
        <v>-2.1489250610162713</v>
      </c>
      <c r="AD215" s="36"/>
      <c r="AE215" s="36"/>
      <c r="AF215">
        <v>1.83</v>
      </c>
      <c r="AG215">
        <v>1.96</v>
      </c>
      <c r="AH215" s="41"/>
      <c r="AI215" s="36"/>
      <c r="AJ215" t="s">
        <v>497</v>
      </c>
      <c r="AK215" s="35"/>
      <c r="AL215" s="35"/>
    </row>
    <row r="216" spans="1:38" ht="15" x14ac:dyDescent="0.25">
      <c r="A216">
        <v>3.52</v>
      </c>
      <c r="B216">
        <v>3.17</v>
      </c>
      <c r="C216">
        <v>2.37</v>
      </c>
      <c r="D216" s="20">
        <f t="shared" si="66"/>
        <v>2.1489250610162713E-2</v>
      </c>
      <c r="E216" s="17">
        <f>IF(OR($A216="",$B216="",$C216=""),"",A216*'MPTO_working_3-way'!$I215)</f>
        <v>3.5956421621477728</v>
      </c>
      <c r="F216" s="21">
        <f>IF(OR($A216="",$B216="",$C216=""),"",B216*'MPTO_working_3-way'!$I215)</f>
        <v>3.2381209244342157</v>
      </c>
      <c r="G216" s="22">
        <f>IF(OR($A216="",$B216="",$C216=""),"",C216*'MPTO_working_3-way'!$I215)</f>
        <v>2.4209295239460857</v>
      </c>
      <c r="H216" s="17">
        <f>IF(OR($A216="",$B216="",$C216=""),"",'MPTO_working_3-way'!E215)</f>
        <v>3.6110491894369923</v>
      </c>
      <c r="I216" s="21">
        <f>IF(OR($A216="",$B216="",$C216=""),"",'MPTO_working_3-way'!F215)</f>
        <v>3.243653559676499</v>
      </c>
      <c r="J216" s="22">
        <f>IF(OR($A216="",$B216="",$C216=""),"",'MPTO_working_3-way'!G215)</f>
        <v>2.4109291580965313</v>
      </c>
      <c r="K216" s="17">
        <f>IF(OR($A216="",$B216="",$C216=""),"",'OddsRatio_working_3-way'!H215)</f>
        <v>3.6034198351554134</v>
      </c>
      <c r="L216" s="21">
        <f>IF(OR($A216="",$B216="",$C216=""),"",'OddsRatio_working_3-way'!I215)</f>
        <v>3.2418337469393834</v>
      </c>
      <c r="M216" s="22">
        <f>IF(OR($A216="",$B216="",$C216=""),"",'OddsRatio_working_3-way'!J215)</f>
        <v>2.4153512595884594</v>
      </c>
      <c r="N216" s="23">
        <f t="shared" si="54"/>
        <v>27.811443822949094</v>
      </c>
      <c r="O216" s="24">
        <f t="shared" si="55"/>
        <v>30.882107967438742</v>
      </c>
      <c r="P216" s="24">
        <f t="shared" si="56"/>
        <v>41.306448209612157</v>
      </c>
      <c r="Q216" t="s">
        <v>446</v>
      </c>
      <c r="R216" t="s">
        <v>447</v>
      </c>
      <c r="S216" s="48" t="s">
        <v>478</v>
      </c>
      <c r="T216" s="35">
        <v>100</v>
      </c>
      <c r="U216" s="35">
        <f t="shared" si="57"/>
        <v>80.582524271844662</v>
      </c>
      <c r="V216" s="35">
        <f t="shared" si="58"/>
        <v>75.903614457831324</v>
      </c>
      <c r="W216" s="35">
        <f t="shared" si="59"/>
        <v>40.828402366863905</v>
      </c>
      <c r="X216" s="35">
        <f t="shared" si="60"/>
        <v>83.267983175304778</v>
      </c>
      <c r="Y216" s="35">
        <f t="shared" si="61"/>
        <v>78.58907336129144</v>
      </c>
      <c r="Z216" s="35">
        <f t="shared" si="62"/>
        <v>43.513861270324014</v>
      </c>
      <c r="AA216" s="35">
        <f t="shared" si="63"/>
        <v>-2.6854589034601162</v>
      </c>
      <c r="AB216" s="35">
        <f t="shared" si="64"/>
        <v>-2.6854589034601162</v>
      </c>
      <c r="AC216" s="35">
        <f t="shared" si="65"/>
        <v>-2.6854589034601091</v>
      </c>
      <c r="AD216" s="36"/>
      <c r="AE216" s="36"/>
      <c r="AF216">
        <v>2.39</v>
      </c>
      <c r="AG216">
        <v>1.64</v>
      </c>
      <c r="AH216" s="41"/>
      <c r="AI216" s="36"/>
      <c r="AJ216" t="s">
        <v>489</v>
      </c>
      <c r="AK216" s="35"/>
      <c r="AL216" s="35"/>
    </row>
    <row r="217" spans="1:38" ht="15" x14ac:dyDescent="0.25">
      <c r="A217">
        <v>5.15</v>
      </c>
      <c r="B217">
        <v>4.1500000000000004</v>
      </c>
      <c r="C217">
        <v>1.69</v>
      </c>
      <c r="D217" s="20">
        <f t="shared" si="66"/>
        <v>2.6854589034601029E-2</v>
      </c>
      <c r="E217" s="17">
        <f>IF(OR($A217="",$B217="",$C217=""),"",A217*'MPTO_working_3-way'!$I216)</f>
        <v>5.2883011335281953</v>
      </c>
      <c r="F217" s="21">
        <f>IF(OR($A217="",$B217="",$C217=""),"",B217*'MPTO_working_3-way'!$I216)</f>
        <v>4.2614465444935945</v>
      </c>
      <c r="G217" s="22">
        <f>IF(OR($A217="",$B217="",$C217=""),"",C217*'MPTO_working_3-way'!$I216)</f>
        <v>1.7353842554684757</v>
      </c>
      <c r="H217" s="17">
        <f>IF(OR($A217="",$B217="",$C217=""),"",'MPTO_working_3-way'!E216)</f>
        <v>5.3988909109253491</v>
      </c>
      <c r="I217" s="21">
        <f>IF(OR($A217="",$B217="",$C217=""),"",'MPTO_working_3-way'!F216)</f>
        <v>4.3101158388697129</v>
      </c>
      <c r="J217" s="22">
        <f>IF(OR($A217="",$B217="",$C217=""),"",'MPTO_working_3-way'!G216)</f>
        <v>1.7159591765472992</v>
      </c>
      <c r="K217" s="17">
        <f>IF(OR($A217="",$B217="",$C217=""),"",'OddsRatio_working_3-way'!H216)</f>
        <v>5.3475313937467828</v>
      </c>
      <c r="L217" s="21">
        <f>IF(OR($A217="",$B217="",$C217=""),"",'OddsRatio_working_3-way'!I216)</f>
        <v>4.2999334675427399</v>
      </c>
      <c r="M217" s="22">
        <f>IF(OR($A217="",$B217="",$C217=""),"",'OddsRatio_working_3-way'!J216)</f>
        <v>1.7228425690807903</v>
      </c>
      <c r="N217" s="23">
        <f t="shared" si="54"/>
        <v>18.909664460291996</v>
      </c>
      <c r="O217" s="24">
        <f t="shared" si="55"/>
        <v>23.466210113374405</v>
      </c>
      <c r="P217" s="24">
        <f t="shared" si="56"/>
        <v>57.624125426333606</v>
      </c>
      <c r="Q217" t="s">
        <v>448</v>
      </c>
      <c r="R217" t="s">
        <v>449</v>
      </c>
      <c r="S217" s="48" t="s">
        <v>478</v>
      </c>
      <c r="T217" s="35">
        <v>100</v>
      </c>
      <c r="U217" s="35">
        <f t="shared" si="57"/>
        <v>73.474801061007966</v>
      </c>
      <c r="V217" s="35">
        <f t="shared" si="58"/>
        <v>68.454258675078862</v>
      </c>
      <c r="W217" s="35">
        <f t="shared" si="59"/>
        <v>55.752212389380524</v>
      </c>
      <c r="X217" s="35">
        <f t="shared" si="60"/>
        <v>75.793528935540607</v>
      </c>
      <c r="Y217" s="35">
        <f t="shared" si="61"/>
        <v>70.772986549611517</v>
      </c>
      <c r="Z217" s="35">
        <f t="shared" si="62"/>
        <v>58.070940263913172</v>
      </c>
      <c r="AA217" s="35">
        <f t="shared" si="63"/>
        <v>-2.318727874532641</v>
      </c>
      <c r="AB217" s="35">
        <f t="shared" si="64"/>
        <v>-2.3187278745326552</v>
      </c>
      <c r="AC217" s="35">
        <f t="shared" si="65"/>
        <v>-2.3187278745326481</v>
      </c>
      <c r="AD217" s="36"/>
      <c r="AE217" s="36"/>
      <c r="AF217">
        <v>1.76</v>
      </c>
      <c r="AG217">
        <v>2.17</v>
      </c>
      <c r="AH217" s="41"/>
      <c r="AI217" s="36"/>
      <c r="AJ217" t="s">
        <v>489</v>
      </c>
      <c r="AK217" s="35"/>
      <c r="AL217" s="35"/>
    </row>
    <row r="218" spans="1:38" ht="15" x14ac:dyDescent="0.25">
      <c r="A218">
        <v>3.77</v>
      </c>
      <c r="B218">
        <v>3.17</v>
      </c>
      <c r="C218">
        <v>2.2599999999999998</v>
      </c>
      <c r="D218" s="20">
        <f t="shared" si="66"/>
        <v>2.3187278745326445E-2</v>
      </c>
      <c r="E218" s="17">
        <f>IF(OR($A218="",$B218="",$C218=""),"",A218*'MPTO_working_3-way'!$I217)</f>
        <v>3.8574160408698805</v>
      </c>
      <c r="F218" s="21">
        <f>IF(OR($A218="",$B218="",$C218=""),"",B218*'MPTO_working_3-way'!$I217)</f>
        <v>3.2435036736226848</v>
      </c>
      <c r="G218" s="22">
        <f>IF(OR($A218="",$B218="",$C218=""),"",C218*'MPTO_working_3-way'!$I217)</f>
        <v>2.3124032499644374</v>
      </c>
      <c r="H218" s="17">
        <f>IF(OR($A218="",$B218="",$C218=""),"",'MPTO_working_3-way'!E217)</f>
        <v>3.8831498623572305</v>
      </c>
      <c r="I218" s="21">
        <f>IF(OR($A218="",$B218="",$C218=""),"",'MPTO_working_3-way'!F217)</f>
        <v>3.2496196609863328</v>
      </c>
      <c r="J218" s="22">
        <f>IF(OR($A218="",$B218="",$C218=""),"",'MPTO_working_3-way'!G217)</f>
        <v>2.3001789508412913</v>
      </c>
      <c r="K218" s="17">
        <f>IF(OR($A218="",$B218="",$C218=""),"",'OddsRatio_working_3-way'!H217)</f>
        <v>3.8699793055613032</v>
      </c>
      <c r="L218" s="21">
        <f>IF(OR($A218="",$B218="",$C218=""),"",'OddsRatio_working_3-way'!I217)</f>
        <v>3.2483231382917079</v>
      </c>
      <c r="M218" s="22">
        <f>IF(OR($A218="",$B218="",$C218=""),"",'OddsRatio_working_3-way'!J217)</f>
        <v>2.3054779512661527</v>
      </c>
      <c r="N218" s="23">
        <f t="shared" si="54"/>
        <v>25.924089841615615</v>
      </c>
      <c r="O218" s="24">
        <f t="shared" si="55"/>
        <v>30.830857634981346</v>
      </c>
      <c r="P218" s="24">
        <f t="shared" si="56"/>
        <v>43.245052523403047</v>
      </c>
      <c r="Q218" t="s">
        <v>450</v>
      </c>
      <c r="R218" t="s">
        <v>451</v>
      </c>
      <c r="S218" s="48" t="s">
        <v>478</v>
      </c>
      <c r="T218" s="35">
        <v>100</v>
      </c>
      <c r="U218" s="35">
        <f t="shared" si="57"/>
        <v>50.73891625615763</v>
      </c>
      <c r="V218" s="35">
        <f t="shared" si="58"/>
        <v>73.890339425587456</v>
      </c>
      <c r="W218" s="35">
        <f t="shared" si="59"/>
        <v>73.045822102425873</v>
      </c>
      <c r="X218" s="35">
        <f t="shared" si="60"/>
        <v>53.063838471986656</v>
      </c>
      <c r="Y218" s="35">
        <f t="shared" si="61"/>
        <v>76.215261641416504</v>
      </c>
      <c r="Z218" s="35">
        <f t="shared" si="62"/>
        <v>75.370744318254907</v>
      </c>
      <c r="AA218" s="35">
        <f t="shared" si="63"/>
        <v>-2.3249222158290266</v>
      </c>
      <c r="AB218" s="35">
        <f t="shared" si="64"/>
        <v>-2.3249222158290479</v>
      </c>
      <c r="AC218" s="35">
        <f t="shared" si="65"/>
        <v>-2.3249222158290337</v>
      </c>
      <c r="AD218" s="36"/>
      <c r="AE218" s="36"/>
      <c r="AF218">
        <v>2.81</v>
      </c>
      <c r="AG218">
        <v>1.49</v>
      </c>
      <c r="AH218" s="41"/>
      <c r="AI218" s="36"/>
      <c r="AJ218" t="s">
        <v>489</v>
      </c>
      <c r="AK218" s="35"/>
      <c r="AL218" s="35"/>
    </row>
    <row r="219" spans="1:38" ht="15" x14ac:dyDescent="0.25">
      <c r="A219">
        <v>2.0299999999999998</v>
      </c>
      <c r="B219">
        <v>3.83</v>
      </c>
      <c r="C219">
        <v>3.71</v>
      </c>
      <c r="D219" s="20">
        <f t="shared" si="66"/>
        <v>2.3249222158290284E-2</v>
      </c>
      <c r="E219" s="17">
        <f>IF(OR($A219="",$B219="",$C219=""),"",A219*'MPTO_working_3-way'!$I218)</f>
        <v>2.0771959209813291</v>
      </c>
      <c r="F219" s="21">
        <f>IF(OR($A219="",$B219="",$C219=""),"",B219*'MPTO_working_3-way'!$I218)</f>
        <v>3.9190445208662519</v>
      </c>
      <c r="G219" s="22">
        <f>IF(OR($A219="",$B219="",$C219=""),"",C219*'MPTO_working_3-way'!$I218)</f>
        <v>3.7962546142072569</v>
      </c>
      <c r="H219" s="17">
        <f>IF(OR($A219="",$B219="",$C219=""),"",'MPTO_working_3-way'!E218)</f>
        <v>2.0624463516807179</v>
      </c>
      <c r="I219" s="21">
        <f>IF(OR($A219="",$B219="",$C219=""),"",'MPTO_working_3-way'!F218)</f>
        <v>3.9471575853228895</v>
      </c>
      <c r="J219" s="22">
        <f>IF(OR($A219="",$B219="",$C219=""),"",'MPTO_working_3-way'!G218)</f>
        <v>3.8198258688865701</v>
      </c>
      <c r="K219" s="17">
        <f>IF(OR($A219="",$B219="",$C219=""),"",'OddsRatio_working_3-way'!H218)</f>
        <v>2.0683297821765696</v>
      </c>
      <c r="L219" s="21">
        <f>IF(OR($A219="",$B219="",$C219=""),"",'OddsRatio_working_3-way'!I218)</f>
        <v>3.935313867533683</v>
      </c>
      <c r="M219" s="22">
        <f>IF(OR($A219="",$B219="",$C219=""),"",'OddsRatio_working_3-way'!J218)</f>
        <v>3.8108482618432085</v>
      </c>
      <c r="N219" s="23">
        <f t="shared" si="54"/>
        <v>48.14182378750148</v>
      </c>
      <c r="O219" s="24">
        <f t="shared" si="55"/>
        <v>25.516423574054308</v>
      </c>
      <c r="P219" s="24">
        <f t="shared" si="56"/>
        <v>26.341752638444206</v>
      </c>
      <c r="Q219" t="s">
        <v>452</v>
      </c>
      <c r="R219" t="s">
        <v>453</v>
      </c>
      <c r="S219" s="48" t="s">
        <v>478</v>
      </c>
      <c r="T219" s="35">
        <v>100</v>
      </c>
      <c r="U219" s="35">
        <f t="shared" si="57"/>
        <v>81.343283582089541</v>
      </c>
      <c r="V219" s="35">
        <f t="shared" si="58"/>
        <v>72.375690607734811</v>
      </c>
      <c r="W219" s="35">
        <f t="shared" si="59"/>
        <v>43.820224719101127</v>
      </c>
      <c r="X219" s="35">
        <f t="shared" si="60"/>
        <v>83.80408467316407</v>
      </c>
      <c r="Y219" s="35">
        <f t="shared" si="61"/>
        <v>74.836491698809326</v>
      </c>
      <c r="Z219" s="35">
        <f t="shared" si="62"/>
        <v>46.281025810175642</v>
      </c>
      <c r="AA219" s="35">
        <f t="shared" si="63"/>
        <v>-2.4608010910745293</v>
      </c>
      <c r="AB219" s="35">
        <f t="shared" si="64"/>
        <v>-2.4608010910745151</v>
      </c>
      <c r="AC219" s="35">
        <f t="shared" si="65"/>
        <v>-2.4608010910745151</v>
      </c>
      <c r="AD219" s="36"/>
      <c r="AE219" s="36"/>
      <c r="AF219">
        <v>1.94</v>
      </c>
      <c r="AG219">
        <v>1.96</v>
      </c>
      <c r="AH219" s="41"/>
      <c r="AI219" s="36"/>
      <c r="AJ219" t="s">
        <v>489</v>
      </c>
      <c r="AK219" s="35"/>
      <c r="AL219" s="35"/>
    </row>
    <row r="220" spans="1:38" ht="15" x14ac:dyDescent="0.25">
      <c r="A220">
        <v>5.36</v>
      </c>
      <c r="B220">
        <v>3.62</v>
      </c>
      <c r="C220">
        <v>1.78</v>
      </c>
      <c r="D220" s="20">
        <f t="shared" si="66"/>
        <v>2.4608010910745159E-2</v>
      </c>
      <c r="E220" s="17">
        <f>IF(OR($A220="",$B220="",$C220=""),"",A220*'MPTO_working_3-way'!$I219)</f>
        <v>5.4918989384815946</v>
      </c>
      <c r="F220" s="21">
        <f>IF(OR($A220="",$B220="",$C220=""),"",B220*'MPTO_working_3-way'!$I219)</f>
        <v>3.7090809994968974</v>
      </c>
      <c r="G220" s="22">
        <f>IF(OR($A220="",$B220="",$C220=""),"",C220*'MPTO_working_3-way'!$I219)</f>
        <v>1.8238022594211265</v>
      </c>
      <c r="H220" s="17">
        <f>IF(OR($A220="",$B220="",$C220=""),"",'MPTO_working_3-way'!E219)</f>
        <v>5.6064970010112072</v>
      </c>
      <c r="I220" s="21">
        <f>IF(OR($A220="",$B220="",$C220=""),"",'MPTO_working_3-way'!F219)</f>
        <v>3.7307805535375715</v>
      </c>
      <c r="J220" s="22">
        <f>IF(OR($A220="",$B220="",$C220=""),"",'MPTO_working_3-way'!G219)</f>
        <v>1.8063744270890136</v>
      </c>
      <c r="K220" s="17">
        <f>IF(OR($A220="",$B220="",$C220=""),"",'OddsRatio_working_3-way'!H219)</f>
        <v>5.5442145302832149</v>
      </c>
      <c r="L220" s="21">
        <f>IF(OR($A220="",$B220="",$C220=""),"",'OddsRatio_working_3-way'!I219)</f>
        <v>3.7306977223261515</v>
      </c>
      <c r="M220" s="22">
        <f>IF(OR($A220="",$B220="",$C220=""),"",'OddsRatio_working_3-way'!J219)</f>
        <v>1.8129558104635111</v>
      </c>
      <c r="N220" s="23">
        <f t="shared" si="54"/>
        <v>18.208638054007618</v>
      </c>
      <c r="O220" s="24">
        <f t="shared" si="55"/>
        <v>26.960856345160451</v>
      </c>
      <c r="P220" s="24">
        <f t="shared" si="56"/>
        <v>54.830505600831927</v>
      </c>
      <c r="Q220" t="s">
        <v>454</v>
      </c>
      <c r="R220" t="s">
        <v>455</v>
      </c>
      <c r="S220" s="48" t="s">
        <v>478</v>
      </c>
      <c r="T220" s="35">
        <v>100</v>
      </c>
      <c r="U220" s="35">
        <f t="shared" si="57"/>
        <v>42.857142857142854</v>
      </c>
      <c r="V220" s="35">
        <f t="shared" si="58"/>
        <v>71.590909090909093</v>
      </c>
      <c r="W220" s="35">
        <f t="shared" si="59"/>
        <v>81.378026070763497</v>
      </c>
      <c r="X220" s="35">
        <f t="shared" si="60"/>
        <v>47.03106483832741</v>
      </c>
      <c r="Y220" s="35">
        <f t="shared" si="61"/>
        <v>75.764831072093642</v>
      </c>
      <c r="Z220" s="35">
        <f t="shared" si="62"/>
        <v>85.55194805194806</v>
      </c>
      <c r="AA220" s="35">
        <f t="shared" si="63"/>
        <v>-4.1739219811845558</v>
      </c>
      <c r="AB220" s="35">
        <f t="shared" si="64"/>
        <v>-4.1739219811845487</v>
      </c>
      <c r="AC220" s="35">
        <f t="shared" si="65"/>
        <v>-4.1739219811845629</v>
      </c>
      <c r="AD220" s="36"/>
      <c r="AE220" s="36"/>
      <c r="AF220">
        <v>2.2599999999999998</v>
      </c>
      <c r="AG220">
        <v>1.7</v>
      </c>
      <c r="AH220" s="41"/>
      <c r="AI220" s="36"/>
      <c r="AJ220" t="s">
        <v>489</v>
      </c>
      <c r="AK220" s="35"/>
      <c r="AL220" s="35"/>
    </row>
    <row r="221" spans="1:38" ht="15" x14ac:dyDescent="0.25">
      <c r="A221">
        <v>1.75</v>
      </c>
      <c r="B221">
        <v>3.52</v>
      </c>
      <c r="C221">
        <v>5.37</v>
      </c>
      <c r="D221" s="20">
        <f t="shared" si="66"/>
        <v>4.1739219811845585E-2</v>
      </c>
      <c r="E221" s="17">
        <f>IF(OR($A221="",$B221="",$C221=""),"",A221*'MPTO_working_3-way'!$I220)</f>
        <v>1.8230436346707297</v>
      </c>
      <c r="F221" s="21">
        <f>IF(OR($A221="",$B221="",$C221=""),"",B221*'MPTO_working_3-way'!$I220)</f>
        <v>3.6669220537376965</v>
      </c>
      <c r="G221" s="22">
        <f>IF(OR($A221="",$B221="",$C221=""),"",C221*'MPTO_working_3-way'!$I220)</f>
        <v>5.5941396103896111</v>
      </c>
      <c r="H221" s="17">
        <f>IF(OR($A221="",$B221="",$C221=""),"",'MPTO_working_3-way'!E220)</f>
        <v>1.7936721101099837</v>
      </c>
      <c r="I221" s="21">
        <f>IF(OR($A221="",$B221="",$C221=""),"",'MPTO_working_3-way'!F220)</f>
        <v>3.7012658605539359</v>
      </c>
      <c r="J221" s="22">
        <f>IF(OR($A221="",$B221="",$C221=""),"",'MPTO_working_3-way'!G220)</f>
        <v>5.8036059955670707</v>
      </c>
      <c r="K221" s="17">
        <f>IF(OR($A221="",$B221="",$C221=""),"",'OddsRatio_working_3-way'!H220)</f>
        <v>1.8045480947987378</v>
      </c>
      <c r="L221" s="21">
        <f>IF(OR($A221="",$B221="",$C221=""),"",'OddsRatio_working_3-way'!I220)</f>
        <v>3.7032815985237577</v>
      </c>
      <c r="M221" s="22">
        <f>IF(OR($A221="",$B221="",$C221=""),"",'OddsRatio_working_3-way'!J220)</f>
        <v>5.6878335656939765</v>
      </c>
      <c r="N221" s="23">
        <f t="shared" si="54"/>
        <v>54.853322267331009</v>
      </c>
      <c r="O221" s="24">
        <f t="shared" si="55"/>
        <v>27.27082783176968</v>
      </c>
      <c r="P221" s="24">
        <f t="shared" si="56"/>
        <v>17.875849900899304</v>
      </c>
      <c r="Q221" t="s">
        <v>456</v>
      </c>
      <c r="R221" t="s">
        <v>457</v>
      </c>
      <c r="S221" s="48" t="s">
        <v>478</v>
      </c>
      <c r="T221" s="35">
        <v>100</v>
      </c>
      <c r="U221" s="35">
        <f t="shared" si="57"/>
        <v>60</v>
      </c>
      <c r="V221" s="35">
        <f t="shared" si="58"/>
        <v>65.156794425087099</v>
      </c>
      <c r="W221" s="35">
        <f t="shared" si="59"/>
        <v>70.930232558139537</v>
      </c>
      <c r="X221" s="35">
        <f t="shared" si="60"/>
        <v>63.912973016773357</v>
      </c>
      <c r="Y221" s="35">
        <f t="shared" si="61"/>
        <v>69.069767441860463</v>
      </c>
      <c r="Z221" s="35">
        <f t="shared" si="62"/>
        <v>74.843205574912886</v>
      </c>
      <c r="AA221" s="35">
        <f t="shared" si="63"/>
        <v>-3.912973016773357</v>
      </c>
      <c r="AB221" s="35">
        <f t="shared" si="64"/>
        <v>-3.9129730167733641</v>
      </c>
      <c r="AC221" s="35">
        <f t="shared" si="65"/>
        <v>-3.9129730167733499</v>
      </c>
      <c r="AD221" s="36"/>
      <c r="AE221" s="36"/>
      <c r="AF221">
        <v>2.2799999999999998</v>
      </c>
      <c r="AG221">
        <v>1.65</v>
      </c>
      <c r="AH221" s="41"/>
      <c r="AI221" s="36"/>
      <c r="AJ221" t="s">
        <v>490</v>
      </c>
      <c r="AK221" s="35"/>
      <c r="AL221" s="35"/>
    </row>
    <row r="222" spans="1:38" ht="15" x14ac:dyDescent="0.25">
      <c r="A222">
        <v>2.5</v>
      </c>
      <c r="B222">
        <v>2.87</v>
      </c>
      <c r="C222">
        <v>3.44</v>
      </c>
      <c r="D222" s="20">
        <f t="shared" si="66"/>
        <v>3.9129730167733578E-2</v>
      </c>
      <c r="E222" s="17">
        <f>IF(OR($A222="",$B222="",$C222=""),"",A222*'MPTO_working_3-way'!$I221)</f>
        <v>2.5978243254193338</v>
      </c>
      <c r="F222" s="21">
        <f>IF(OR($A222="",$B222="",$C222=""),"",B222*'MPTO_working_3-way'!$I221)</f>
        <v>2.9823023255813954</v>
      </c>
      <c r="G222" s="22">
        <f>IF(OR($A222="",$B222="",$C222=""),"",C222*'MPTO_working_3-way'!$I221)</f>
        <v>3.5746062717770033</v>
      </c>
      <c r="H222" s="17">
        <f>IF(OR($A222="",$B222="",$C222=""),"",'MPTO_working_3-way'!E221)</f>
        <v>2.5842680943439689</v>
      </c>
      <c r="I222" s="21">
        <f>IF(OR($A222="",$B222="",$C222=""),"",'MPTO_working_3-way'!F221)</f>
        <v>2.9816140644756017</v>
      </c>
      <c r="J222" s="22">
        <f>IF(OR($A222="",$B222="",$C222=""),"",'MPTO_working_3-way'!G221)</f>
        <v>3.6015992840188336</v>
      </c>
      <c r="K222" s="17">
        <f>IF(OR($A222="",$B222="",$C222=""),"",'OddsRatio_working_3-way'!H221)</f>
        <v>2.5906122095827535</v>
      </c>
      <c r="L222" s="21">
        <f>IF(OR($A222="",$B222="",$C222=""),"",'OddsRatio_working_3-way'!I221)</f>
        <v>2.9829632212798338</v>
      </c>
      <c r="M222" s="22">
        <f>IF(OR($A222="",$B222="",$C222=""),"",'OddsRatio_working_3-way'!J221)</f>
        <v>3.5873958609212799</v>
      </c>
      <c r="N222" s="23">
        <f t="shared" si="54"/>
        <v>38.493749951262878</v>
      </c>
      <c r="O222" s="24">
        <f t="shared" si="55"/>
        <v>33.531141072528634</v>
      </c>
      <c r="P222" s="24">
        <f t="shared" si="56"/>
        <v>27.975108976208485</v>
      </c>
      <c r="Q222" t="s">
        <v>458</v>
      </c>
      <c r="R222" t="s">
        <v>459</v>
      </c>
      <c r="S222" s="48" t="s">
        <v>478</v>
      </c>
      <c r="T222" s="35">
        <v>100</v>
      </c>
      <c r="U222" s="35">
        <f t="shared" si="57"/>
        <v>55.752212389380524</v>
      </c>
      <c r="V222" s="35">
        <f t="shared" si="58"/>
        <v>66.777408637873762</v>
      </c>
      <c r="W222" s="35">
        <f t="shared" si="59"/>
        <v>73.544973544973558</v>
      </c>
      <c r="X222" s="35">
        <f t="shared" si="60"/>
        <v>59.677617817152708</v>
      </c>
      <c r="Y222" s="35">
        <f t="shared" si="61"/>
        <v>70.702814065645939</v>
      </c>
      <c r="Z222" s="35">
        <f t="shared" si="62"/>
        <v>77.470378972745706</v>
      </c>
      <c r="AA222" s="35">
        <f t="shared" si="63"/>
        <v>-3.9254054277721835</v>
      </c>
      <c r="AB222" s="35">
        <f t="shared" si="64"/>
        <v>-3.9254054277721764</v>
      </c>
      <c r="AC222" s="35">
        <f t="shared" si="65"/>
        <v>-3.925405427772148</v>
      </c>
      <c r="AD222" s="36"/>
      <c r="AE222" s="36"/>
      <c r="AF222">
        <v>2.7</v>
      </c>
      <c r="AG222">
        <v>1.49</v>
      </c>
      <c r="AH222" s="41"/>
      <c r="AI222" s="36"/>
      <c r="AJ222" t="s">
        <v>490</v>
      </c>
      <c r="AK222" s="35"/>
      <c r="AL222" s="35"/>
    </row>
    <row r="223" spans="1:38" ht="15" x14ac:dyDescent="0.25">
      <c r="A223">
        <v>2.2599999999999998</v>
      </c>
      <c r="B223">
        <v>3.01</v>
      </c>
      <c r="C223">
        <v>3.78</v>
      </c>
      <c r="D223" s="20">
        <f t="shared" si="66"/>
        <v>3.9254054277721773E-2</v>
      </c>
      <c r="E223" s="17">
        <f>IF(OR($A223="",$B223="",$C223=""),"",A223*'MPTO_working_3-way'!$I222)</f>
        <v>2.3487141626676511</v>
      </c>
      <c r="F223" s="21">
        <f>IF(OR($A223="",$B223="",$C223=""),"",B223*'MPTO_working_3-way'!$I222)</f>
        <v>3.1281547033759423</v>
      </c>
      <c r="G223" s="22">
        <f>IF(OR($A223="",$B223="",$C223=""),"",C223*'MPTO_working_3-way'!$I222)</f>
        <v>3.9283803251697882</v>
      </c>
      <c r="H223" s="17">
        <f>IF(OR($A223="",$B223="",$C223=""),"",'MPTO_working_3-way'!E222)</f>
        <v>2.3288678538733274</v>
      </c>
      <c r="I223" s="21">
        <f>IF(OR($A223="",$B223="",$C223=""),"",'MPTO_working_3-way'!F222)</f>
        <v>3.1334090037998252</v>
      </c>
      <c r="J223" s="22">
        <f>IF(OR($A223="",$B223="",$C223=""),"",'MPTO_working_3-way'!G222)</f>
        <v>3.9766873893080414</v>
      </c>
      <c r="K223" s="17">
        <f>IF(OR($A223="",$B223="",$C223=""),"",'OddsRatio_working_3-way'!H222)</f>
        <v>2.3375556712423893</v>
      </c>
      <c r="L223" s="21">
        <f>IF(OR($A223="",$B223="",$C223=""),"",'OddsRatio_working_3-way'!I222)</f>
        <v>3.1337197612676215</v>
      </c>
      <c r="M223" s="22">
        <f>IF(OR($A223="",$B223="",$C223=""),"",'OddsRatio_working_3-way'!J222)</f>
        <v>3.951114893693525</v>
      </c>
      <c r="N223" s="23">
        <f t="shared" ref="N223:N230" si="67">(1/E223)* 100</f>
        <v>42.576487845766977</v>
      </c>
      <c r="O223" s="24">
        <f t="shared" ref="O223:O230" si="68">(1/F223)* 100</f>
        <v>31.967728415758597</v>
      </c>
      <c r="P223" s="24">
        <f t="shared" ref="P223:P230" si="69">(1/G223)* 100</f>
        <v>25.455783738474437</v>
      </c>
      <c r="Q223" t="s">
        <v>460</v>
      </c>
      <c r="R223" t="s">
        <v>461</v>
      </c>
      <c r="S223" s="48" t="s">
        <v>478</v>
      </c>
      <c r="T223" s="35">
        <v>100</v>
      </c>
      <c r="U223" s="35">
        <f t="shared" ref="U223:U230" si="70">(1/A224)*((T223*A224)-T223)</f>
        <v>51.456310679611654</v>
      </c>
      <c r="V223" s="35">
        <f t="shared" ref="V223:V230" si="71">(1/B224)*((T223*B224)-T223)</f>
        <v>67.948717948717942</v>
      </c>
      <c r="W223" s="35">
        <f t="shared" ref="W223:W230" si="72">(1/C224)*((T223*C224)-T223)</f>
        <v>76.580796252927385</v>
      </c>
      <c r="X223" s="35">
        <f t="shared" ref="X223:X230" si="73">((1/B224)+(1/C224))*T223</f>
        <v>55.470485798354652</v>
      </c>
      <c r="Y223" s="35">
        <f t="shared" ref="Y223:Y230" si="74">((1/A224)+(1/C224))*T223</f>
        <v>71.962893067460953</v>
      </c>
      <c r="Z223" s="35">
        <f t="shared" ref="Z223:Z230" si="75">((1/A224)+(1/B224))*T223</f>
        <v>80.594971371670397</v>
      </c>
      <c r="AA223" s="35">
        <f t="shared" ref="AA223:AA230" si="76">U223-X223</f>
        <v>-4.0141751187429975</v>
      </c>
      <c r="AB223" s="35">
        <f t="shared" ref="AB223:AB230" si="77">V223-Y223</f>
        <v>-4.0141751187430117</v>
      </c>
      <c r="AC223" s="35">
        <f t="shared" ref="AC223:AC230" si="78">W223-Z223</f>
        <v>-4.0141751187430117</v>
      </c>
      <c r="AD223" s="36"/>
      <c r="AE223" s="36"/>
      <c r="AF223">
        <v>2.41</v>
      </c>
      <c r="AG223">
        <v>1.59</v>
      </c>
      <c r="AH223" s="41"/>
      <c r="AI223" s="36"/>
      <c r="AJ223" t="s">
        <v>490</v>
      </c>
      <c r="AK223" s="35"/>
      <c r="AL223" s="35"/>
    </row>
    <row r="224" spans="1:38" ht="15" x14ac:dyDescent="0.25">
      <c r="A224">
        <v>2.06</v>
      </c>
      <c r="B224">
        <v>3.12</v>
      </c>
      <c r="C224">
        <v>4.2699999999999996</v>
      </c>
      <c r="D224" s="20">
        <f t="shared" si="66"/>
        <v>4.0141751187430019E-2</v>
      </c>
      <c r="E224" s="17">
        <f>IF(OR($A224="",$B224="",$C224=""),"",A224*'MPTO_working_3-way'!$I223)</f>
        <v>2.1426920074461058</v>
      </c>
      <c r="F224" s="21">
        <f>IF(OR($A224="",$B224="",$C224=""),"",B224*'MPTO_working_3-way'!$I223)</f>
        <v>3.2452422637047817</v>
      </c>
      <c r="G224" s="22">
        <f>IF(OR($A224="",$B224="",$C224=""),"",C224*'MPTO_working_3-way'!$I223)</f>
        <v>4.4414052775703254</v>
      </c>
      <c r="H224" s="17">
        <f>IF(OR($A224="",$B224="",$C224=""),"",'MPTO_working_3-way'!E223)</f>
        <v>2.1183913442714193</v>
      </c>
      <c r="I224" s="21">
        <f>IF(OR($A224="",$B224="",$C224=""),"",'MPTO_working_3-way'!F223)</f>
        <v>3.2559265366348735</v>
      </c>
      <c r="J224" s="22">
        <f>IF(OR($A224="",$B224="",$C224=""),"",'MPTO_working_3-way'!G223)</f>
        <v>4.528750583610158</v>
      </c>
      <c r="K224" s="17">
        <f>IF(OR($A224="",$B224="",$C224=""),"",'OddsRatio_working_3-way'!H223)</f>
        <v>2.1284896377892184</v>
      </c>
      <c r="L224" s="21">
        <f>IF(OR($A224="",$B224="",$C224=""),"",'OddsRatio_working_3-way'!I223)</f>
        <v>3.2569792755784372</v>
      </c>
      <c r="M224" s="22">
        <f>IF(OR($A224="",$B224="",$C224=""),"",'OddsRatio_working_3-way'!J223)</f>
        <v>4.481284071293155</v>
      </c>
      <c r="N224" s="23">
        <f t="shared" si="67"/>
        <v>46.670263226113825</v>
      </c>
      <c r="O224" s="24">
        <f t="shared" si="68"/>
        <v>30.814340463395663</v>
      </c>
      <c r="P224" s="24">
        <f t="shared" si="69"/>
        <v>22.515396310490512</v>
      </c>
      <c r="Q224" t="s">
        <v>462</v>
      </c>
      <c r="R224" t="s">
        <v>463</v>
      </c>
      <c r="S224" s="48" t="s">
        <v>478</v>
      </c>
      <c r="T224" s="35">
        <v>100</v>
      </c>
      <c r="U224" s="35">
        <f t="shared" si="70"/>
        <v>38.650306748466257</v>
      </c>
      <c r="V224" s="35">
        <f t="shared" si="71"/>
        <v>72.602739726027394</v>
      </c>
      <c r="W224" s="35">
        <f t="shared" si="72"/>
        <v>84.301412872841439</v>
      </c>
      <c r="X224" s="35">
        <f t="shared" si="73"/>
        <v>43.095847401131159</v>
      </c>
      <c r="Y224" s="35">
        <f t="shared" si="74"/>
        <v>77.048280378692297</v>
      </c>
      <c r="Z224" s="35">
        <f t="shared" si="75"/>
        <v>88.746953525506342</v>
      </c>
      <c r="AA224" s="35">
        <f t="shared" si="76"/>
        <v>-4.4455406526649028</v>
      </c>
      <c r="AB224" s="35">
        <f t="shared" si="77"/>
        <v>-4.4455406526649028</v>
      </c>
      <c r="AC224" s="35">
        <f t="shared" si="78"/>
        <v>-4.4455406526649028</v>
      </c>
      <c r="AD224" s="36"/>
      <c r="AE224" s="36"/>
      <c r="AF224">
        <v>2.3199999999999998</v>
      </c>
      <c r="AG224">
        <v>1.63</v>
      </c>
      <c r="AH224" s="41"/>
      <c r="AI224" s="36"/>
      <c r="AJ224" t="s">
        <v>490</v>
      </c>
      <c r="AK224" s="35"/>
      <c r="AL224" s="35"/>
    </row>
    <row r="225" spans="1:38" ht="15" x14ac:dyDescent="0.25">
      <c r="A225">
        <v>1.63</v>
      </c>
      <c r="B225">
        <v>3.65</v>
      </c>
      <c r="C225">
        <v>6.37</v>
      </c>
      <c r="D225" s="20">
        <f t="shared" si="66"/>
        <v>4.4455406526648922E-2</v>
      </c>
      <c r="E225" s="17">
        <f>IF(OR($A225="",$B225="",$C225=""),"",A225*'MPTO_working_3-way'!$I224)</f>
        <v>1.7024623126384377</v>
      </c>
      <c r="F225" s="21">
        <f>IF(OR($A225="",$B225="",$C225=""),"",B225*'MPTO_working_3-way'!$I224)</f>
        <v>3.8122622338222683</v>
      </c>
      <c r="G225" s="22">
        <f>IF(OR($A225="",$B225="",$C225=""),"",C225*'MPTO_working_3-way'!$I224)</f>
        <v>6.6531809395747539</v>
      </c>
      <c r="H225" s="17">
        <f>IF(OR($A225="",$B225="",$C225=""),"",'MPTO_working_3-way'!E224)</f>
        <v>1.6703457042109346</v>
      </c>
      <c r="I225" s="21">
        <f>IF(OR($A225="",$B225="",$C225=""),"",'MPTO_working_3-way'!F224)</f>
        <v>3.8587074995125481</v>
      </c>
      <c r="J225" s="22">
        <f>IF(OR($A225="",$B225="",$C225=""),"",'MPTO_working_3-way'!G224)</f>
        <v>7.0339612521007693</v>
      </c>
      <c r="K225" s="17">
        <f>IF(OR($A225="",$B225="",$C225=""),"",'OddsRatio_working_3-way'!H224)</f>
        <v>1.6817386819798255</v>
      </c>
      <c r="L225" s="21">
        <f>IF(OR($A225="",$B225="",$C225=""),"",'OddsRatio_working_3-way'!I224)</f>
        <v>3.8676309638833932</v>
      </c>
      <c r="M225" s="22">
        <f>IF(OR($A225="",$B225="",$C225=""),"",'OddsRatio_working_3-way'!J224)</f>
        <v>6.8110106702089892</v>
      </c>
      <c r="N225" s="23">
        <f t="shared" si="67"/>
        <v>58.738451510872068</v>
      </c>
      <c r="O225" s="24">
        <f t="shared" si="68"/>
        <v>26.231144099375747</v>
      </c>
      <c r="P225" s="24">
        <f t="shared" si="69"/>
        <v>15.030404389752192</v>
      </c>
      <c r="Q225" t="s">
        <v>464</v>
      </c>
      <c r="R225" t="s">
        <v>465</v>
      </c>
      <c r="S225" s="48" t="s">
        <v>478</v>
      </c>
      <c r="T225" s="35">
        <v>100</v>
      </c>
      <c r="U225" s="35">
        <f t="shared" si="70"/>
        <v>70.238095238095241</v>
      </c>
      <c r="V225" s="35">
        <f t="shared" si="71"/>
        <v>72.375690607734811</v>
      </c>
      <c r="W225" s="35">
        <f t="shared" si="72"/>
        <v>54.545454545454554</v>
      </c>
      <c r="X225" s="35">
        <f t="shared" si="73"/>
        <v>73.078854846810643</v>
      </c>
      <c r="Y225" s="35">
        <f t="shared" si="74"/>
        <v>75.216450216450212</v>
      </c>
      <c r="Z225" s="35">
        <f t="shared" si="75"/>
        <v>57.386214154169956</v>
      </c>
      <c r="AA225" s="35">
        <f t="shared" si="76"/>
        <v>-2.8407596087154019</v>
      </c>
      <c r="AB225" s="35">
        <f t="shared" si="77"/>
        <v>-2.8407596087154019</v>
      </c>
      <c r="AC225" s="35">
        <f t="shared" si="78"/>
        <v>-2.8407596087154019</v>
      </c>
      <c r="AD225" s="36"/>
      <c r="AE225" s="36"/>
      <c r="AF225">
        <v>2.36</v>
      </c>
      <c r="AG225">
        <v>1.61</v>
      </c>
      <c r="AH225" s="41"/>
      <c r="AI225" s="36"/>
      <c r="AJ225" t="s">
        <v>490</v>
      </c>
      <c r="AK225" s="35"/>
      <c r="AL225" s="35"/>
    </row>
    <row r="226" spans="1:38" ht="15" x14ac:dyDescent="0.25">
      <c r="A226">
        <v>3.36</v>
      </c>
      <c r="B226">
        <v>3.62</v>
      </c>
      <c r="C226">
        <v>2.2000000000000002</v>
      </c>
      <c r="D226" s="20">
        <f t="shared" si="66"/>
        <v>2.8407596087154152E-2</v>
      </c>
      <c r="E226" s="17">
        <f>IF(OR($A226="",$B226="",$C226=""),"",A226*'MPTO_working_3-way'!$I225)</f>
        <v>3.4554495228528377</v>
      </c>
      <c r="F226" s="21">
        <f>IF(OR($A226="",$B226="",$C226=""),"",B226*'MPTO_working_3-way'!$I225)</f>
        <v>3.7228354978354981</v>
      </c>
      <c r="G226" s="22">
        <f>IF(OR($A226="",$B226="",$C226=""),"",C226*'MPTO_working_3-way'!$I225)</f>
        <v>2.2624967113917394</v>
      </c>
      <c r="H226" s="17">
        <f>IF(OR($A226="",$B226="",$C226=""),"",'MPTO_working_3-way'!E225)</f>
        <v>3.4704165340932671</v>
      </c>
      <c r="I226" s="21">
        <f>IF(OR($A226="",$B226="",$C226=""),"",'MPTO_working_3-way'!F225)</f>
        <v>3.7484927044654799</v>
      </c>
      <c r="J226" s="22">
        <f>IF(OR($A226="",$B226="",$C226=""),"",'MPTO_working_3-way'!G225)</f>
        <v>2.246805995280083</v>
      </c>
      <c r="K226" s="17">
        <f>IF(OR($A226="",$B226="",$C226=""),"",'OddsRatio_working_3-way'!H225)</f>
        <v>3.4650054135066211</v>
      </c>
      <c r="L226" s="21">
        <f>IF(OR($A226="",$B226="",$C226=""),"",'OddsRatio_working_3-way'!I225)</f>
        <v>3.7365738065200613</v>
      </c>
      <c r="M226" s="22">
        <f>IF(OR($A226="",$B226="",$C226=""),"",'OddsRatio_working_3-way'!J225)</f>
        <v>2.2533925831389596</v>
      </c>
      <c r="N226" s="23">
        <f t="shared" si="67"/>
        <v>28.939794761475625</v>
      </c>
      <c r="O226" s="24">
        <f t="shared" si="68"/>
        <v>26.861245966452511</v>
      </c>
      <c r="P226" s="24">
        <f t="shared" si="69"/>
        <v>44.19895927207186</v>
      </c>
      <c r="Q226" t="s">
        <v>466</v>
      </c>
      <c r="R226" t="s">
        <v>467</v>
      </c>
      <c r="S226" s="48" t="s">
        <v>478</v>
      </c>
      <c r="T226" s="35">
        <v>100</v>
      </c>
      <c r="U226" s="35">
        <f t="shared" si="70"/>
        <v>33.774834437086092</v>
      </c>
      <c r="V226" s="35">
        <f t="shared" si="71"/>
        <v>77.728285077951</v>
      </c>
      <c r="W226" s="35">
        <f t="shared" si="72"/>
        <v>85.337243401759522</v>
      </c>
      <c r="X226" s="35">
        <f t="shared" si="73"/>
        <v>36.934471520289463</v>
      </c>
      <c r="Y226" s="35">
        <f t="shared" si="74"/>
        <v>80.887922161154378</v>
      </c>
      <c r="Z226" s="35">
        <f t="shared" si="75"/>
        <v>88.496880484962915</v>
      </c>
      <c r="AA226" s="35">
        <f t="shared" si="76"/>
        <v>-3.1596370832033713</v>
      </c>
      <c r="AB226" s="35">
        <f t="shared" si="77"/>
        <v>-3.1596370832033784</v>
      </c>
      <c r="AC226" s="35">
        <f t="shared" si="78"/>
        <v>-3.1596370832033926</v>
      </c>
      <c r="AD226" s="36"/>
      <c r="AE226" s="36"/>
      <c r="AF226">
        <v>1.81</v>
      </c>
      <c r="AG226">
        <v>2.0699999999999998</v>
      </c>
      <c r="AH226" s="41"/>
      <c r="AI226" s="36"/>
      <c r="AJ226" t="s">
        <v>491</v>
      </c>
      <c r="AK226" s="35"/>
      <c r="AL226" s="35"/>
    </row>
    <row r="227" spans="1:38" ht="15" x14ac:dyDescent="0.25">
      <c r="A227">
        <v>1.51</v>
      </c>
      <c r="B227">
        <v>4.49</v>
      </c>
      <c r="C227">
        <v>6.82</v>
      </c>
      <c r="D227" s="20">
        <f t="shared" si="66"/>
        <v>3.1596370832033926E-2</v>
      </c>
      <c r="E227" s="17">
        <f>IF(OR($A227="",$B227="",$C227=""),"",A227*'MPTO_working_3-way'!$I226)</f>
        <v>1.5577105199563712</v>
      </c>
      <c r="F227" s="21">
        <f>IF(OR($A227="",$B227="",$C227=""),"",B227*'MPTO_working_3-way'!$I226)</f>
        <v>4.6318677050358321</v>
      </c>
      <c r="G227" s="22">
        <f>IF(OR($A227="",$B227="",$C227=""),"",C227*'MPTO_working_3-way'!$I226)</f>
        <v>7.035487249074472</v>
      </c>
      <c r="H227" s="17">
        <f>IF(OR($A227="",$B227="",$C227=""),"",'MPTO_working_3-way'!E226)</f>
        <v>1.5344023784324348</v>
      </c>
      <c r="I227" s="21">
        <f>IF(OR($A227="",$B227="",$C227=""),"",'MPTO_working_3-way'!F226)</f>
        <v>4.7128679185820799</v>
      </c>
      <c r="J227" s="22">
        <f>IF(OR($A227="",$B227="",$C227=""),"",'MPTO_working_3-way'!G226)</f>
        <v>7.347784632409895</v>
      </c>
      <c r="K227" s="17">
        <f>IF(OR($A227="",$B227="",$C227=""),"",'OddsRatio_working_3-way'!H226)</f>
        <v>1.5420463640842017</v>
      </c>
      <c r="L227" s="21">
        <f>IF(OR($A227="",$B227="",$C227=""),"",'OddsRatio_working_3-way'!I226)</f>
        <v>4.7092976679487535</v>
      </c>
      <c r="M227" s="22">
        <f>IF(OR($A227="",$B227="",$C227=""),"",'OddsRatio_working_3-way'!J226)</f>
        <v>7.1857055666079503</v>
      </c>
      <c r="N227" s="23">
        <f t="shared" si="67"/>
        <v>64.196780286751107</v>
      </c>
      <c r="O227" s="24">
        <f t="shared" si="68"/>
        <v>21.589563080845032</v>
      </c>
      <c r="P227" s="24">
        <f t="shared" si="69"/>
        <v>14.213656632403836</v>
      </c>
      <c r="Q227" t="s">
        <v>468</v>
      </c>
      <c r="R227" t="s">
        <v>469</v>
      </c>
      <c r="S227" s="48" t="s">
        <v>478</v>
      </c>
      <c r="T227" s="35">
        <v>100</v>
      </c>
      <c r="U227" s="35">
        <f t="shared" si="70"/>
        <v>63.768115942028999</v>
      </c>
      <c r="V227" s="35">
        <f t="shared" si="71"/>
        <v>71.098265895953759</v>
      </c>
      <c r="W227" s="35">
        <f t="shared" si="72"/>
        <v>62.406015037593981</v>
      </c>
      <c r="X227" s="35">
        <f t="shared" si="73"/>
        <v>66.495719066452267</v>
      </c>
      <c r="Y227" s="35">
        <f t="shared" si="74"/>
        <v>73.825869020377027</v>
      </c>
      <c r="Z227" s="35">
        <f t="shared" si="75"/>
        <v>65.133618162017257</v>
      </c>
      <c r="AA227" s="35">
        <f t="shared" si="76"/>
        <v>-2.7276031244232684</v>
      </c>
      <c r="AB227" s="35">
        <f t="shared" si="77"/>
        <v>-2.7276031244232684</v>
      </c>
      <c r="AC227" s="35">
        <f t="shared" si="78"/>
        <v>-2.7276031244232755</v>
      </c>
      <c r="AD227" s="36"/>
      <c r="AE227" s="36"/>
      <c r="AF227">
        <v>1.67</v>
      </c>
      <c r="AG227">
        <v>2.2999999999999998</v>
      </c>
      <c r="AH227" s="41"/>
      <c r="AI227" s="36"/>
      <c r="AJ227" t="s">
        <v>491</v>
      </c>
      <c r="AK227" s="35"/>
      <c r="AL227" s="35"/>
    </row>
    <row r="228" spans="1:38" ht="15" x14ac:dyDescent="0.25">
      <c r="A228">
        <v>2.76</v>
      </c>
      <c r="B228">
        <v>3.46</v>
      </c>
      <c r="C228">
        <v>2.66</v>
      </c>
      <c r="D228" s="20">
        <f t="shared" si="66"/>
        <v>2.7276031244232612E-2</v>
      </c>
      <c r="E228" s="17">
        <f>IF(OR($A228="",$B228="",$C228=""),"",A228*'MPTO_working_3-way'!$I227)</f>
        <v>2.8352818462340816</v>
      </c>
      <c r="F228" s="21">
        <f>IF(OR($A228="",$B228="",$C228=""),"",B228*'MPTO_working_3-way'!$I227)</f>
        <v>3.554375068105045</v>
      </c>
      <c r="G228" s="22">
        <f>IF(OR($A228="",$B228="",$C228=""),"",C228*'MPTO_working_3-way'!$I227)</f>
        <v>2.732554243109659</v>
      </c>
      <c r="H228" s="17">
        <f>IF(OR($A228="",$B228="",$C228=""),"",'MPTO_working_3-way'!E227)</f>
        <v>2.8310420234300278</v>
      </c>
      <c r="I228" s="21">
        <f>IF(OR($A228="",$B228="",$C228=""),"",'MPTO_working_3-way'!F227)</f>
        <v>3.572381240971283</v>
      </c>
      <c r="J228" s="22">
        <f>IF(OR($A228="",$B228="",$C228=""),"",'MPTO_working_3-way'!G227)</f>
        <v>2.7259258284179788</v>
      </c>
      <c r="K228" s="17">
        <f>IF(OR($A228="",$B228="",$C228=""),"",'OddsRatio_working_3-way'!H227)</f>
        <v>2.8334859578522513</v>
      </c>
      <c r="L228" s="21">
        <f>IF(OR($A228="",$B228="",$C228=""),"",'OddsRatio_working_3-way'!I227)</f>
        <v>3.5627133274525793</v>
      </c>
      <c r="M228" s="22">
        <f>IF(OR($A228="",$B228="",$C228=""),"",'OddsRatio_working_3-way'!J227)</f>
        <v>2.72931061933792</v>
      </c>
      <c r="N228" s="23">
        <f t="shared" si="67"/>
        <v>35.26986219476678</v>
      </c>
      <c r="O228" s="24">
        <f t="shared" si="68"/>
        <v>28.134340941490262</v>
      </c>
      <c r="P228" s="24">
        <f t="shared" si="69"/>
        <v>36.595796863742969</v>
      </c>
      <c r="Q228" t="s">
        <v>470</v>
      </c>
      <c r="R228" t="s">
        <v>471</v>
      </c>
      <c r="S228" s="48" t="s">
        <v>478</v>
      </c>
      <c r="T228" s="35">
        <v>100</v>
      </c>
      <c r="U228" s="35">
        <f t="shared" si="70"/>
        <v>79.166666666666671</v>
      </c>
      <c r="V228" s="35">
        <f t="shared" si="71"/>
        <v>75.369458128078819</v>
      </c>
      <c r="W228" s="35">
        <f t="shared" si="72"/>
        <v>42.528735632183903</v>
      </c>
      <c r="X228" s="35">
        <f t="shared" si="73"/>
        <v>82.101806239737272</v>
      </c>
      <c r="Y228" s="35">
        <f t="shared" si="74"/>
        <v>78.304597701149419</v>
      </c>
      <c r="Z228" s="35">
        <f t="shared" si="75"/>
        <v>45.463875205254524</v>
      </c>
      <c r="AA228" s="35">
        <f t="shared" si="76"/>
        <v>-2.9351395730706002</v>
      </c>
      <c r="AB228" s="35">
        <f t="shared" si="77"/>
        <v>-2.9351395730706002</v>
      </c>
      <c r="AC228" s="35">
        <f t="shared" si="78"/>
        <v>-2.9351395730706216</v>
      </c>
      <c r="AD228" s="36"/>
      <c r="AE228" s="36"/>
      <c r="AF228">
        <v>1.97</v>
      </c>
      <c r="AG228">
        <v>1.92</v>
      </c>
      <c r="AH228" s="41"/>
      <c r="AI228" s="36"/>
      <c r="AJ228" t="s">
        <v>491</v>
      </c>
      <c r="AK228" s="35"/>
      <c r="AL228" s="35"/>
    </row>
    <row r="229" spans="1:38" ht="15" x14ac:dyDescent="0.25">
      <c r="A229">
        <v>4.8</v>
      </c>
      <c r="B229">
        <v>4.0599999999999996</v>
      </c>
      <c r="C229">
        <v>1.74</v>
      </c>
      <c r="D229" s="20">
        <f t="shared" si="66"/>
        <v>2.9351395730706109E-2</v>
      </c>
      <c r="E229" s="17">
        <f>IF(OR($A229="",$B229="",$C229=""),"",A229*'MPTO_working_3-way'!$I228)</f>
        <v>4.9408866995073888</v>
      </c>
      <c r="F229" s="21">
        <f>IF(OR($A229="",$B229="",$C229=""),"",B229*'MPTO_working_3-way'!$I228)</f>
        <v>4.1791666666666663</v>
      </c>
      <c r="G229" s="22">
        <f>IF(OR($A229="",$B229="",$C229=""),"",C229*'MPTO_working_3-way'!$I228)</f>
        <v>1.7910714285714286</v>
      </c>
      <c r="H229" s="17">
        <f>IF(OR($A229="",$B229="",$C229=""),"",'MPTO_working_3-way'!E228)</f>
        <v>5.0365265334252243</v>
      </c>
      <c r="I229" s="21">
        <f>IF(OR($A229="",$B229="",$C229=""),"",'MPTO_working_3-way'!F228)</f>
        <v>4.2279433034422906</v>
      </c>
      <c r="J229" s="22">
        <f>IF(OR($A229="",$B229="",$C229=""),"",'MPTO_working_3-way'!G228)</f>
        <v>1.7701344313915464</v>
      </c>
      <c r="K229" s="17">
        <f>IF(OR($A229="",$B229="",$C229=""),"",'OddsRatio_working_3-way'!H228)</f>
        <v>4.9934499775380008</v>
      </c>
      <c r="L229" s="21">
        <f>IF(OR($A229="",$B229="",$C229=""),"",'OddsRatio_working_3-way'!I228)</f>
        <v>4.2157781398069165</v>
      </c>
      <c r="M229" s="22">
        <f>IF(OR($A229="",$B229="",$C229=""),"",'OddsRatio_working_3-way'!J228)</f>
        <v>1.7776718377310847</v>
      </c>
      <c r="N229" s="23">
        <f t="shared" si="67"/>
        <v>20.239282153539385</v>
      </c>
      <c r="O229" s="24">
        <f t="shared" si="68"/>
        <v>23.928215353938185</v>
      </c>
      <c r="P229" s="24">
        <f t="shared" si="69"/>
        <v>55.83250249252243</v>
      </c>
      <c r="Q229" t="s">
        <v>472</v>
      </c>
      <c r="R229" t="s">
        <v>473</v>
      </c>
      <c r="S229" s="48" t="s">
        <v>478</v>
      </c>
      <c r="T229" s="35">
        <v>100</v>
      </c>
      <c r="U229" s="35">
        <f t="shared" si="70"/>
        <v>63.099630996309962</v>
      </c>
      <c r="V229" s="35">
        <f t="shared" si="71"/>
        <v>67.845659163987136</v>
      </c>
      <c r="W229" s="35">
        <f t="shared" si="72"/>
        <v>65.156794425087099</v>
      </c>
      <c r="X229" s="35">
        <f t="shared" si="73"/>
        <v>66.99754641092575</v>
      </c>
      <c r="Y229" s="35">
        <f t="shared" si="74"/>
        <v>71.743574578602917</v>
      </c>
      <c r="Z229" s="35">
        <f t="shared" si="75"/>
        <v>69.054709839702895</v>
      </c>
      <c r="AA229" s="35">
        <f t="shared" si="76"/>
        <v>-3.8979154146157882</v>
      </c>
      <c r="AB229" s="35">
        <f t="shared" si="77"/>
        <v>-3.8979154146157811</v>
      </c>
      <c r="AC229" s="35">
        <f t="shared" si="78"/>
        <v>-3.8979154146157953</v>
      </c>
      <c r="AD229" s="36"/>
      <c r="AE229" s="36"/>
      <c r="AF229">
        <v>1.81</v>
      </c>
      <c r="AG229">
        <v>2.09</v>
      </c>
      <c r="AH229" s="41"/>
      <c r="AI229" s="36"/>
      <c r="AJ229" t="s">
        <v>491</v>
      </c>
      <c r="AK229" s="35"/>
      <c r="AL229" s="35"/>
    </row>
    <row r="230" spans="1:38" ht="15" x14ac:dyDescent="0.25">
      <c r="A230">
        <v>2.71</v>
      </c>
      <c r="B230">
        <v>3.11</v>
      </c>
      <c r="C230">
        <v>2.87</v>
      </c>
      <c r="D230" s="20">
        <f t="shared" si="66"/>
        <v>3.8979154146157935E-2</v>
      </c>
      <c r="E230" s="17">
        <f>IF(OR($A230="",$B230="",$C230=""),"",A230*'MPTO_working_3-way'!$I229)</f>
        <v>2.8156335077360879</v>
      </c>
      <c r="F230" s="21">
        <f>IF(OR($A230="",$B230="",$C230=""),"",B230*'MPTO_working_3-way'!$I229)</f>
        <v>3.2312251693945511</v>
      </c>
      <c r="G230" s="22">
        <f>IF(OR($A230="",$B230="",$C230=""),"",C230*'MPTO_working_3-way'!$I229)</f>
        <v>2.9818701723994732</v>
      </c>
      <c r="H230" s="17">
        <f>IF(OR($A230="",$B230="",$C230=""),"",'MPTO_working_3-way'!E229)</f>
        <v>2.8089048231210296</v>
      </c>
      <c r="I230" s="21">
        <f>IF(OR($A230="",$B230="",$C230=""),"",'MPTO_working_3-way'!F229)</f>
        <v>3.2409620581675584</v>
      </c>
      <c r="J230" s="22">
        <f>IF(OR($A230="",$B230="",$C230=""),"",'MPTO_working_3-way'!G229)</f>
        <v>2.9811679231723565</v>
      </c>
      <c r="K230" s="17">
        <f>IF(OR($A230="",$B230="",$C230=""),"",'OddsRatio_working_3-way'!H229)</f>
        <v>2.812142593734027</v>
      </c>
      <c r="L230" s="21">
        <f>IF(OR($A230="",$B230="",$C230=""),"",'OddsRatio_working_3-way'!I229)</f>
        <v>3.2360355981162554</v>
      </c>
      <c r="M230" s="22">
        <f>IF(OR($A230="",$B230="",$C230=""),"",'OddsRatio_working_3-way'!J229)</f>
        <v>2.9816997954869193</v>
      </c>
      <c r="N230" s="23">
        <f t="shared" si="67"/>
        <v>35.515985914091878</v>
      </c>
      <c r="O230" s="24">
        <f t="shared" si="68"/>
        <v>30.948013449256912</v>
      </c>
      <c r="P230" s="24">
        <f t="shared" si="69"/>
        <v>33.536000636651217</v>
      </c>
      <c r="Q230" t="s">
        <v>474</v>
      </c>
      <c r="R230" t="s">
        <v>475</v>
      </c>
      <c r="S230" s="48" t="s">
        <v>479</v>
      </c>
      <c r="T230" s="35">
        <v>100</v>
      </c>
      <c r="U230" s="35" t="e">
        <f t="shared" si="70"/>
        <v>#DIV/0!</v>
      </c>
      <c r="V230" s="35" t="e">
        <f t="shared" si="71"/>
        <v>#DIV/0!</v>
      </c>
      <c r="W230" s="35" t="e">
        <f t="shared" si="72"/>
        <v>#DIV/0!</v>
      </c>
      <c r="X230" s="35" t="e">
        <f t="shared" si="73"/>
        <v>#DIV/0!</v>
      </c>
      <c r="Y230" s="35" t="e">
        <f t="shared" si="74"/>
        <v>#DIV/0!</v>
      </c>
      <c r="Z230" s="35" t="e">
        <f t="shared" si="75"/>
        <v>#DIV/0!</v>
      </c>
      <c r="AA230" s="35" t="e">
        <f t="shared" si="76"/>
        <v>#DIV/0!</v>
      </c>
      <c r="AB230" s="35" t="e">
        <f t="shared" si="77"/>
        <v>#DIV/0!</v>
      </c>
      <c r="AC230" s="35" t="e">
        <f t="shared" si="78"/>
        <v>#DIV/0!</v>
      </c>
      <c r="AD230" s="36"/>
      <c r="AE230" s="36"/>
      <c r="AF230">
        <v>2.1</v>
      </c>
      <c r="AG230">
        <v>1.76</v>
      </c>
      <c r="AH230" s="41"/>
      <c r="AI230" s="36"/>
      <c r="AJ230" t="s">
        <v>490</v>
      </c>
      <c r="AK230" s="35"/>
      <c r="AL230" s="35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6"/>
      <c r="AE241" s="36"/>
      <c r="AF241"/>
      <c r="AG241"/>
      <c r="AH241" s="41"/>
      <c r="AI241" s="36"/>
      <c r="AJ241"/>
      <c r="AK241" s="35"/>
      <c r="AL241" s="35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 s="28"/>
      <c r="B243" s="28"/>
      <c r="C243" s="28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79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79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79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79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79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79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79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79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79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79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79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80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80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80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80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8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2021-10-01T15:58:33Z</dcterms:modified>
</cp:coreProperties>
</file>