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22" i="8" l="1"/>
  <c r="E322" i="8"/>
  <c r="M322" i="8" s="1"/>
  <c r="F322" i="8"/>
  <c r="G322" i="8"/>
  <c r="H322" i="8"/>
  <c r="I322" i="8"/>
  <c r="J322" i="8"/>
  <c r="K322" i="8"/>
  <c r="L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U506" i="2"/>
  <c r="V506" i="2"/>
  <c r="AB506" i="2" s="1"/>
  <c r="W506" i="2"/>
  <c r="X506" i="2"/>
  <c r="AA506" i="2" s="1"/>
  <c r="Y506" i="2"/>
  <c r="Z506" i="2"/>
  <c r="AC506" i="2" s="1"/>
  <c r="U507" i="2"/>
  <c r="V507" i="2"/>
  <c r="W507" i="2"/>
  <c r="AC507" i="2" s="1"/>
  <c r="X507" i="2"/>
  <c r="Y507" i="2"/>
  <c r="AB507" i="2" s="1"/>
  <c r="Z507" i="2"/>
  <c r="AA507" i="2"/>
  <c r="U508" i="2"/>
  <c r="V508" i="2"/>
  <c r="W508" i="2"/>
  <c r="X508" i="2"/>
  <c r="AA508" i="2" s="1"/>
  <c r="Y508" i="2"/>
  <c r="Z508" i="2"/>
  <c r="AC508" i="2" s="1"/>
  <c r="AB508" i="2"/>
  <c r="U509" i="2"/>
  <c r="V509" i="2"/>
  <c r="W509" i="2"/>
  <c r="X509" i="2"/>
  <c r="Y509" i="2"/>
  <c r="AB509" i="2" s="1"/>
  <c r="Z509" i="2"/>
  <c r="AA509" i="2"/>
  <c r="AC509" i="2"/>
  <c r="U510" i="2"/>
  <c r="V510" i="2"/>
  <c r="AB510" i="2" s="1"/>
  <c r="W510" i="2"/>
  <c r="X510" i="2"/>
  <c r="AA510" i="2" s="1"/>
  <c r="Y510" i="2"/>
  <c r="Z510" i="2"/>
  <c r="AC510" i="2" s="1"/>
  <c r="U511" i="2"/>
  <c r="V511" i="2"/>
  <c r="W511" i="2"/>
  <c r="AC511" i="2" s="1"/>
  <c r="X511" i="2"/>
  <c r="Y511" i="2"/>
  <c r="AB511" i="2" s="1"/>
  <c r="Z511" i="2"/>
  <c r="AA511" i="2"/>
  <c r="U512" i="2"/>
  <c r="V512" i="2"/>
  <c r="W512" i="2"/>
  <c r="X512" i="2"/>
  <c r="AA512" i="2" s="1"/>
  <c r="Y512" i="2"/>
  <c r="Z512" i="2"/>
  <c r="AC512" i="2" s="1"/>
  <c r="AB512" i="2"/>
  <c r="U513" i="2"/>
  <c r="V513" i="2"/>
  <c r="W513" i="2"/>
  <c r="X513" i="2"/>
  <c r="Y513" i="2"/>
  <c r="AB513" i="2" s="1"/>
  <c r="Z513" i="2"/>
  <c r="AA513" i="2"/>
  <c r="AC513" i="2"/>
  <c r="U514" i="2"/>
  <c r="V514" i="2"/>
  <c r="AB514" i="2" s="1"/>
  <c r="W514" i="2"/>
  <c r="X514" i="2"/>
  <c r="AA514" i="2" s="1"/>
  <c r="Y514" i="2"/>
  <c r="Z514" i="2"/>
  <c r="AC514" i="2" s="1"/>
  <c r="U515" i="2"/>
  <c r="V515" i="2"/>
  <c r="W515" i="2"/>
  <c r="AC515" i="2" s="1"/>
  <c r="X515" i="2"/>
  <c r="Y515" i="2"/>
  <c r="AB515" i="2" s="1"/>
  <c r="Z515" i="2"/>
  <c r="AA515" i="2"/>
  <c r="U516" i="2"/>
  <c r="V516" i="2"/>
  <c r="W516" i="2"/>
  <c r="X516" i="2"/>
  <c r="AA516" i="2" s="1"/>
  <c r="Y516" i="2"/>
  <c r="Z516" i="2"/>
  <c r="AC516" i="2" s="1"/>
  <c r="AB516" i="2"/>
  <c r="U517" i="2"/>
  <c r="V517" i="2"/>
  <c r="W517" i="2"/>
  <c r="X517" i="2"/>
  <c r="Y517" i="2"/>
  <c r="AB517" i="2" s="1"/>
  <c r="Z517" i="2"/>
  <c r="AA517" i="2"/>
  <c r="AC517" i="2"/>
  <c r="U518" i="2"/>
  <c r="V518" i="2"/>
  <c r="AB518" i="2" s="1"/>
  <c r="W518" i="2"/>
  <c r="X518" i="2"/>
  <c r="AA518" i="2" s="1"/>
  <c r="Y518" i="2"/>
  <c r="Z518" i="2"/>
  <c r="AC518" i="2" s="1"/>
  <c r="U519" i="2"/>
  <c r="V519" i="2"/>
  <c r="W519" i="2"/>
  <c r="AC519" i="2" s="1"/>
  <c r="X519" i="2"/>
  <c r="Y519" i="2"/>
  <c r="AB519" i="2" s="1"/>
  <c r="Z519" i="2"/>
  <c r="AA519" i="2"/>
  <c r="U520" i="2"/>
  <c r="V520" i="2"/>
  <c r="W520" i="2"/>
  <c r="X520" i="2"/>
  <c r="AA520" i="2" s="1"/>
  <c r="Y520" i="2"/>
  <c r="Z520" i="2"/>
  <c r="AC520" i="2" s="1"/>
  <c r="AB520" i="2"/>
  <c r="U521" i="2"/>
  <c r="V521" i="2"/>
  <c r="W521" i="2"/>
  <c r="X521" i="2"/>
  <c r="Y521" i="2"/>
  <c r="AB521" i="2" s="1"/>
  <c r="Z521" i="2"/>
  <c r="AA521" i="2"/>
  <c r="AC521" i="2"/>
  <c r="U522" i="2"/>
  <c r="V522" i="2"/>
  <c r="AB522" i="2" s="1"/>
  <c r="W522" i="2"/>
  <c r="X522" i="2"/>
  <c r="AA522" i="2" s="1"/>
  <c r="Y522" i="2"/>
  <c r="Z522" i="2"/>
  <c r="AC522" i="2" s="1"/>
  <c r="U523" i="2"/>
  <c r="V523" i="2"/>
  <c r="W523" i="2"/>
  <c r="AC523" i="2" s="1"/>
  <c r="X523" i="2"/>
  <c r="Y523" i="2"/>
  <c r="AB523" i="2" s="1"/>
  <c r="Z523" i="2"/>
  <c r="AA523" i="2"/>
  <c r="U524" i="2"/>
  <c r="V524" i="2"/>
  <c r="W524" i="2"/>
  <c r="X524" i="2"/>
  <c r="AA524" i="2" s="1"/>
  <c r="Y524" i="2"/>
  <c r="Z524" i="2"/>
  <c r="AC524" i="2" s="1"/>
  <c r="AB524" i="2"/>
  <c r="U525" i="2"/>
  <c r="V525" i="2"/>
  <c r="W525" i="2"/>
  <c r="X525" i="2"/>
  <c r="Y525" i="2"/>
  <c r="AB525" i="2" s="1"/>
  <c r="Z525" i="2"/>
  <c r="AA525" i="2"/>
  <c r="AC525" i="2"/>
  <c r="U526" i="2"/>
  <c r="V526" i="2"/>
  <c r="AB526" i="2" s="1"/>
  <c r="W526" i="2"/>
  <c r="X526" i="2"/>
  <c r="AA526" i="2" s="1"/>
  <c r="Y526" i="2"/>
  <c r="Z526" i="2"/>
  <c r="AC526" i="2" s="1"/>
  <c r="U527" i="2"/>
  <c r="V527" i="2"/>
  <c r="W527" i="2"/>
  <c r="AC527" i="2" s="1"/>
  <c r="X527" i="2"/>
  <c r="Y527" i="2"/>
  <c r="AB527" i="2" s="1"/>
  <c r="Z527" i="2"/>
  <c r="AA527" i="2"/>
  <c r="U528" i="2"/>
  <c r="V528" i="2"/>
  <c r="W528" i="2"/>
  <c r="X528" i="2"/>
  <c r="AA528" i="2" s="1"/>
  <c r="Y528" i="2"/>
  <c r="Z528" i="2"/>
  <c r="AC528" i="2" s="1"/>
  <c r="AB528" i="2"/>
  <c r="U529" i="2"/>
  <c r="V529" i="2"/>
  <c r="W529" i="2"/>
  <c r="X529" i="2"/>
  <c r="Y529" i="2"/>
  <c r="AB529" i="2" s="1"/>
  <c r="Z529" i="2"/>
  <c r="AA529" i="2"/>
  <c r="AC529" i="2"/>
  <c r="U530" i="2"/>
  <c r="V530" i="2"/>
  <c r="AB530" i="2" s="1"/>
  <c r="W530" i="2"/>
  <c r="X530" i="2"/>
  <c r="AA530" i="2" s="1"/>
  <c r="Y530" i="2"/>
  <c r="Z530" i="2"/>
  <c r="AC530" i="2" s="1"/>
  <c r="U531" i="2"/>
  <c r="V531" i="2"/>
  <c r="W531" i="2"/>
  <c r="AC531" i="2" s="1"/>
  <c r="X531" i="2"/>
  <c r="Y531" i="2"/>
  <c r="AB531" i="2" s="1"/>
  <c r="Z531" i="2"/>
  <c r="AA531" i="2"/>
  <c r="U532" i="2"/>
  <c r="V532" i="2"/>
  <c r="W532" i="2"/>
  <c r="X532" i="2"/>
  <c r="AA532" i="2" s="1"/>
  <c r="Y532" i="2"/>
  <c r="Z532" i="2"/>
  <c r="AC532" i="2" s="1"/>
  <c r="AB532" i="2"/>
  <c r="U533" i="2"/>
  <c r="V533" i="2"/>
  <c r="W533" i="2"/>
  <c r="X533" i="2"/>
  <c r="Y533" i="2"/>
  <c r="AB533" i="2" s="1"/>
  <c r="Z533" i="2"/>
  <c r="AA533" i="2"/>
  <c r="AC533" i="2"/>
  <c r="U534" i="2"/>
  <c r="V534" i="2"/>
  <c r="AB534" i="2" s="1"/>
  <c r="W534" i="2"/>
  <c r="X534" i="2"/>
  <c r="AA534" i="2" s="1"/>
  <c r="Y534" i="2"/>
  <c r="Z534" i="2"/>
  <c r="AC534" i="2" s="1"/>
  <c r="U535" i="2"/>
  <c r="V535" i="2"/>
  <c r="W535" i="2"/>
  <c r="AC535" i="2" s="1"/>
  <c r="X535" i="2"/>
  <c r="Y535" i="2"/>
  <c r="AB535" i="2" s="1"/>
  <c r="Z535" i="2"/>
  <c r="AA535" i="2"/>
  <c r="U536" i="2"/>
  <c r="V536" i="2"/>
  <c r="W536" i="2"/>
  <c r="X536" i="2"/>
  <c r="AA536" i="2" s="1"/>
  <c r="Y536" i="2"/>
  <c r="Z536" i="2"/>
  <c r="AC536" i="2" s="1"/>
  <c r="AB536" i="2"/>
  <c r="U537" i="2"/>
  <c r="V537" i="2"/>
  <c r="W537" i="2"/>
  <c r="X537" i="2"/>
  <c r="Y537" i="2"/>
  <c r="AB537" i="2" s="1"/>
  <c r="Z537" i="2"/>
  <c r="AA537" i="2"/>
  <c r="AC537" i="2"/>
  <c r="U538" i="2"/>
  <c r="V538" i="2"/>
  <c r="AB538" i="2" s="1"/>
  <c r="W538" i="2"/>
  <c r="X538" i="2"/>
  <c r="AA538" i="2" s="1"/>
  <c r="Y538" i="2"/>
  <c r="Z538" i="2"/>
  <c r="AC538" i="2" s="1"/>
  <c r="U539" i="2"/>
  <c r="V539" i="2"/>
  <c r="W539" i="2"/>
  <c r="AC539" i="2" s="1"/>
  <c r="X539" i="2"/>
  <c r="Y539" i="2"/>
  <c r="AB539" i="2" s="1"/>
  <c r="Z539" i="2"/>
  <c r="AA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AB542" i="2" s="1"/>
  <c r="W542" i="2"/>
  <c r="X542" i="2"/>
  <c r="AA542" i="2" s="1"/>
  <c r="Y542" i="2"/>
  <c r="Z542" i="2"/>
  <c r="AC542" i="2" s="1"/>
  <c r="U543" i="2"/>
  <c r="V543" i="2"/>
  <c r="W543" i="2"/>
  <c r="AC543" i="2" s="1"/>
  <c r="X543" i="2"/>
  <c r="Y543" i="2"/>
  <c r="AB543" i="2" s="1"/>
  <c r="Z543" i="2"/>
  <c r="AA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AB546" i="2" s="1"/>
  <c r="W546" i="2"/>
  <c r="X546" i="2"/>
  <c r="AA546" i="2" s="1"/>
  <c r="Y546" i="2"/>
  <c r="Z546" i="2"/>
  <c r="AC546" i="2" s="1"/>
  <c r="U547" i="2"/>
  <c r="V547" i="2"/>
  <c r="W547" i="2"/>
  <c r="AC547" i="2" s="1"/>
  <c r="X547" i="2"/>
  <c r="Y547" i="2"/>
  <c r="AB547" i="2" s="1"/>
  <c r="Z547" i="2"/>
  <c r="AA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AB550" i="2" s="1"/>
  <c r="W550" i="2"/>
  <c r="X550" i="2"/>
  <c r="AA550" i="2" s="1"/>
  <c r="Y550" i="2"/>
  <c r="Z550" i="2"/>
  <c r="AC550" i="2" s="1"/>
  <c r="U551" i="2"/>
  <c r="V551" i="2"/>
  <c r="W551" i="2"/>
  <c r="AC551" i="2" s="1"/>
  <c r="X551" i="2"/>
  <c r="Y551" i="2"/>
  <c r="AB551" i="2" s="1"/>
  <c r="Z551" i="2"/>
  <c r="AA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AB554" i="2" s="1"/>
  <c r="W554" i="2"/>
  <c r="X554" i="2"/>
  <c r="AA554" i="2" s="1"/>
  <c r="Y554" i="2"/>
  <c r="Z554" i="2"/>
  <c r="AC554" i="2" s="1"/>
  <c r="U555" i="2"/>
  <c r="V555" i="2"/>
  <c r="W555" i="2"/>
  <c r="AC555" i="2" s="1"/>
  <c r="X555" i="2"/>
  <c r="Y555" i="2"/>
  <c r="AB555" i="2" s="1"/>
  <c r="Z555" i="2"/>
  <c r="AA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AB558" i="2" s="1"/>
  <c r="W558" i="2"/>
  <c r="X558" i="2"/>
  <c r="AA558" i="2" s="1"/>
  <c r="Y558" i="2"/>
  <c r="Z558" i="2"/>
  <c r="AC558" i="2" s="1"/>
  <c r="U559" i="2"/>
  <c r="V559" i="2"/>
  <c r="W559" i="2"/>
  <c r="AC559" i="2" s="1"/>
  <c r="X559" i="2"/>
  <c r="Y559" i="2"/>
  <c r="AB559" i="2" s="1"/>
  <c r="Z559" i="2"/>
  <c r="AA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AB562" i="2" s="1"/>
  <c r="W562" i="2"/>
  <c r="X562" i="2"/>
  <c r="AA562" i="2" s="1"/>
  <c r="Y562" i="2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X564" i="2"/>
  <c r="Y564" i="2"/>
  <c r="AB564" i="2" s="1"/>
  <c r="Z564" i="2"/>
  <c r="AA564" i="2"/>
  <c r="AC564" i="2"/>
  <c r="U565" i="2"/>
  <c r="V565" i="2"/>
  <c r="W565" i="2"/>
  <c r="X565" i="2"/>
  <c r="AA565" i="2" s="1"/>
  <c r="Y565" i="2"/>
  <c r="Z565" i="2"/>
  <c r="AC565" i="2" s="1"/>
  <c r="AB565" i="2"/>
  <c r="U566" i="2"/>
  <c r="V566" i="2"/>
  <c r="W566" i="2"/>
  <c r="X566" i="2"/>
  <c r="Y566" i="2"/>
  <c r="AB566" i="2" s="1"/>
  <c r="Z566" i="2"/>
  <c r="AA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X568" i="2"/>
  <c r="Y568" i="2"/>
  <c r="AB568" i="2" s="1"/>
  <c r="Z568" i="2"/>
  <c r="AA568" i="2"/>
  <c r="AC568" i="2"/>
  <c r="U569" i="2"/>
  <c r="V569" i="2"/>
  <c r="W569" i="2"/>
  <c r="X569" i="2"/>
  <c r="AA569" i="2" s="1"/>
  <c r="Y569" i="2"/>
  <c r="Z569" i="2"/>
  <c r="AC569" i="2" s="1"/>
  <c r="AB569" i="2"/>
  <c r="U570" i="2"/>
  <c r="V570" i="2"/>
  <c r="W570" i="2"/>
  <c r="X570" i="2"/>
  <c r="Y570" i="2"/>
  <c r="AB570" i="2" s="1"/>
  <c r="Z570" i="2"/>
  <c r="AA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X572" i="2"/>
  <c r="Y572" i="2"/>
  <c r="AB572" i="2" s="1"/>
  <c r="Z572" i="2"/>
  <c r="AA572" i="2"/>
  <c r="AC572" i="2"/>
  <c r="U573" i="2"/>
  <c r="V573" i="2"/>
  <c r="W573" i="2"/>
  <c r="X573" i="2"/>
  <c r="AA573" i="2" s="1"/>
  <c r="Y573" i="2"/>
  <c r="Z573" i="2"/>
  <c r="AC573" i="2" s="1"/>
  <c r="AB573" i="2"/>
  <c r="U574" i="2"/>
  <c r="V574" i="2"/>
  <c r="W574" i="2"/>
  <c r="X574" i="2"/>
  <c r="Y574" i="2"/>
  <c r="AB574" i="2" s="1"/>
  <c r="Z574" i="2"/>
  <c r="AA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X576" i="2"/>
  <c r="Y576" i="2"/>
  <c r="AB576" i="2" s="1"/>
  <c r="Z576" i="2"/>
  <c r="AA576" i="2"/>
  <c r="AC576" i="2"/>
  <c r="U577" i="2"/>
  <c r="V577" i="2"/>
  <c r="W577" i="2"/>
  <c r="X577" i="2"/>
  <c r="AA577" i="2" s="1"/>
  <c r="Y577" i="2"/>
  <c r="Z577" i="2"/>
  <c r="AC577" i="2" s="1"/>
  <c r="AB577" i="2"/>
  <c r="U578" i="2"/>
  <c r="V578" i="2"/>
  <c r="W578" i="2"/>
  <c r="X578" i="2"/>
  <c r="Y578" i="2"/>
  <c r="AB578" i="2" s="1"/>
  <c r="Z578" i="2"/>
  <c r="AA578" i="2"/>
  <c r="AC578" i="2"/>
  <c r="U579" i="2"/>
  <c r="V579" i="2"/>
  <c r="W579" i="2"/>
  <c r="X579" i="2"/>
  <c r="AA579" i="2" s="1"/>
  <c r="Y579" i="2"/>
  <c r="Z579" i="2"/>
  <c r="AC579" i="2" s="1"/>
  <c r="AB579" i="2"/>
  <c r="U580" i="2"/>
  <c r="V580" i="2"/>
  <c r="W580" i="2"/>
  <c r="X580" i="2"/>
  <c r="Y580" i="2"/>
  <c r="AB580" i="2" s="1"/>
  <c r="Z580" i="2"/>
  <c r="AA580" i="2"/>
  <c r="AC580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E523" i="2"/>
  <c r="N523" i="2" s="1"/>
  <c r="F523" i="2"/>
  <c r="G523" i="2"/>
  <c r="P523" i="2" s="1"/>
  <c r="H523" i="2"/>
  <c r="I523" i="2"/>
  <c r="J523" i="2"/>
  <c r="K523" i="2"/>
  <c r="L523" i="2"/>
  <c r="M523" i="2"/>
  <c r="O523" i="2"/>
  <c r="E524" i="2"/>
  <c r="N524" i="2" s="1"/>
  <c r="F524" i="2"/>
  <c r="G524" i="2"/>
  <c r="P524" i="2" s="1"/>
  <c r="H524" i="2"/>
  <c r="I524" i="2"/>
  <c r="J524" i="2"/>
  <c r="K524" i="2"/>
  <c r="L524" i="2"/>
  <c r="M524" i="2"/>
  <c r="O524" i="2"/>
  <c r="E525" i="2"/>
  <c r="N525" i="2" s="1"/>
  <c r="F525" i="2"/>
  <c r="G525" i="2"/>
  <c r="P525" i="2" s="1"/>
  <c r="H525" i="2"/>
  <c r="I525" i="2"/>
  <c r="J525" i="2"/>
  <c r="K525" i="2"/>
  <c r="L525" i="2"/>
  <c r="M525" i="2"/>
  <c r="O525" i="2"/>
  <c r="E526" i="2"/>
  <c r="N526" i="2" s="1"/>
  <c r="F526" i="2"/>
  <c r="G526" i="2"/>
  <c r="P526" i="2" s="1"/>
  <c r="H526" i="2"/>
  <c r="I526" i="2"/>
  <c r="J526" i="2"/>
  <c r="K526" i="2"/>
  <c r="L526" i="2"/>
  <c r="M526" i="2"/>
  <c r="O526" i="2"/>
  <c r="E527" i="2"/>
  <c r="N527" i="2" s="1"/>
  <c r="F527" i="2"/>
  <c r="G527" i="2"/>
  <c r="P527" i="2" s="1"/>
  <c r="H527" i="2"/>
  <c r="I527" i="2"/>
  <c r="J527" i="2"/>
  <c r="K527" i="2"/>
  <c r="L527" i="2"/>
  <c r="M527" i="2"/>
  <c r="O527" i="2"/>
  <c r="E528" i="2"/>
  <c r="N528" i="2" s="1"/>
  <c r="F528" i="2"/>
  <c r="G528" i="2"/>
  <c r="P528" i="2" s="1"/>
  <c r="H528" i="2"/>
  <c r="I528" i="2"/>
  <c r="J528" i="2"/>
  <c r="K528" i="2"/>
  <c r="L528" i="2"/>
  <c r="M528" i="2"/>
  <c r="O528" i="2"/>
  <c r="E529" i="2"/>
  <c r="N529" i="2" s="1"/>
  <c r="F529" i="2"/>
  <c r="G529" i="2"/>
  <c r="P529" i="2" s="1"/>
  <c r="H529" i="2"/>
  <c r="I529" i="2"/>
  <c r="J529" i="2"/>
  <c r="K529" i="2"/>
  <c r="L529" i="2"/>
  <c r="M529" i="2"/>
  <c r="O529" i="2"/>
  <c r="E530" i="2"/>
  <c r="N530" i="2" s="1"/>
  <c r="F530" i="2"/>
  <c r="G530" i="2"/>
  <c r="P530" i="2" s="1"/>
  <c r="H530" i="2"/>
  <c r="I530" i="2"/>
  <c r="J530" i="2"/>
  <c r="K530" i="2"/>
  <c r="L530" i="2"/>
  <c r="M530" i="2"/>
  <c r="O530" i="2"/>
  <c r="E531" i="2"/>
  <c r="N531" i="2" s="1"/>
  <c r="F531" i="2"/>
  <c r="G531" i="2"/>
  <c r="P531" i="2" s="1"/>
  <c r="H531" i="2"/>
  <c r="I531" i="2"/>
  <c r="J531" i="2"/>
  <c r="K531" i="2"/>
  <c r="L531" i="2"/>
  <c r="M531" i="2"/>
  <c r="O531" i="2"/>
  <c r="E532" i="2"/>
  <c r="N532" i="2" s="1"/>
  <c r="F532" i="2"/>
  <c r="G532" i="2"/>
  <c r="P532" i="2" s="1"/>
  <c r="H532" i="2"/>
  <c r="I532" i="2"/>
  <c r="J532" i="2"/>
  <c r="K532" i="2"/>
  <c r="L532" i="2"/>
  <c r="M532" i="2"/>
  <c r="O532" i="2"/>
  <c r="E533" i="2"/>
  <c r="N533" i="2" s="1"/>
  <c r="F533" i="2"/>
  <c r="G533" i="2"/>
  <c r="P533" i="2" s="1"/>
  <c r="H533" i="2"/>
  <c r="I533" i="2"/>
  <c r="J533" i="2"/>
  <c r="K533" i="2"/>
  <c r="L533" i="2"/>
  <c r="M533" i="2"/>
  <c r="O533" i="2"/>
  <c r="E534" i="2"/>
  <c r="N534" i="2" s="1"/>
  <c r="F534" i="2"/>
  <c r="G534" i="2"/>
  <c r="P534" i="2" s="1"/>
  <c r="H534" i="2"/>
  <c r="I534" i="2"/>
  <c r="J534" i="2"/>
  <c r="K534" i="2"/>
  <c r="L534" i="2"/>
  <c r="M534" i="2"/>
  <c r="O534" i="2"/>
  <c r="E535" i="2"/>
  <c r="N535" i="2" s="1"/>
  <c r="F535" i="2"/>
  <c r="G535" i="2"/>
  <c r="P535" i="2" s="1"/>
  <c r="H535" i="2"/>
  <c r="I535" i="2"/>
  <c r="J535" i="2"/>
  <c r="K535" i="2"/>
  <c r="L535" i="2"/>
  <c r="M535" i="2"/>
  <c r="O535" i="2"/>
  <c r="E536" i="2"/>
  <c r="N536" i="2" s="1"/>
  <c r="F536" i="2"/>
  <c r="G536" i="2"/>
  <c r="P536" i="2" s="1"/>
  <c r="H536" i="2"/>
  <c r="I536" i="2"/>
  <c r="J536" i="2"/>
  <c r="K536" i="2"/>
  <c r="L536" i="2"/>
  <c r="M536" i="2"/>
  <c r="O536" i="2"/>
  <c r="E537" i="2"/>
  <c r="N537" i="2" s="1"/>
  <c r="F537" i="2"/>
  <c r="G537" i="2"/>
  <c r="P537" i="2" s="1"/>
  <c r="H537" i="2"/>
  <c r="I537" i="2"/>
  <c r="J537" i="2"/>
  <c r="K537" i="2"/>
  <c r="L537" i="2"/>
  <c r="M537" i="2"/>
  <c r="O537" i="2"/>
  <c r="E538" i="2"/>
  <c r="N538" i="2" s="1"/>
  <c r="F538" i="2"/>
  <c r="G538" i="2"/>
  <c r="P538" i="2" s="1"/>
  <c r="H538" i="2"/>
  <c r="I538" i="2"/>
  <c r="J538" i="2"/>
  <c r="K538" i="2"/>
  <c r="L538" i="2"/>
  <c r="M538" i="2"/>
  <c r="O538" i="2"/>
  <c r="E539" i="2"/>
  <c r="N539" i="2" s="1"/>
  <c r="F539" i="2"/>
  <c r="G539" i="2"/>
  <c r="P539" i="2" s="1"/>
  <c r="H539" i="2"/>
  <c r="I539" i="2"/>
  <c r="J539" i="2"/>
  <c r="K539" i="2"/>
  <c r="L539" i="2"/>
  <c r="M539" i="2"/>
  <c r="O539" i="2"/>
  <c r="E540" i="2"/>
  <c r="N540" i="2" s="1"/>
  <c r="F540" i="2"/>
  <c r="G540" i="2"/>
  <c r="P540" i="2" s="1"/>
  <c r="H540" i="2"/>
  <c r="I540" i="2"/>
  <c r="J540" i="2"/>
  <c r="K540" i="2"/>
  <c r="L540" i="2"/>
  <c r="M540" i="2"/>
  <c r="O540" i="2"/>
  <c r="E541" i="2"/>
  <c r="N541" i="2" s="1"/>
  <c r="F541" i="2"/>
  <c r="G541" i="2"/>
  <c r="P541" i="2" s="1"/>
  <c r="H541" i="2"/>
  <c r="I541" i="2"/>
  <c r="J541" i="2"/>
  <c r="K541" i="2"/>
  <c r="L541" i="2"/>
  <c r="M541" i="2"/>
  <c r="O541" i="2"/>
  <c r="E542" i="2"/>
  <c r="N542" i="2" s="1"/>
  <c r="F542" i="2"/>
  <c r="G542" i="2"/>
  <c r="P542" i="2" s="1"/>
  <c r="H542" i="2"/>
  <c r="I542" i="2"/>
  <c r="J542" i="2"/>
  <c r="K542" i="2"/>
  <c r="L542" i="2"/>
  <c r="M542" i="2"/>
  <c r="O542" i="2"/>
  <c r="E543" i="2"/>
  <c r="N543" i="2" s="1"/>
  <c r="F543" i="2"/>
  <c r="G543" i="2"/>
  <c r="P543" i="2" s="1"/>
  <c r="H543" i="2"/>
  <c r="I543" i="2"/>
  <c r="J543" i="2"/>
  <c r="K543" i="2"/>
  <c r="L543" i="2"/>
  <c r="M543" i="2"/>
  <c r="O543" i="2"/>
  <c r="E544" i="2"/>
  <c r="N544" i="2" s="1"/>
  <c r="F544" i="2"/>
  <c r="G544" i="2"/>
  <c r="P544" i="2" s="1"/>
  <c r="H544" i="2"/>
  <c r="I544" i="2"/>
  <c r="J544" i="2"/>
  <c r="K544" i="2"/>
  <c r="L544" i="2"/>
  <c r="M544" i="2"/>
  <c r="O544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C168" i="8" l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W445" i="2"/>
  <c r="X445" i="2"/>
  <c r="Y445" i="2"/>
  <c r="Z445" i="2"/>
  <c r="AB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/>
  <c r="U489" i="2"/>
  <c r="AA489" i="2" s="1"/>
  <c r="V489" i="2"/>
  <c r="W489" i="2"/>
  <c r="X489" i="2"/>
  <c r="Y489" i="2"/>
  <c r="Z489" i="2"/>
  <c r="AB489" i="2"/>
  <c r="AC489" i="2"/>
  <c r="U490" i="2"/>
  <c r="V490" i="2"/>
  <c r="W490" i="2"/>
  <c r="AC490" i="2" s="1"/>
  <c r="X490" i="2"/>
  <c r="Y490" i="2"/>
  <c r="Z490" i="2"/>
  <c r="AA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/>
  <c r="U493" i="2"/>
  <c r="AA493" i="2" s="1"/>
  <c r="V493" i="2"/>
  <c r="W493" i="2"/>
  <c r="X493" i="2"/>
  <c r="Y493" i="2"/>
  <c r="Z493" i="2"/>
  <c r="AB493" i="2"/>
  <c r="AC493" i="2"/>
  <c r="U494" i="2"/>
  <c r="V494" i="2"/>
  <c r="W494" i="2"/>
  <c r="AC494" i="2" s="1"/>
  <c r="X494" i="2"/>
  <c r="Y494" i="2"/>
  <c r="Z494" i="2"/>
  <c r="AA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/>
  <c r="U497" i="2"/>
  <c r="AA497" i="2" s="1"/>
  <c r="V497" i="2"/>
  <c r="W497" i="2"/>
  <c r="X497" i="2"/>
  <c r="Y497" i="2"/>
  <c r="Z497" i="2"/>
  <c r="AB497" i="2"/>
  <c r="AC497" i="2"/>
  <c r="U498" i="2"/>
  <c r="V498" i="2"/>
  <c r="W498" i="2"/>
  <c r="AC498" i="2" s="1"/>
  <c r="X498" i="2"/>
  <c r="Y498" i="2"/>
  <c r="Z498" i="2"/>
  <c r="AA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/>
  <c r="U501" i="2"/>
  <c r="AA501" i="2" s="1"/>
  <c r="V501" i="2"/>
  <c r="W501" i="2"/>
  <c r="X501" i="2"/>
  <c r="Y501" i="2"/>
  <c r="Z501" i="2"/>
  <c r="AB501" i="2"/>
  <c r="AC501" i="2"/>
  <c r="U502" i="2"/>
  <c r="V502" i="2"/>
  <c r="W502" i="2"/>
  <c r="AC502" i="2" s="1"/>
  <c r="X502" i="2"/>
  <c r="Y502" i="2"/>
  <c r="Z502" i="2"/>
  <c r="AA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/>
  <c r="U505" i="2"/>
  <c r="AA505" i="2" s="1"/>
  <c r="V505" i="2"/>
  <c r="W505" i="2"/>
  <c r="X505" i="2"/>
  <c r="Y505" i="2"/>
  <c r="Z505" i="2"/>
  <c r="AB505" i="2"/>
  <c r="AC505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AA352" i="2" s="1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AB371" i="2" s="1"/>
  <c r="W371" i="2"/>
  <c r="X371" i="2"/>
  <c r="Y371" i="2"/>
  <c r="Z371" i="2"/>
  <c r="AC371" i="2"/>
  <c r="U372" i="2"/>
  <c r="AA372" i="2" s="1"/>
  <c r="V372" i="2"/>
  <c r="W372" i="2"/>
  <c r="X372" i="2"/>
  <c r="Y372" i="2"/>
  <c r="Z372" i="2"/>
  <c r="AB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AC374" i="2" s="1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AA376" i="2" s="1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Y377" i="2"/>
  <c r="Z377" i="2"/>
  <c r="AA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AB379" i="2" s="1"/>
  <c r="W379" i="2"/>
  <c r="X379" i="2"/>
  <c r="Y379" i="2"/>
  <c r="Z379" i="2"/>
  <c r="AC379" i="2"/>
  <c r="U380" i="2"/>
  <c r="AA380" i="2" s="1"/>
  <c r="V380" i="2"/>
  <c r="W380" i="2"/>
  <c r="X380" i="2"/>
  <c r="Y380" i="2"/>
  <c r="Z380" i="2"/>
  <c r="AB380" i="2"/>
  <c r="AC380" i="2"/>
  <c r="U381" i="2"/>
  <c r="V381" i="2"/>
  <c r="W381" i="2"/>
  <c r="AC381" i="2" s="1"/>
  <c r="X381" i="2"/>
  <c r="Y381" i="2"/>
  <c r="Z381" i="2"/>
  <c r="AA381" i="2"/>
  <c r="AB381" i="2"/>
  <c r="U382" i="2"/>
  <c r="V382" i="2"/>
  <c r="AB382" i="2" s="1"/>
  <c r="W382" i="2"/>
  <c r="AC382" i="2" s="1"/>
  <c r="X382" i="2"/>
  <c r="Y382" i="2"/>
  <c r="Z382" i="2"/>
  <c r="AA382" i="2"/>
  <c r="U383" i="2"/>
  <c r="AA383" i="2" s="1"/>
  <c r="V383" i="2"/>
  <c r="AB383" i="2" s="1"/>
  <c r="W383" i="2"/>
  <c r="X383" i="2"/>
  <c r="Y383" i="2"/>
  <c r="Z383" i="2"/>
  <c r="AC383" i="2"/>
  <c r="U384" i="2"/>
  <c r="AA384" i="2" s="1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Y385" i="2"/>
  <c r="Z385" i="2"/>
  <c r="AA385" i="2"/>
  <c r="AB385" i="2"/>
  <c r="U386" i="2"/>
  <c r="V386" i="2"/>
  <c r="AB386" i="2" s="1"/>
  <c r="W386" i="2"/>
  <c r="AC386" i="2" s="1"/>
  <c r="X386" i="2"/>
  <c r="Y386" i="2"/>
  <c r="Z386" i="2"/>
  <c r="AA386" i="2"/>
  <c r="U387" i="2"/>
  <c r="AA387" i="2" s="1"/>
  <c r="V387" i="2"/>
  <c r="AB387" i="2" s="1"/>
  <c r="W387" i="2"/>
  <c r="X387" i="2"/>
  <c r="Y387" i="2"/>
  <c r="Z387" i="2"/>
  <c r="AC387" i="2"/>
  <c r="U388" i="2"/>
  <c r="AA388" i="2" s="1"/>
  <c r="V388" i="2"/>
  <c r="W388" i="2"/>
  <c r="X388" i="2"/>
  <c r="Y388" i="2"/>
  <c r="Z388" i="2"/>
  <c r="AB388" i="2"/>
  <c r="AC388" i="2"/>
  <c r="U389" i="2"/>
  <c r="V389" i="2"/>
  <c r="W389" i="2"/>
  <c r="AC389" i="2" s="1"/>
  <c r="X389" i="2"/>
  <c r="Y389" i="2"/>
  <c r="Z389" i="2"/>
  <c r="AA389" i="2"/>
  <c r="AB389" i="2"/>
  <c r="U390" i="2"/>
  <c r="V390" i="2"/>
  <c r="AB390" i="2" s="1"/>
  <c r="W390" i="2"/>
  <c r="AC390" i="2" s="1"/>
  <c r="X390" i="2"/>
  <c r="Y390" i="2"/>
  <c r="Z390" i="2"/>
  <c r="AA390" i="2"/>
  <c r="U391" i="2"/>
  <c r="AA391" i="2" s="1"/>
  <c r="V391" i="2"/>
  <c r="AB391" i="2" s="1"/>
  <c r="W391" i="2"/>
  <c r="X391" i="2"/>
  <c r="Y391" i="2"/>
  <c r="Z391" i="2"/>
  <c r="AC391" i="2"/>
  <c r="U392" i="2"/>
  <c r="AA392" i="2" s="1"/>
  <c r="V392" i="2"/>
  <c r="W392" i="2"/>
  <c r="X392" i="2"/>
  <c r="Y392" i="2"/>
  <c r="Z392" i="2"/>
  <c r="AB392" i="2"/>
  <c r="AC392" i="2"/>
  <c r="U393" i="2"/>
  <c r="V393" i="2"/>
  <c r="W393" i="2"/>
  <c r="AC393" i="2" s="1"/>
  <c r="X393" i="2"/>
  <c r="Y393" i="2"/>
  <c r="Z393" i="2"/>
  <c r="AA393" i="2"/>
  <c r="AB393" i="2"/>
  <c r="U394" i="2"/>
  <c r="V394" i="2"/>
  <c r="AB394" i="2" s="1"/>
  <c r="W394" i="2"/>
  <c r="AC394" i="2" s="1"/>
  <c r="X394" i="2"/>
  <c r="Y394" i="2"/>
  <c r="Z394" i="2"/>
  <c r="AA394" i="2"/>
  <c r="U395" i="2"/>
  <c r="AA395" i="2" s="1"/>
  <c r="V395" i="2"/>
  <c r="AB395" i="2" s="1"/>
  <c r="W395" i="2"/>
  <c r="X395" i="2"/>
  <c r="Y395" i="2"/>
  <c r="Z395" i="2"/>
  <c r="AC395" i="2"/>
  <c r="U396" i="2"/>
  <c r="AA396" i="2" s="1"/>
  <c r="V396" i="2"/>
  <c r="W396" i="2"/>
  <c r="X396" i="2"/>
  <c r="Y396" i="2"/>
  <c r="Z396" i="2"/>
  <c r="AB396" i="2"/>
  <c r="AC396" i="2"/>
  <c r="U397" i="2"/>
  <c r="V397" i="2"/>
  <c r="W397" i="2"/>
  <c r="AC397" i="2" s="1"/>
  <c r="X397" i="2"/>
  <c r="Y397" i="2"/>
  <c r="Z397" i="2"/>
  <c r="AA397" i="2"/>
  <c r="AB397" i="2"/>
  <c r="U398" i="2"/>
  <c r="V398" i="2"/>
  <c r="AB398" i="2" s="1"/>
  <c r="W398" i="2"/>
  <c r="AC398" i="2" s="1"/>
  <c r="X398" i="2"/>
  <c r="Y398" i="2"/>
  <c r="Z398" i="2"/>
  <c r="AA398" i="2"/>
  <c r="U399" i="2"/>
  <c r="AA399" i="2" s="1"/>
  <c r="V399" i="2"/>
  <c r="AB399" i="2" s="1"/>
  <c r="W399" i="2"/>
  <c r="X399" i="2"/>
  <c r="Y399" i="2"/>
  <c r="Z399" i="2"/>
  <c r="AC399" i="2"/>
  <c r="U400" i="2"/>
  <c r="AA400" i="2" s="1"/>
  <c r="V400" i="2"/>
  <c r="W400" i="2"/>
  <c r="X400" i="2"/>
  <c r="Y400" i="2"/>
  <c r="Z400" i="2"/>
  <c r="AB400" i="2"/>
  <c r="AC400" i="2"/>
  <c r="U401" i="2"/>
  <c r="V401" i="2"/>
  <c r="W401" i="2"/>
  <c r="AC401" i="2" s="1"/>
  <c r="X401" i="2"/>
  <c r="Y401" i="2"/>
  <c r="Z401" i="2"/>
  <c r="AA401" i="2"/>
  <c r="AB401" i="2"/>
  <c r="U402" i="2"/>
  <c r="V402" i="2"/>
  <c r="AB402" i="2" s="1"/>
  <c r="W402" i="2"/>
  <c r="AC402" i="2" s="1"/>
  <c r="X402" i="2"/>
  <c r="Y402" i="2"/>
  <c r="Z402" i="2"/>
  <c r="AA402" i="2"/>
  <c r="U403" i="2"/>
  <c r="AA403" i="2" s="1"/>
  <c r="V403" i="2"/>
  <c r="AB403" i="2" s="1"/>
  <c r="W403" i="2"/>
  <c r="X403" i="2"/>
  <c r="Y403" i="2"/>
  <c r="Z403" i="2"/>
  <c r="AC403" i="2"/>
  <c r="U404" i="2"/>
  <c r="AA404" i="2" s="1"/>
  <c r="V404" i="2"/>
  <c r="W404" i="2"/>
  <c r="X404" i="2"/>
  <c r="Y404" i="2"/>
  <c r="Z404" i="2"/>
  <c r="AB404" i="2"/>
  <c r="AC404" i="2"/>
  <c r="U405" i="2"/>
  <c r="V405" i="2"/>
  <c r="W405" i="2"/>
  <c r="AC405" i="2" s="1"/>
  <c r="X405" i="2"/>
  <c r="Y405" i="2"/>
  <c r="Z405" i="2"/>
  <c r="AA405" i="2"/>
  <c r="AB405" i="2"/>
  <c r="U406" i="2"/>
  <c r="V406" i="2"/>
  <c r="AB406" i="2" s="1"/>
  <c r="W406" i="2"/>
  <c r="AC406" i="2" s="1"/>
  <c r="X406" i="2"/>
  <c r="Y406" i="2"/>
  <c r="Z406" i="2"/>
  <c r="AA406" i="2"/>
  <c r="U407" i="2"/>
  <c r="AA407" i="2" s="1"/>
  <c r="V407" i="2"/>
  <c r="AB407" i="2" s="1"/>
  <c r="W407" i="2"/>
  <c r="X407" i="2"/>
  <c r="Y407" i="2"/>
  <c r="Z407" i="2"/>
  <c r="AC407" i="2"/>
  <c r="U408" i="2"/>
  <c r="AA408" i="2" s="1"/>
  <c r="V408" i="2"/>
  <c r="W408" i="2"/>
  <c r="X408" i="2"/>
  <c r="Y408" i="2"/>
  <c r="Z408" i="2"/>
  <c r="AB408" i="2"/>
  <c r="AC408" i="2"/>
  <c r="U409" i="2"/>
  <c r="V409" i="2"/>
  <c r="W409" i="2"/>
  <c r="AC409" i="2" s="1"/>
  <c r="X409" i="2"/>
  <c r="Y409" i="2"/>
  <c r="Z409" i="2"/>
  <c r="AA409" i="2"/>
  <c r="AB409" i="2"/>
  <c r="U410" i="2"/>
  <c r="V410" i="2"/>
  <c r="AB410" i="2" s="1"/>
  <c r="W410" i="2"/>
  <c r="AC410" i="2" s="1"/>
  <c r="X410" i="2"/>
  <c r="Y410" i="2"/>
  <c r="Z410" i="2"/>
  <c r="AA410" i="2"/>
  <c r="U411" i="2"/>
  <c r="AA411" i="2" s="1"/>
  <c r="V411" i="2"/>
  <c r="AB411" i="2" s="1"/>
  <c r="W411" i="2"/>
  <c r="X411" i="2"/>
  <c r="Y411" i="2"/>
  <c r="Z411" i="2"/>
  <c r="AC411" i="2"/>
  <c r="U412" i="2"/>
  <c r="AA412" i="2" s="1"/>
  <c r="V412" i="2"/>
  <c r="W412" i="2"/>
  <c r="X412" i="2"/>
  <c r="Y412" i="2"/>
  <c r="Z412" i="2"/>
  <c r="AB412" i="2"/>
  <c r="AC412" i="2"/>
  <c r="U413" i="2"/>
  <c r="V413" i="2"/>
  <c r="W413" i="2"/>
  <c r="AC413" i="2" s="1"/>
  <c r="X413" i="2"/>
  <c r="Y413" i="2"/>
  <c r="Z413" i="2"/>
  <c r="AA413" i="2"/>
  <c r="AB413" i="2"/>
  <c r="U414" i="2"/>
  <c r="V414" i="2"/>
  <c r="AB414" i="2" s="1"/>
  <c r="W414" i="2"/>
  <c r="AC414" i="2" s="1"/>
  <c r="X414" i="2"/>
  <c r="Y414" i="2"/>
  <c r="Z414" i="2"/>
  <c r="AA414" i="2"/>
  <c r="U415" i="2"/>
  <c r="AA415" i="2" s="1"/>
  <c r="V415" i="2"/>
  <c r="AB415" i="2" s="1"/>
  <c r="W415" i="2"/>
  <c r="X415" i="2"/>
  <c r="Y415" i="2"/>
  <c r="Z415" i="2"/>
  <c r="AC415" i="2"/>
  <c r="U416" i="2"/>
  <c r="AA416" i="2" s="1"/>
  <c r="V416" i="2"/>
  <c r="W416" i="2"/>
  <c r="X416" i="2"/>
  <c r="Y416" i="2"/>
  <c r="Z416" i="2"/>
  <c r="AB416" i="2"/>
  <c r="AC416" i="2"/>
  <c r="U417" i="2"/>
  <c r="V417" i="2"/>
  <c r="W417" i="2"/>
  <c r="AC417" i="2" s="1"/>
  <c r="X417" i="2"/>
  <c r="Y417" i="2"/>
  <c r="Z417" i="2"/>
  <c r="AA417" i="2"/>
  <c r="AB417" i="2"/>
  <c r="U418" i="2"/>
  <c r="V418" i="2"/>
  <c r="AB418" i="2" s="1"/>
  <c r="W418" i="2"/>
  <c r="AC418" i="2" s="1"/>
  <c r="X418" i="2"/>
  <c r="Y418" i="2"/>
  <c r="Z418" i="2"/>
  <c r="AA418" i="2"/>
  <c r="U419" i="2"/>
  <c r="AA419" i="2" s="1"/>
  <c r="V419" i="2"/>
  <c r="AB419" i="2" s="1"/>
  <c r="W419" i="2"/>
  <c r="X419" i="2"/>
  <c r="Y419" i="2"/>
  <c r="Z419" i="2"/>
  <c r="AC419" i="2"/>
  <c r="U420" i="2"/>
  <c r="AA420" i="2" s="1"/>
  <c r="V420" i="2"/>
  <c r="W420" i="2"/>
  <c r="X420" i="2"/>
  <c r="Y420" i="2"/>
  <c r="Z420" i="2"/>
  <c r="AB420" i="2"/>
  <c r="AC420" i="2"/>
  <c r="U421" i="2"/>
  <c r="V421" i="2"/>
  <c r="W421" i="2"/>
  <c r="AC421" i="2" s="1"/>
  <c r="X421" i="2"/>
  <c r="Y421" i="2"/>
  <c r="Z421" i="2"/>
  <c r="AA421" i="2"/>
  <c r="AB421" i="2"/>
  <c r="U422" i="2"/>
  <c r="V422" i="2"/>
  <c r="AB422" i="2" s="1"/>
  <c r="W422" i="2"/>
  <c r="AC422" i="2" s="1"/>
  <c r="X422" i="2"/>
  <c r="Y422" i="2"/>
  <c r="Z422" i="2"/>
  <c r="AA422" i="2"/>
  <c r="U423" i="2"/>
  <c r="AA423" i="2" s="1"/>
  <c r="V423" i="2"/>
  <c r="AB423" i="2" s="1"/>
  <c r="W423" i="2"/>
  <c r="X423" i="2"/>
  <c r="Y423" i="2"/>
  <c r="Z423" i="2"/>
  <c r="AC423" i="2"/>
  <c r="U424" i="2"/>
  <c r="AA424" i="2" s="1"/>
  <c r="V424" i="2"/>
  <c r="W424" i="2"/>
  <c r="X424" i="2"/>
  <c r="Y424" i="2"/>
  <c r="Z424" i="2"/>
  <c r="AB424" i="2"/>
  <c r="AC424" i="2"/>
  <c r="U425" i="2"/>
  <c r="V425" i="2"/>
  <c r="W425" i="2"/>
  <c r="AC425" i="2" s="1"/>
  <c r="X425" i="2"/>
  <c r="Y425" i="2"/>
  <c r="Z425" i="2"/>
  <c r="AA425" i="2"/>
  <c r="AB425" i="2"/>
  <c r="U426" i="2"/>
  <c r="V426" i="2"/>
  <c r="AB426" i="2" s="1"/>
  <c r="W426" i="2"/>
  <c r="AC426" i="2" s="1"/>
  <c r="X426" i="2"/>
  <c r="Y426" i="2"/>
  <c r="Z426" i="2"/>
  <c r="AA426" i="2"/>
  <c r="U427" i="2"/>
  <c r="AA427" i="2" s="1"/>
  <c r="V427" i="2"/>
  <c r="AB427" i="2" s="1"/>
  <c r="W427" i="2"/>
  <c r="X427" i="2"/>
  <c r="Y427" i="2"/>
  <c r="Z427" i="2"/>
  <c r="AC427" i="2"/>
  <c r="U428" i="2"/>
  <c r="AA428" i="2" s="1"/>
  <c r="V428" i="2"/>
  <c r="W428" i="2"/>
  <c r="X428" i="2"/>
  <c r="Y428" i="2"/>
  <c r="Z428" i="2"/>
  <c r="AB428" i="2"/>
  <c r="AC428" i="2"/>
  <c r="U429" i="2"/>
  <c r="V429" i="2"/>
  <c r="W429" i="2"/>
  <c r="AC429" i="2" s="1"/>
  <c r="X429" i="2"/>
  <c r="Y429" i="2"/>
  <c r="Z429" i="2"/>
  <c r="AA429" i="2"/>
  <c r="AB429" i="2"/>
  <c r="U430" i="2"/>
  <c r="V430" i="2"/>
  <c r="AB430" i="2" s="1"/>
  <c r="W430" i="2"/>
  <c r="AC430" i="2" s="1"/>
  <c r="X430" i="2"/>
  <c r="Y430" i="2"/>
  <c r="Z430" i="2"/>
  <c r="AA430" i="2"/>
  <c r="U431" i="2"/>
  <c r="AA431" i="2" s="1"/>
  <c r="V431" i="2"/>
  <c r="AB431" i="2" s="1"/>
  <c r="W431" i="2"/>
  <c r="X431" i="2"/>
  <c r="Y431" i="2"/>
  <c r="Z431" i="2"/>
  <c r="AC431" i="2"/>
  <c r="U432" i="2"/>
  <c r="AA432" i="2" s="1"/>
  <c r="V432" i="2"/>
  <c r="W432" i="2"/>
  <c r="X432" i="2"/>
  <c r="Y432" i="2"/>
  <c r="Z432" i="2"/>
  <c r="AB432" i="2"/>
  <c r="AC432" i="2"/>
  <c r="U433" i="2"/>
  <c r="V433" i="2"/>
  <c r="W433" i="2"/>
  <c r="AC433" i="2" s="1"/>
  <c r="X433" i="2"/>
  <c r="Y433" i="2"/>
  <c r="Z433" i="2"/>
  <c r="AA433" i="2"/>
  <c r="AB433" i="2"/>
  <c r="U434" i="2"/>
  <c r="V434" i="2"/>
  <c r="AB434" i="2" s="1"/>
  <c r="W434" i="2"/>
  <c r="AC434" i="2" s="1"/>
  <c r="X434" i="2"/>
  <c r="Y434" i="2"/>
  <c r="Z434" i="2"/>
  <c r="AA434" i="2"/>
  <c r="U435" i="2"/>
  <c r="AA435" i="2" s="1"/>
  <c r="V435" i="2"/>
  <c r="AB435" i="2" s="1"/>
  <c r="W435" i="2"/>
  <c r="X435" i="2"/>
  <c r="Y435" i="2"/>
  <c r="Z435" i="2"/>
  <c r="AC435" i="2"/>
  <c r="U436" i="2"/>
  <c r="AA436" i="2" s="1"/>
  <c r="V436" i="2"/>
  <c r="W436" i="2"/>
  <c r="X436" i="2"/>
  <c r="Y436" i="2"/>
  <c r="Z436" i="2"/>
  <c r="AB436" i="2"/>
  <c r="AC436" i="2"/>
  <c r="U437" i="2"/>
  <c r="V437" i="2"/>
  <c r="W437" i="2"/>
  <c r="AC437" i="2" s="1"/>
  <c r="X437" i="2"/>
  <c r="Y437" i="2"/>
  <c r="Z437" i="2"/>
  <c r="AA437" i="2"/>
  <c r="AB437" i="2"/>
  <c r="U438" i="2"/>
  <c r="V438" i="2"/>
  <c r="AB438" i="2" s="1"/>
  <c r="W438" i="2"/>
  <c r="AC438" i="2" s="1"/>
  <c r="X438" i="2"/>
  <c r="Y438" i="2"/>
  <c r="Z438" i="2"/>
  <c r="AA438" i="2"/>
  <c r="U439" i="2"/>
  <c r="AA439" i="2" s="1"/>
  <c r="V439" i="2"/>
  <c r="AB439" i="2" s="1"/>
  <c r="W439" i="2"/>
  <c r="X439" i="2"/>
  <c r="Y439" i="2"/>
  <c r="Z439" i="2"/>
  <c r="AC439" i="2"/>
  <c r="U440" i="2"/>
  <c r="AA440" i="2" s="1"/>
  <c r="V440" i="2"/>
  <c r="W440" i="2"/>
  <c r="X440" i="2"/>
  <c r="Y440" i="2"/>
  <c r="Z440" i="2"/>
  <c r="AB440" i="2"/>
  <c r="AC440" i="2"/>
  <c r="U441" i="2"/>
  <c r="V441" i="2"/>
  <c r="W441" i="2"/>
  <c r="AC441" i="2" s="1"/>
  <c r="X441" i="2"/>
  <c r="Y441" i="2"/>
  <c r="Z441" i="2"/>
  <c r="AA441" i="2"/>
  <c r="AB441" i="2"/>
  <c r="U442" i="2"/>
  <c r="V442" i="2"/>
  <c r="AB442" i="2" s="1"/>
  <c r="W442" i="2"/>
  <c r="AC442" i="2" s="1"/>
  <c r="X442" i="2"/>
  <c r="Y442" i="2"/>
  <c r="Z442" i="2"/>
  <c r="AA442" i="2"/>
  <c r="U443" i="2"/>
  <c r="AA443" i="2" s="1"/>
  <c r="V443" i="2"/>
  <c r="AB443" i="2" s="1"/>
  <c r="W443" i="2"/>
  <c r="X443" i="2"/>
  <c r="Y443" i="2"/>
  <c r="Z443" i="2"/>
  <c r="AC443" i="2"/>
  <c r="U444" i="2"/>
  <c r="AA444" i="2" s="1"/>
  <c r="V444" i="2"/>
  <c r="W444" i="2"/>
  <c r="X444" i="2"/>
  <c r="Y444" i="2"/>
  <c r="Z444" i="2"/>
  <c r="AB444" i="2"/>
  <c r="AC444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C445" i="2" l="1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/>
  <c r="A352" i="11"/>
  <c r="C352" i="11"/>
  <c r="F352" i="11" s="1"/>
  <c r="J352" i="11" s="1"/>
  <c r="L352" i="11" s="1"/>
  <c r="N352" i="11" s="1"/>
  <c r="H352" i="11"/>
  <c r="B353" i="11"/>
  <c r="D353" i="11" s="1"/>
  <c r="A353" i="11"/>
  <c r="C353" i="11" s="1"/>
  <c r="B354" i="11"/>
  <c r="D354" i="11"/>
  <c r="A354" i="11"/>
  <c r="C354" i="11"/>
  <c r="F354" i="11" s="1"/>
  <c r="J354" i="11" s="1"/>
  <c r="L354" i="11" s="1"/>
  <c r="N354" i="11" s="1"/>
  <c r="H354" i="11"/>
  <c r="B355" i="11"/>
  <c r="D355" i="11" s="1"/>
  <c r="A355" i="11"/>
  <c r="C355" i="11" s="1"/>
  <c r="B356" i="11"/>
  <c r="D356" i="11"/>
  <c r="A356" i="11"/>
  <c r="C356" i="11"/>
  <c r="F356" i="11" s="1"/>
  <c r="J356" i="11" s="1"/>
  <c r="L356" i="11" s="1"/>
  <c r="N356" i="11" s="1"/>
  <c r="H356" i="11"/>
  <c r="B357" i="11"/>
  <c r="D357" i="11" s="1"/>
  <c r="A357" i="11"/>
  <c r="C357" i="11" s="1"/>
  <c r="B358" i="11"/>
  <c r="D358" i="11"/>
  <c r="A358" i="11"/>
  <c r="C358" i="11"/>
  <c r="F358" i="11" s="1"/>
  <c r="J358" i="11" s="1"/>
  <c r="L358" i="11" s="1"/>
  <c r="N358" i="11" s="1"/>
  <c r="H358" i="11"/>
  <c r="B359" i="11"/>
  <c r="D359" i="11" s="1"/>
  <c r="A359" i="11"/>
  <c r="C359" i="11" s="1"/>
  <c r="B360" i="11"/>
  <c r="D360" i="11"/>
  <c r="A360" i="11"/>
  <c r="C360" i="11"/>
  <c r="F360" i="11" s="1"/>
  <c r="J360" i="11" s="1"/>
  <c r="L360" i="11" s="1"/>
  <c r="N360" i="11" s="1"/>
  <c r="H360" i="11"/>
  <c r="B361" i="11"/>
  <c r="D361" i="11" s="1"/>
  <c r="A361" i="11"/>
  <c r="C361" i="11" s="1"/>
  <c r="B362" i="11"/>
  <c r="D362" i="11"/>
  <c r="A362" i="11"/>
  <c r="C362" i="11"/>
  <c r="F362" i="11" s="1"/>
  <c r="J362" i="11" s="1"/>
  <c r="L362" i="11" s="1"/>
  <c r="N362" i="11" s="1"/>
  <c r="H362" i="11"/>
  <c r="B363" i="11"/>
  <c r="D363" i="11" s="1"/>
  <c r="A363" i="11"/>
  <c r="C363" i="11" s="1"/>
  <c r="B364" i="11"/>
  <c r="D364" i="11"/>
  <c r="A364" i="11"/>
  <c r="C364" i="11"/>
  <c r="F364" i="11" s="1"/>
  <c r="J364" i="11" s="1"/>
  <c r="L364" i="11" s="1"/>
  <c r="N364" i="11" s="1"/>
  <c r="H364" i="11"/>
  <c r="B365" i="11"/>
  <c r="D365" i="11" s="1"/>
  <c r="A365" i="11"/>
  <c r="C365" i="11" s="1"/>
  <c r="B366" i="11"/>
  <c r="D366" i="11"/>
  <c r="A366" i="11"/>
  <c r="C366" i="11"/>
  <c r="F366" i="11" s="1"/>
  <c r="J366" i="11" s="1"/>
  <c r="L366" i="11" s="1"/>
  <c r="N366" i="11" s="1"/>
  <c r="H366" i="11"/>
  <c r="B367" i="11"/>
  <c r="D367" i="11" s="1"/>
  <c r="A367" i="11"/>
  <c r="C367" i="11" s="1"/>
  <c r="B368" i="11"/>
  <c r="D368" i="11"/>
  <c r="A368" i="11"/>
  <c r="C368" i="11"/>
  <c r="F368" i="11" s="1"/>
  <c r="J368" i="11" s="1"/>
  <c r="L368" i="11" s="1"/>
  <c r="N368" i="11" s="1"/>
  <c r="H368" i="11"/>
  <c r="B369" i="11"/>
  <c r="D369" i="11" s="1"/>
  <c r="A369" i="11"/>
  <c r="C369" i="11" s="1"/>
  <c r="B370" i="11"/>
  <c r="D370" i="11"/>
  <c r="A370" i="11"/>
  <c r="C370" i="11"/>
  <c r="F370" i="11" s="1"/>
  <c r="J370" i="11" s="1"/>
  <c r="L370" i="11" s="1"/>
  <c r="N370" i="11" s="1"/>
  <c r="H370" i="11"/>
  <c r="B371" i="11"/>
  <c r="D371" i="11" s="1"/>
  <c r="A371" i="11"/>
  <c r="C371" i="11" s="1"/>
  <c r="B372" i="11"/>
  <c r="D372" i="11"/>
  <c r="A372" i="11"/>
  <c r="C372" i="11"/>
  <c r="F372" i="11" s="1"/>
  <c r="H372" i="1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F376" i="11" s="1"/>
  <c r="J376" i="11" s="1"/>
  <c r="H376" i="11"/>
  <c r="B377" i="11"/>
  <c r="D377" i="11" s="1"/>
  <c r="A377" i="11"/>
  <c r="C377" i="11" s="1"/>
  <c r="B378" i="11"/>
  <c r="D378" i="11"/>
  <c r="A378" i="11"/>
  <c r="C378" i="11"/>
  <c r="F378" i="11" s="1"/>
  <c r="J378" i="11" s="1"/>
  <c r="L378" i="11" s="1"/>
  <c r="N378" i="11" s="1"/>
  <c r="H378" i="11"/>
  <c r="B379" i="11"/>
  <c r="D379" i="11" s="1"/>
  <c r="A379" i="11"/>
  <c r="C379" i="11" s="1"/>
  <c r="B380" i="11"/>
  <c r="D380" i="11"/>
  <c r="A380" i="11"/>
  <c r="C380" i="11"/>
  <c r="F380" i="11" s="1"/>
  <c r="J380" i="11" s="1"/>
  <c r="L380" i="11" s="1"/>
  <c r="N380" i="11" s="1"/>
  <c r="H380" i="11"/>
  <c r="B381" i="11"/>
  <c r="D381" i="11" s="1"/>
  <c r="A381" i="11"/>
  <c r="C381" i="11" s="1"/>
  <c r="B382" i="11"/>
  <c r="D382" i="11"/>
  <c r="A382" i="11"/>
  <c r="C382" i="11"/>
  <c r="F382" i="11" s="1"/>
  <c r="J382" i="11" s="1"/>
  <c r="L382" i="11" s="1"/>
  <c r="N382" i="11" s="1"/>
  <c r="H382" i="11"/>
  <c r="B383" i="11"/>
  <c r="D383" i="11" s="1"/>
  <c r="A383" i="11"/>
  <c r="C383" i="11" s="1"/>
  <c r="B384" i="11"/>
  <c r="D384" i="11"/>
  <c r="A384" i="11"/>
  <c r="C384" i="11"/>
  <c r="F384" i="11" s="1"/>
  <c r="J384" i="11" s="1"/>
  <c r="L384" i="11" s="1"/>
  <c r="N384" i="11" s="1"/>
  <c r="H384" i="11"/>
  <c r="B385" i="11"/>
  <c r="D385" i="11" s="1"/>
  <c r="A385" i="11"/>
  <c r="C385" i="11" s="1"/>
  <c r="B386" i="11"/>
  <c r="D386" i="11"/>
  <c r="A386" i="11"/>
  <c r="C386" i="11"/>
  <c r="F386" i="11" s="1"/>
  <c r="J386" i="11" s="1"/>
  <c r="L386" i="11" s="1"/>
  <c r="N386" i="11" s="1"/>
  <c r="H386" i="11"/>
  <c r="B387" i="11"/>
  <c r="D387" i="11" s="1"/>
  <c r="A387" i="11"/>
  <c r="C387" i="11" s="1"/>
  <c r="B388" i="11"/>
  <c r="D388" i="11"/>
  <c r="A388" i="11"/>
  <c r="C388" i="11"/>
  <c r="F388" i="11" s="1"/>
  <c r="J388" i="11" s="1"/>
  <c r="L388" i="11" s="1"/>
  <c r="N388" i="11" s="1"/>
  <c r="H388" i="11"/>
  <c r="B389" i="11"/>
  <c r="D389" i="11" s="1"/>
  <c r="A389" i="11"/>
  <c r="C389" i="11" s="1"/>
  <c r="B390" i="11"/>
  <c r="D390" i="11"/>
  <c r="A390" i="11"/>
  <c r="C390" i="11"/>
  <c r="F390" i="11" s="1"/>
  <c r="J390" i="11" s="1"/>
  <c r="L390" i="11" s="1"/>
  <c r="N390" i="11" s="1"/>
  <c r="H390" i="11"/>
  <c r="B391" i="11"/>
  <c r="D391" i="11" s="1"/>
  <c r="A391" i="11"/>
  <c r="C391" i="11" s="1"/>
  <c r="B392" i="11"/>
  <c r="D392" i="11"/>
  <c r="A392" i="11"/>
  <c r="C392" i="11"/>
  <c r="F392" i="11" s="1"/>
  <c r="J392" i="11" s="1"/>
  <c r="L392" i="11" s="1"/>
  <c r="N392" i="11" s="1"/>
  <c r="H392" i="11"/>
  <c r="B393" i="11"/>
  <c r="D393" i="11" s="1"/>
  <c r="A393" i="11"/>
  <c r="C393" i="11" s="1"/>
  <c r="B394" i="11"/>
  <c r="D394" i="11"/>
  <c r="A394" i="11"/>
  <c r="C394" i="11"/>
  <c r="F394" i="11" s="1"/>
  <c r="J394" i="11" s="1"/>
  <c r="L394" i="11" s="1"/>
  <c r="N394" i="11" s="1"/>
  <c r="H394" i="11"/>
  <c r="B395" i="11"/>
  <c r="D395" i="11" s="1"/>
  <c r="A395" i="11"/>
  <c r="C395" i="11" s="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K394" i="11"/>
  <c r="M394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H341" i="11" s="1"/>
  <c r="B341" i="11"/>
  <c r="D341" i="11" s="1"/>
  <c r="A342" i="11"/>
  <c r="C342" i="11" s="1"/>
  <c r="B342" i="11"/>
  <c r="D342" i="11" s="1"/>
  <c r="A343" i="11"/>
  <c r="C343" i="11" s="1"/>
  <c r="F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/>
  <c r="A350" i="11"/>
  <c r="C350" i="11" s="1"/>
  <c r="B350" i="11"/>
  <c r="D350" i="11" s="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698" i="11"/>
  <c r="H68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F311" i="11"/>
  <c r="E249" i="11"/>
  <c r="H217" i="11"/>
  <c r="I217" i="11" s="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38" i="11"/>
  <c r="F234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 s="1"/>
  <c r="D351" i="9" s="1"/>
  <c r="A352" i="9"/>
  <c r="B352" i="9"/>
  <c r="C352" i="9" s="1"/>
  <c r="D352" i="9" s="1"/>
  <c r="G352" i="9"/>
  <c r="A353" i="9"/>
  <c r="B353" i="9"/>
  <c r="C353" i="9" s="1"/>
  <c r="D353" i="9" s="1"/>
  <c r="A354" i="9"/>
  <c r="B354" i="9"/>
  <c r="C354" i="9" s="1"/>
  <c r="D354" i="9" s="1"/>
  <c r="G354" i="9"/>
  <c r="A355" i="9"/>
  <c r="B355" i="9"/>
  <c r="C355" i="9" s="1"/>
  <c r="D355" i="9" s="1"/>
  <c r="A356" i="9"/>
  <c r="B356" i="9"/>
  <c r="C356" i="9" s="1"/>
  <c r="D356" i="9" s="1"/>
  <c r="G356" i="9"/>
  <c r="A357" i="9"/>
  <c r="B357" i="9"/>
  <c r="C357" i="9" s="1"/>
  <c r="G357" i="9" s="1"/>
  <c r="A358" i="9"/>
  <c r="B358" i="9"/>
  <c r="C358" i="9" s="1"/>
  <c r="G358" i="9"/>
  <c r="A359" i="9"/>
  <c r="B359" i="9"/>
  <c r="C359" i="9" s="1"/>
  <c r="G359" i="9" s="1"/>
  <c r="A360" i="9"/>
  <c r="B360" i="9"/>
  <c r="C360" i="9" s="1"/>
  <c r="G360" i="9"/>
  <c r="A361" i="9"/>
  <c r="B361" i="9"/>
  <c r="C361" i="9" s="1"/>
  <c r="G361" i="9" s="1"/>
  <c r="A362" i="9"/>
  <c r="B362" i="9"/>
  <c r="C362" i="9" s="1"/>
  <c r="G362" i="9"/>
  <c r="A363" i="9"/>
  <c r="B363" i="9"/>
  <c r="C363" i="9" s="1"/>
  <c r="G363" i="9" s="1"/>
  <c r="A364" i="9"/>
  <c r="B364" i="9"/>
  <c r="C364" i="9" s="1"/>
  <c r="G364" i="9"/>
  <c r="A365" i="9"/>
  <c r="B365" i="9"/>
  <c r="C365" i="9" s="1"/>
  <c r="G365" i="9" s="1"/>
  <c r="A366" i="9"/>
  <c r="B366" i="9"/>
  <c r="C366" i="9" s="1"/>
  <c r="G366" i="9"/>
  <c r="A367" i="9"/>
  <c r="B367" i="9"/>
  <c r="C367" i="9" s="1"/>
  <c r="G367" i="9" s="1"/>
  <c r="A368" i="9"/>
  <c r="B368" i="9"/>
  <c r="C368" i="9" s="1"/>
  <c r="G368" i="9"/>
  <c r="A369" i="9"/>
  <c r="B369" i="9"/>
  <c r="C369" i="9" s="1"/>
  <c r="G369" i="9" s="1"/>
  <c r="A370" i="9"/>
  <c r="B370" i="9"/>
  <c r="C370" i="9" s="1"/>
  <c r="G370" i="9"/>
  <c r="A371" i="9"/>
  <c r="B371" i="9"/>
  <c r="C371" i="9" s="1"/>
  <c r="G371" i="9" s="1"/>
  <c r="A372" i="9"/>
  <c r="B372" i="9"/>
  <c r="C372" i="9" s="1"/>
  <c r="G372" i="9"/>
  <c r="A373" i="9"/>
  <c r="B373" i="9"/>
  <c r="C373" i="9" s="1"/>
  <c r="G373" i="9" s="1"/>
  <c r="A374" i="9"/>
  <c r="B374" i="9"/>
  <c r="C374" i="9" s="1"/>
  <c r="G374" i="9"/>
  <c r="A375" i="9"/>
  <c r="B375" i="9"/>
  <c r="C375" i="9" s="1"/>
  <c r="G375" i="9" s="1"/>
  <c r="A376" i="9"/>
  <c r="B376" i="9"/>
  <c r="C376" i="9" s="1"/>
  <c r="G376" i="9"/>
  <c r="A377" i="9"/>
  <c r="B377" i="9"/>
  <c r="C377" i="9" s="1"/>
  <c r="G377" i="9" s="1"/>
  <c r="A378" i="9"/>
  <c r="B378" i="9"/>
  <c r="C378" i="9" s="1"/>
  <c r="G378" i="9"/>
  <c r="A379" i="9"/>
  <c r="B379" i="9"/>
  <c r="C379" i="9" s="1"/>
  <c r="G379" i="9" s="1"/>
  <c r="A380" i="9"/>
  <c r="B380" i="9"/>
  <c r="C380" i="9" s="1"/>
  <c r="G380" i="9"/>
  <c r="A381" i="9"/>
  <c r="B381" i="9"/>
  <c r="C381" i="9" s="1"/>
  <c r="G381" i="9" s="1"/>
  <c r="A382" i="9"/>
  <c r="B382" i="9"/>
  <c r="C382" i="9" s="1"/>
  <c r="G382" i="9"/>
  <c r="A383" i="9"/>
  <c r="B383" i="9"/>
  <c r="C383" i="9" s="1"/>
  <c r="G383" i="9" s="1"/>
  <c r="A384" i="9"/>
  <c r="B384" i="9"/>
  <c r="C384" i="9" s="1"/>
  <c r="G384" i="9"/>
  <c r="A385" i="9"/>
  <c r="B385" i="9"/>
  <c r="C385" i="9" s="1"/>
  <c r="G385" i="9" s="1"/>
  <c r="A386" i="9"/>
  <c r="B386" i="9"/>
  <c r="C386" i="9" s="1"/>
  <c r="G386" i="9"/>
  <c r="A387" i="9"/>
  <c r="B387" i="9"/>
  <c r="C387" i="9" s="1"/>
  <c r="G387" i="9" s="1"/>
  <c r="A388" i="9"/>
  <c r="B388" i="9"/>
  <c r="C388" i="9" s="1"/>
  <c r="G388" i="9"/>
  <c r="A389" i="9"/>
  <c r="B389" i="9"/>
  <c r="C389" i="9" s="1"/>
  <c r="G389" i="9" s="1"/>
  <c r="A390" i="9"/>
  <c r="B390" i="9"/>
  <c r="C390" i="9" s="1"/>
  <c r="G390" i="9"/>
  <c r="A391" i="9"/>
  <c r="B391" i="9"/>
  <c r="C391" i="9" s="1"/>
  <c r="G391" i="9" s="1"/>
  <c r="A392" i="9"/>
  <c r="B392" i="9"/>
  <c r="C392" i="9" s="1"/>
  <c r="G392" i="9"/>
  <c r="A393" i="9"/>
  <c r="B393" i="9"/>
  <c r="C393" i="9" s="1"/>
  <c r="G393" i="9" s="1"/>
  <c r="A394" i="9"/>
  <c r="B394" i="9"/>
  <c r="C394" i="9" s="1"/>
  <c r="G394" i="9"/>
  <c r="A395" i="9"/>
  <c r="B395" i="9"/>
  <c r="C395" i="9" s="1"/>
  <c r="G395" i="9" s="1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2" i="9"/>
  <c r="E353" i="9"/>
  <c r="E354" i="9"/>
  <c r="E355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D370" i="5" s="1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D393" i="5" s="1"/>
  <c r="F393" i="5" s="1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D409" i="5" s="1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D425" i="5" s="1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D441" i="5" s="1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D454" i="5" s="1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D486" i="5" s="1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D571" i="5" s="1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N352" i="4" s="1"/>
  <c r="R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N358" i="4" s="1"/>
  <c r="R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Q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Q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N368" i="4" s="1"/>
  <c r="R368" i="4" s="1"/>
  <c r="O368" i="4"/>
  <c r="A369" i="4"/>
  <c r="K369" i="4" s="1"/>
  <c r="B369" i="4"/>
  <c r="L369" i="4" s="1"/>
  <c r="C369" i="4"/>
  <c r="M369" i="4" s="1"/>
  <c r="P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N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N376" i="4" s="1"/>
  <c r="R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P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P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N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P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Q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P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N469" i="4" s="1"/>
  <c r="R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P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P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P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/>
  <c r="Q489" i="4" s="1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/>
  <c r="O492" i="4"/>
  <c r="A493" i="4"/>
  <c r="B493" i="4"/>
  <c r="C493" i="4"/>
  <c r="M493" i="4" s="1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M495" i="4" s="1"/>
  <c r="Q495" i="4" s="1"/>
  <c r="O495" i="4"/>
  <c r="A496" i="4"/>
  <c r="K496" i="4"/>
  <c r="B496" i="4"/>
  <c r="L496" i="4" s="1"/>
  <c r="C496" i="4"/>
  <c r="M496" i="4" s="1"/>
  <c r="O496" i="4"/>
  <c r="A497" i="4"/>
  <c r="K497" i="4" s="1"/>
  <c r="B497" i="4"/>
  <c r="C497" i="4"/>
  <c r="M497" i="4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/>
  <c r="O500" i="4"/>
  <c r="A501" i="4"/>
  <c r="K501" i="4" s="1"/>
  <c r="B501" i="4"/>
  <c r="C501" i="4"/>
  <c r="M501" i="4" s="1"/>
  <c r="O501" i="4"/>
  <c r="A502" i="4"/>
  <c r="K502" i="4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M513" i="4" s="1"/>
  <c r="O513" i="4"/>
  <c r="A514" i="4"/>
  <c r="K514" i="4" s="1"/>
  <c r="B514" i="4"/>
  <c r="C514" i="4"/>
  <c r="M514" i="4" s="1"/>
  <c r="O514" i="4"/>
  <c r="A515" i="4"/>
  <c r="K515" i="4"/>
  <c r="B515" i="4"/>
  <c r="C515" i="4"/>
  <c r="O515" i="4"/>
  <c r="A516" i="4"/>
  <c r="K516" i="4" s="1"/>
  <c r="B516" i="4"/>
  <c r="L516" i="4" s="1"/>
  <c r="C516" i="4"/>
  <c r="M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/>
  <c r="O522" i="4"/>
  <c r="A523" i="4"/>
  <c r="K523" i="4" s="1"/>
  <c r="B523" i="4"/>
  <c r="C523" i="4"/>
  <c r="O523" i="4"/>
  <c r="A524" i="4"/>
  <c r="K524" i="4"/>
  <c r="B524" i="4"/>
  <c r="L524" i="4" s="1"/>
  <c r="C524" i="4"/>
  <c r="M524" i="4" s="1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/>
  <c r="B530" i="4"/>
  <c r="L530" i="4" s="1"/>
  <c r="C530" i="4"/>
  <c r="M530" i="4" s="1"/>
  <c r="O530" i="4"/>
  <c r="A531" i="4"/>
  <c r="K531" i="4"/>
  <c r="B531" i="4"/>
  <c r="C531" i="4"/>
  <c r="M531" i="4" s="1"/>
  <c r="O531" i="4"/>
  <c r="A532" i="4"/>
  <c r="K532" i="4" s="1"/>
  <c r="B532" i="4"/>
  <c r="L532" i="4" s="1"/>
  <c r="C532" i="4"/>
  <c r="M532" i="4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/>
  <c r="O534" i="4"/>
  <c r="A535" i="4"/>
  <c r="B535" i="4"/>
  <c r="C535" i="4"/>
  <c r="O535" i="4"/>
  <c r="A536" i="4"/>
  <c r="K536" i="4" s="1"/>
  <c r="B536" i="4"/>
  <c r="L536" i="4" s="1"/>
  <c r="C536" i="4"/>
  <c r="M536" i="4"/>
  <c r="O536" i="4"/>
  <c r="A537" i="4"/>
  <c r="B537" i="4"/>
  <c r="C537" i="4"/>
  <c r="M537" i="4" s="1"/>
  <c r="O537" i="4"/>
  <c r="A538" i="4"/>
  <c r="K538" i="4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 s="1"/>
  <c r="O542" i="4"/>
  <c r="A543" i="4"/>
  <c r="B543" i="4"/>
  <c r="C543" i="4"/>
  <c r="O543" i="4"/>
  <c r="A544" i="4"/>
  <c r="K544" i="4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/>
  <c r="B546" i="4"/>
  <c r="L546" i="4" s="1"/>
  <c r="C546" i="4"/>
  <c r="M546" i="4" s="1"/>
  <c r="O546" i="4"/>
  <c r="A547" i="4"/>
  <c r="K547" i="4"/>
  <c r="B547" i="4"/>
  <c r="C547" i="4"/>
  <c r="O547" i="4"/>
  <c r="A548" i="4"/>
  <c r="K548" i="4" s="1"/>
  <c r="B548" i="4"/>
  <c r="L548" i="4" s="1"/>
  <c r="C548" i="4"/>
  <c r="M548" i="4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/>
  <c r="O550" i="4"/>
  <c r="A551" i="4"/>
  <c r="B551" i="4"/>
  <c r="C551" i="4"/>
  <c r="O551" i="4"/>
  <c r="A552" i="4"/>
  <c r="K552" i="4" s="1"/>
  <c r="B552" i="4"/>
  <c r="L552" i="4" s="1"/>
  <c r="C552" i="4"/>
  <c r="M552" i="4"/>
  <c r="O552" i="4"/>
  <c r="A553" i="4"/>
  <c r="K553" i="4" s="1"/>
  <c r="B553" i="4"/>
  <c r="C553" i="4"/>
  <c r="M553" i="4" s="1"/>
  <c r="O553" i="4"/>
  <c r="A554" i="4"/>
  <c r="K554" i="4"/>
  <c r="B554" i="4"/>
  <c r="L554" i="4" s="1"/>
  <c r="C554" i="4"/>
  <c r="M554" i="4" s="1"/>
  <c r="O554" i="4"/>
  <c r="A555" i="4"/>
  <c r="K555" i="4" s="1"/>
  <c r="B555" i="4"/>
  <c r="L555" i="4" s="1"/>
  <c r="C555" i="4"/>
  <c r="O555" i="4"/>
  <c r="A556" i="4"/>
  <c r="B556" i="4"/>
  <c r="L556" i="4" s="1"/>
  <c r="C556" i="4"/>
  <c r="O556" i="4"/>
  <c r="A557" i="4"/>
  <c r="K557" i="4" s="1"/>
  <c r="B557" i="4"/>
  <c r="L557" i="4" s="1"/>
  <c r="Q557" i="4" s="1"/>
  <c r="C557" i="4"/>
  <c r="O557" i="4"/>
  <c r="A558" i="4"/>
  <c r="B558" i="4"/>
  <c r="C558" i="4"/>
  <c r="M558" i="4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M561" i="4" s="1"/>
  <c r="O561" i="4"/>
  <c r="A562" i="4"/>
  <c r="B562" i="4"/>
  <c r="C562" i="4"/>
  <c r="M562" i="4" s="1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M565" i="4" s="1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/>
  <c r="O568" i="4"/>
  <c r="A569" i="4"/>
  <c r="K569" i="4" s="1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L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/>
  <c r="B575" i="4"/>
  <c r="L575" i="4" s="1"/>
  <c r="C575" i="4"/>
  <c r="O575" i="4"/>
  <c r="A576" i="4"/>
  <c r="K576" i="4" s="1"/>
  <c r="B576" i="4"/>
  <c r="C576" i="4"/>
  <c r="M576" i="4" s="1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 s="1"/>
  <c r="C282" i="9"/>
  <c r="C348" i="9"/>
  <c r="D348" i="9"/>
  <c r="C331" i="9"/>
  <c r="E331" i="9"/>
  <c r="E307" i="9"/>
  <c r="I657" i="11"/>
  <c r="I673" i="11"/>
  <c r="I685" i="11"/>
  <c r="I689" i="11"/>
  <c r="I693" i="11"/>
  <c r="I709" i="11"/>
  <c r="I721" i="11"/>
  <c r="I757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I976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388" i="11"/>
  <c r="I396" i="11"/>
  <c r="J946" i="11"/>
  <c r="J478" i="11"/>
  <c r="J542" i="11"/>
  <c r="I572" i="11"/>
  <c r="J764" i="11"/>
  <c r="J716" i="11"/>
  <c r="I826" i="11"/>
  <c r="I670" i="11"/>
  <c r="I331" i="11"/>
  <c r="I343" i="11"/>
  <c r="I499" i="11"/>
  <c r="I523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08" i="5"/>
  <c r="D506" i="5"/>
  <c r="D504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 s="1"/>
  <c r="D573" i="5"/>
  <c r="D569" i="5"/>
  <c r="I569" i="5" s="1"/>
  <c r="D565" i="5"/>
  <c r="D561" i="5"/>
  <c r="I561" i="5" s="1"/>
  <c r="D557" i="5"/>
  <c r="I557" i="5" s="1"/>
  <c r="D553" i="5"/>
  <c r="I553" i="5" s="1"/>
  <c r="D551" i="5"/>
  <c r="D549" i="5"/>
  <c r="I549" i="5" s="1"/>
  <c r="D547" i="5"/>
  <c r="D545" i="5"/>
  <c r="I545" i="5" s="1"/>
  <c r="D543" i="5"/>
  <c r="D541" i="5"/>
  <c r="I541" i="5" s="1"/>
  <c r="D539" i="5"/>
  <c r="D537" i="5"/>
  <c r="I537" i="5" s="1"/>
  <c r="D535" i="5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D521" i="5"/>
  <c r="I521" i="5" s="1"/>
  <c r="D519" i="5"/>
  <c r="D513" i="5"/>
  <c r="E513" i="5" s="1"/>
  <c r="D511" i="5"/>
  <c r="E511" i="5" s="1"/>
  <c r="D509" i="5"/>
  <c r="E509" i="5" s="1"/>
  <c r="D507" i="5"/>
  <c r="D505" i="5"/>
  <c r="E505" i="5" s="1"/>
  <c r="J618" i="11"/>
  <c r="I440" i="11"/>
  <c r="I516" i="11"/>
  <c r="J752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341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43" i="11"/>
  <c r="I527" i="11"/>
  <c r="I531" i="11"/>
  <c r="I555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58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G609" i="9"/>
  <c r="C778" i="9"/>
  <c r="C921" i="9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41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43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632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58" i="5"/>
  <c r="E506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7" i="5"/>
  <c r="I571" i="5"/>
  <c r="D563" i="5"/>
  <c r="F563" i="5" s="1"/>
  <c r="F561" i="5"/>
  <c r="D555" i="5"/>
  <c r="I555" i="5"/>
  <c r="F553" i="5"/>
  <c r="D586" i="5"/>
  <c r="I586" i="5"/>
  <c r="D578" i="5"/>
  <c r="D570" i="5"/>
  <c r="I570" i="5" s="1"/>
  <c r="D562" i="5"/>
  <c r="D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E575" i="5" s="1"/>
  <c r="D567" i="5"/>
  <c r="D559" i="5"/>
  <c r="E559" i="5" s="1"/>
  <c r="D588" i="5"/>
  <c r="I588" i="5"/>
  <c r="F586" i="5"/>
  <c r="D584" i="5"/>
  <c r="F583" i="5"/>
  <c r="F582" i="5"/>
  <c r="D580" i="5"/>
  <c r="I580" i="5"/>
  <c r="F578" i="5"/>
  <c r="D576" i="5"/>
  <c r="D572" i="5"/>
  <c r="D568" i="5"/>
  <c r="G568" i="5" s="1"/>
  <c r="D564" i="5"/>
  <c r="I564" i="5"/>
  <c r="D560" i="5"/>
  <c r="F560" i="5"/>
  <c r="D556" i="5"/>
  <c r="I556" i="5"/>
  <c r="D552" i="5"/>
  <c r="G552" i="5" s="1"/>
  <c r="D548" i="5"/>
  <c r="F547" i="5"/>
  <c r="D544" i="5"/>
  <c r="F543" i="5"/>
  <c r="D540" i="5"/>
  <c r="I540" i="5"/>
  <c r="D536" i="5"/>
  <c r="D532" i="5"/>
  <c r="F531" i="5"/>
  <c r="D528" i="5"/>
  <c r="F527" i="5"/>
  <c r="D524" i="5"/>
  <c r="I524" i="5"/>
  <c r="D520" i="5"/>
  <c r="G520" i="5" s="1"/>
  <c r="I513" i="5"/>
  <c r="I509" i="5"/>
  <c r="F506" i="5"/>
  <c r="I505" i="5"/>
  <c r="D550" i="5"/>
  <c r="E550" i="5" s="1"/>
  <c r="F549" i="5"/>
  <c r="D546" i="5"/>
  <c r="F545" i="5"/>
  <c r="D542" i="5"/>
  <c r="G542" i="5"/>
  <c r="F541" i="5"/>
  <c r="F540" i="5"/>
  <c r="D538" i="5"/>
  <c r="F538" i="5"/>
  <c r="F537" i="5"/>
  <c r="D534" i="5"/>
  <c r="F533" i="5"/>
  <c r="D530" i="5"/>
  <c r="F529" i="5"/>
  <c r="D526" i="5"/>
  <c r="G526" i="5"/>
  <c r="F525" i="5"/>
  <c r="F524" i="5"/>
  <c r="D522" i="5"/>
  <c r="F522" i="5"/>
  <c r="F521" i="5"/>
  <c r="D518" i="5"/>
  <c r="E518" i="5" s="1"/>
  <c r="D517" i="5"/>
  <c r="D516" i="5"/>
  <c r="G516" i="5" s="1"/>
  <c r="D515" i="5"/>
  <c r="I515" i="5"/>
  <c r="D514" i="5"/>
  <c r="F513" i="5"/>
  <c r="F509" i="5"/>
  <c r="F505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E577" i="5"/>
  <c r="G577" i="5"/>
  <c r="G576" i="5"/>
  <c r="E573" i="5"/>
  <c r="E570" i="5"/>
  <c r="E569" i="5"/>
  <c r="G569" i="5"/>
  <c r="G564" i="5"/>
  <c r="E561" i="5"/>
  <c r="G561" i="5"/>
  <c r="E557" i="5"/>
  <c r="E556" i="5"/>
  <c r="E555" i="5"/>
  <c r="E553" i="5"/>
  <c r="G553" i="5"/>
  <c r="G550" i="5"/>
  <c r="E549" i="5"/>
  <c r="G549" i="5"/>
  <c r="G548" i="5"/>
  <c r="E545" i="5"/>
  <c r="G545" i="5"/>
  <c r="G544" i="5"/>
  <c r="E541" i="5"/>
  <c r="G541" i="5"/>
  <c r="E540" i="5"/>
  <c r="G540" i="5"/>
  <c r="E538" i="5"/>
  <c r="G538" i="5"/>
  <c r="E537" i="5"/>
  <c r="G537" i="5"/>
  <c r="G536" i="5"/>
  <c r="E533" i="5"/>
  <c r="G533" i="5"/>
  <c r="E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18" i="5"/>
  <c r="G514" i="5"/>
  <c r="G513" i="5"/>
  <c r="G511" i="5"/>
  <c r="G509" i="5"/>
  <c r="G506" i="5"/>
  <c r="G505" i="5"/>
  <c r="D20" i="5"/>
  <c r="E20" i="5"/>
  <c r="H21" i="2"/>
  <c r="D19" i="5"/>
  <c r="D18" i="5"/>
  <c r="D14" i="5"/>
  <c r="D10" i="5"/>
  <c r="D496" i="5"/>
  <c r="F496" i="5" s="1"/>
  <c r="D492" i="5"/>
  <c r="F492" i="5" s="1"/>
  <c r="D491" i="5"/>
  <c r="D488" i="5"/>
  <c r="F488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L509" i="4"/>
  <c r="P509" i="4" s="1"/>
  <c r="L505" i="4"/>
  <c r="M499" i="4"/>
  <c r="M955" i="4"/>
  <c r="M930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61" i="4"/>
  <c r="L457" i="4"/>
  <c r="L433" i="4"/>
  <c r="L425" i="4"/>
  <c r="L417" i="4"/>
  <c r="L401" i="4"/>
  <c r="K370" i="4"/>
  <c r="K368" i="4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47" i="4"/>
  <c r="K443" i="4"/>
  <c r="K439" i="4"/>
  <c r="K435" i="4"/>
  <c r="K431" i="4"/>
  <c r="K427" i="4"/>
  <c r="K423" i="4"/>
  <c r="K411" i="4"/>
  <c r="K407" i="4"/>
  <c r="K395" i="4"/>
  <c r="K391" i="4"/>
  <c r="K383" i="4"/>
  <c r="N383" i="4" s="1"/>
  <c r="R383" i="4" s="1"/>
  <c r="M376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4" i="4"/>
  <c r="K457" i="4"/>
  <c r="K449" i="4"/>
  <c r="K445" i="4"/>
  <c r="K441" i="4"/>
  <c r="K437" i="4"/>
  <c r="K433" i="4"/>
  <c r="K429" i="4"/>
  <c r="K425" i="4"/>
  <c r="K421" i="4"/>
  <c r="Q421" i="4" s="1"/>
  <c r="K417" i="4"/>
  <c r="K413" i="4"/>
  <c r="Q413" i="4" s="1"/>
  <c r="K409" i="4"/>
  <c r="K405" i="4"/>
  <c r="Q405" i="4" s="1"/>
  <c r="K397" i="4"/>
  <c r="Q397" i="4" s="1"/>
  <c r="K393" i="4"/>
  <c r="K389" i="4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27" i="4"/>
  <c r="M523" i="4"/>
  <c r="M519" i="4"/>
  <c r="M515" i="4"/>
  <c r="K513" i="4"/>
  <c r="K511" i="4"/>
  <c r="K507" i="4"/>
  <c r="Q507" i="4" s="1"/>
  <c r="K505" i="4"/>
  <c r="K503" i="4"/>
  <c r="Q503" i="4" s="1"/>
  <c r="K499" i="4"/>
  <c r="K495" i="4"/>
  <c r="K493" i="4"/>
  <c r="K491" i="4"/>
  <c r="K489" i="4"/>
  <c r="K487" i="4"/>
  <c r="K485" i="4"/>
  <c r="K483" i="4"/>
  <c r="K481" i="4"/>
  <c r="K479" i="4"/>
  <c r="K475" i="4"/>
  <c r="K473" i="4"/>
  <c r="K471" i="4"/>
  <c r="K469" i="4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0" i="4"/>
  <c r="L568" i="4"/>
  <c r="L566" i="4"/>
  <c r="L564" i="4"/>
  <c r="L562" i="4"/>
  <c r="L560" i="4"/>
  <c r="L558" i="4"/>
  <c r="L553" i="4"/>
  <c r="L549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3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1" i="4"/>
  <c r="L547" i="4"/>
  <c r="L543" i="4"/>
  <c r="L539" i="4"/>
  <c r="L535" i="4"/>
  <c r="L531" i="4"/>
  <c r="L527" i="4"/>
  <c r="L523" i="4"/>
  <c r="L519" i="4"/>
  <c r="L515" i="4"/>
  <c r="P416" i="4"/>
  <c r="P412" i="4"/>
  <c r="N412" i="4"/>
  <c r="P400" i="4"/>
  <c r="L378" i="4"/>
  <c r="L362" i="4"/>
  <c r="L358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I1001" i="11"/>
  <c r="J979" i="11"/>
  <c r="T965" i="4"/>
  <c r="I989" i="11"/>
  <c r="T111" i="4"/>
  <c r="T119" i="4"/>
  <c r="N967" i="4"/>
  <c r="R967" i="4"/>
  <c r="G165" i="5"/>
  <c r="J166" i="2"/>
  <c r="G322" i="5"/>
  <c r="G515" i="5"/>
  <c r="G519" i="5"/>
  <c r="E531" i="5"/>
  <c r="E539" i="5"/>
  <c r="G551" i="5"/>
  <c r="E563" i="5"/>
  <c r="E564" i="5"/>
  <c r="E571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504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I488" i="5"/>
  <c r="I492" i="5"/>
  <c r="I496" i="5"/>
  <c r="E488" i="5"/>
  <c r="E492" i="5"/>
  <c r="E496" i="5"/>
  <c r="G500" i="5"/>
  <c r="G504" i="5"/>
  <c r="G508" i="5"/>
  <c r="E519" i="5"/>
  <c r="E527" i="5"/>
  <c r="G531" i="5"/>
  <c r="G539" i="5"/>
  <c r="G546" i="5"/>
  <c r="E551" i="5"/>
  <c r="G555" i="5"/>
  <c r="G556" i="5"/>
  <c r="G557" i="5"/>
  <c r="G560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507" i="5"/>
  <c r="F511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T923" i="4"/>
  <c r="P999" i="4"/>
  <c r="P122" i="4"/>
  <c r="P138" i="4"/>
  <c r="Q92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409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T27" i="4"/>
  <c r="T177" i="4"/>
  <c r="P939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431" i="4"/>
  <c r="T39" i="4"/>
  <c r="T933" i="4"/>
  <c r="T953" i="4"/>
  <c r="F17" i="5"/>
  <c r="I18" i="2"/>
  <c r="I17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I939" i="5"/>
  <c r="E939" i="5"/>
  <c r="G939" i="5"/>
  <c r="I938" i="5"/>
  <c r="F938" i="5"/>
  <c r="N509" i="4"/>
  <c r="R509" i="4" s="1"/>
  <c r="E16" i="5"/>
  <c r="H17" i="2"/>
  <c r="Q28" i="4"/>
  <c r="Q36" i="4"/>
  <c r="S46" i="4"/>
  <c r="S50" i="4"/>
  <c r="S54" i="4"/>
  <c r="S58" i="4"/>
  <c r="S39" i="4"/>
  <c r="U39" i="4"/>
  <c r="S43" i="4"/>
  <c r="U43" i="4"/>
  <c r="S185" i="4"/>
  <c r="P514" i="4"/>
  <c r="P931" i="4"/>
  <c r="P947" i="4"/>
  <c r="S947" i="4"/>
  <c r="P971" i="4"/>
  <c r="Q6" i="4"/>
  <c r="N42" i="4"/>
  <c r="R42" i="4"/>
  <c r="I19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88" i="5"/>
  <c r="G492" i="5"/>
  <c r="G496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S465" i="4" s="1"/>
  <c r="U465" i="4" s="1"/>
  <c r="N481" i="4"/>
  <c r="N489" i="4"/>
  <c r="R489" i="4" s="1"/>
  <c r="P489" i="4"/>
  <c r="S489" i="4" s="1"/>
  <c r="U489" i="4" s="1"/>
  <c r="N497" i="4"/>
  <c r="P497" i="4"/>
  <c r="N503" i="4"/>
  <c r="R503" i="4" s="1"/>
  <c r="P503" i="4"/>
  <c r="N507" i="4"/>
  <c r="R507" i="4" s="1"/>
  <c r="P507" i="4"/>
  <c r="N513" i="4"/>
  <c r="R513" i="4" s="1"/>
  <c r="P513" i="4"/>
  <c r="N403" i="4"/>
  <c r="R403" i="4" s="1"/>
  <c r="P407" i="4"/>
  <c r="N411" i="4"/>
  <c r="R411" i="4" s="1"/>
  <c r="P411" i="4"/>
  <c r="N419" i="4"/>
  <c r="R419" i="4" s="1"/>
  <c r="P419" i="4"/>
  <c r="N431" i="4"/>
  <c r="R431" i="4" s="1"/>
  <c r="P431" i="4"/>
  <c r="N435" i="4"/>
  <c r="P435" i="4"/>
  <c r="N455" i="4"/>
  <c r="P455" i="4"/>
  <c r="N557" i="4"/>
  <c r="R557" i="4"/>
  <c r="N561" i="4"/>
  <c r="R561" i="4" s="1"/>
  <c r="N565" i="4"/>
  <c r="R565" i="4" s="1"/>
  <c r="N569" i="4"/>
  <c r="R569" i="4" s="1"/>
  <c r="V569" i="4" s="1"/>
  <c r="N573" i="4"/>
  <c r="R573" i="4" s="1"/>
  <c r="N577" i="4"/>
  <c r="R577" i="4" s="1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N479" i="4"/>
  <c r="R479" i="4" s="1"/>
  <c r="N491" i="4"/>
  <c r="R491" i="4" s="1"/>
  <c r="P491" i="4"/>
  <c r="S491" i="4" s="1"/>
  <c r="N495" i="4"/>
  <c r="R495" i="4" s="1"/>
  <c r="P495" i="4"/>
  <c r="N505" i="4"/>
  <c r="R505" i="4" s="1"/>
  <c r="P505" i="4"/>
  <c r="N511" i="4"/>
  <c r="R511" i="4"/>
  <c r="P511" i="4"/>
  <c r="N393" i="4"/>
  <c r="R393" i="4" s="1"/>
  <c r="N397" i="4"/>
  <c r="P397" i="4"/>
  <c r="P401" i="4"/>
  <c r="N405" i="4"/>
  <c r="R405" i="4" s="1"/>
  <c r="P405" i="4"/>
  <c r="N409" i="4"/>
  <c r="P409" i="4"/>
  <c r="N413" i="4"/>
  <c r="R413" i="4" s="1"/>
  <c r="P413" i="4"/>
  <c r="S413" i="4" s="1"/>
  <c r="N417" i="4"/>
  <c r="P417" i="4"/>
  <c r="N421" i="4"/>
  <c r="R421" i="4" s="1"/>
  <c r="P421" i="4"/>
  <c r="N429" i="4"/>
  <c r="P429" i="4"/>
  <c r="N433" i="4"/>
  <c r="R433" i="4" s="1"/>
  <c r="P433" i="4"/>
  <c r="S433" i="4" s="1"/>
  <c r="N437" i="4"/>
  <c r="R437" i="4" s="1"/>
  <c r="P437" i="4"/>
  <c r="S437" i="4" s="1"/>
  <c r="N445" i="4"/>
  <c r="R445" i="4" s="1"/>
  <c r="N457" i="4"/>
  <c r="R457" i="4" s="1"/>
  <c r="P457" i="4"/>
  <c r="N922" i="4"/>
  <c r="R922" i="4"/>
  <c r="P9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R400" i="4"/>
  <c r="R4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66" i="4"/>
  <c r="R366" i="4" s="1"/>
  <c r="Q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412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 s="1"/>
  <c r="S561" i="4"/>
  <c r="U561" i="4" s="1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35" i="4"/>
  <c r="T905" i="4"/>
  <c r="T873" i="4"/>
  <c r="T841" i="4"/>
  <c r="T809" i="4"/>
  <c r="T777" i="4"/>
  <c r="T745" i="4"/>
  <c r="T713" i="4"/>
  <c r="T681" i="4"/>
  <c r="T649" i="4"/>
  <c r="T569" i="4"/>
  <c r="U937" i="4"/>
  <c r="S961" i="4"/>
  <c r="U961" i="4"/>
  <c r="T457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S350" i="4"/>
  <c r="U350" i="4" s="1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7" i="4"/>
  <c r="S973" i="4"/>
  <c r="U973" i="4"/>
  <c r="T10" i="4"/>
  <c r="R941" i="4"/>
  <c r="T941" i="4"/>
  <c r="T16" i="4"/>
  <c r="T11" i="4"/>
  <c r="T9" i="4"/>
  <c r="T503" i="4"/>
  <c r="T997" i="4"/>
  <c r="V997" i="4"/>
  <c r="T989" i="4"/>
  <c r="V989" i="4"/>
  <c r="T981" i="4"/>
  <c r="V981" i="4"/>
  <c r="S513" i="4"/>
  <c r="S507" i="4"/>
  <c r="U507" i="4" s="1"/>
  <c r="S503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S11" i="4"/>
  <c r="U11" i="4"/>
  <c r="S9" i="4"/>
  <c r="S7" i="4"/>
  <c r="U7" i="4"/>
  <c r="S5" i="4"/>
  <c r="U5" i="4"/>
  <c r="S509" i="4"/>
  <c r="U509" i="4" s="1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S12" i="4"/>
  <c r="U12" i="4"/>
  <c r="T5" i="4"/>
  <c r="V66" i="4"/>
  <c r="U66" i="4"/>
  <c r="T12" i="4"/>
  <c r="T6" i="4"/>
  <c r="S17" i="4"/>
  <c r="U17" i="4"/>
  <c r="S10" i="4"/>
  <c r="T13" i="4"/>
  <c r="T98" i="4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T537" i="4"/>
  <c r="S529" i="4"/>
  <c r="U529" i="4" s="1"/>
  <c r="W529" i="4" s="1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/>
  <c r="T523" i="4"/>
  <c r="S515" i="4"/>
  <c r="U515" i="4" s="1"/>
  <c r="T515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495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05" i="4"/>
  <c r="U405" i="4" s="1"/>
  <c r="S511" i="4"/>
  <c r="S505" i="4"/>
  <c r="U505" i="4" s="1"/>
  <c r="S495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S431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V959" i="4"/>
  <c r="U959" i="4"/>
  <c r="V927" i="4"/>
  <c r="U927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993" i="4"/>
  <c r="W993" i="4"/>
  <c r="X993" i="4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 s="1"/>
  <c r="V547" i="4"/>
  <c r="V934" i="4"/>
  <c r="W934" i="4"/>
  <c r="V946" i="4"/>
  <c r="W946" i="4"/>
  <c r="V962" i="4"/>
  <c r="W962" i="4"/>
  <c r="V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" i="4"/>
  <c r="W5" i="4"/>
  <c r="X5" i="4"/>
  <c r="Y5" i="4"/>
  <c r="AK123" i="4"/>
  <c r="AG123" i="4"/>
  <c r="AH123" i="4"/>
  <c r="V11" i="4"/>
  <c r="W11" i="4"/>
  <c r="W989" i="4"/>
  <c r="X989" i="4"/>
  <c r="V17" i="4"/>
  <c r="W17" i="4"/>
  <c r="X17" i="4"/>
  <c r="V489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31" i="4"/>
  <c r="V166" i="4"/>
  <c r="U166" i="4"/>
  <c r="V182" i="4"/>
  <c r="U182" i="4"/>
  <c r="V96" i="4"/>
  <c r="U96" i="4"/>
  <c r="V45" i="4"/>
  <c r="U45" i="4"/>
  <c r="V53" i="4"/>
  <c r="U53" i="4"/>
  <c r="U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W14" i="4"/>
  <c r="V158" i="4"/>
  <c r="U158" i="4"/>
  <c r="V174" i="4"/>
  <c r="U174" i="4"/>
  <c r="V49" i="4"/>
  <c r="U49" i="4"/>
  <c r="V57" i="4"/>
  <c r="U57" i="4"/>
  <c r="U463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U559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Y617" i="4"/>
  <c r="AA617" i="4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AN43" i="4"/>
  <c r="AT43" i="4"/>
  <c r="AC63" i="4"/>
  <c r="AJ37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967" i="4"/>
  <c r="Z967" i="4"/>
  <c r="Y959" i="4"/>
  <c r="AA959" i="4"/>
  <c r="Y947" i="4"/>
  <c r="AD947" i="4"/>
  <c r="Y931" i="4"/>
  <c r="AE931" i="4"/>
  <c r="AG160" i="4"/>
  <c r="AJ120" i="4"/>
  <c r="W53" i="4"/>
  <c r="X53" i="4"/>
  <c r="Y53" i="4"/>
  <c r="W45" i="4"/>
  <c r="X45" i="4"/>
  <c r="Y45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21" i="4"/>
  <c r="AC521" i="4" s="1"/>
  <c r="Y966" i="4"/>
  <c r="AA966" i="4"/>
  <c r="Y958" i="4"/>
  <c r="Z958" i="4"/>
  <c r="Y950" i="4"/>
  <c r="AE950" i="4"/>
  <c r="Y938" i="4"/>
  <c r="AA938" i="4"/>
  <c r="Y930" i="4"/>
  <c r="AC930" i="4"/>
  <c r="Y555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142" i="4"/>
  <c r="Y142" i="4"/>
  <c r="X126" i="4"/>
  <c r="Y126" i="4"/>
  <c r="X61" i="4"/>
  <c r="Y61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Y579" i="4" s="1"/>
  <c r="W563" i="4"/>
  <c r="X563" i="4"/>
  <c r="W170" i="4"/>
  <c r="W495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1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X962" i="4"/>
  <c r="Y962" i="4"/>
  <c r="X946" i="4"/>
  <c r="Y946" i="4"/>
  <c r="X934" i="4"/>
  <c r="Y934" i="4"/>
  <c r="X523" i="4"/>
  <c r="X171" i="4"/>
  <c r="Y171" i="4"/>
  <c r="X145" i="4"/>
  <c r="Y145" i="4"/>
  <c r="X129" i="4"/>
  <c r="Y129" i="4"/>
  <c r="X113" i="4"/>
  <c r="Y113" i="4"/>
  <c r="X52" i="4"/>
  <c r="Y52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697" i="4"/>
  <c r="AK697" i="4"/>
  <c r="AG697" i="4"/>
  <c r="AH829" i="4"/>
  <c r="AF127" i="4"/>
  <c r="AD950" i="4"/>
  <c r="AD19" i="4"/>
  <c r="Z757" i="4"/>
  <c r="AH765" i="4"/>
  <c r="AH885" i="4"/>
  <c r="AE106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AN65" i="4"/>
  <c r="AT65" i="4"/>
  <c r="Z91" i="4"/>
  <c r="AE693" i="4"/>
  <c r="Z693" i="4"/>
  <c r="AD757" i="4"/>
  <c r="AE821" i="4"/>
  <c r="Z821" i="4"/>
  <c r="AD893" i="4"/>
  <c r="AC617" i="4"/>
  <c r="AB673" i="4"/>
  <c r="AO161" i="4"/>
  <c r="AU161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L185" i="4"/>
  <c r="AR185" i="4"/>
  <c r="D185" i="4"/>
  <c r="H185" i="4"/>
  <c r="AP161" i="4"/>
  <c r="AV161" i="4"/>
  <c r="AO181" i="4"/>
  <c r="AU181" i="4"/>
  <c r="AN42" i="4"/>
  <c r="AT42" i="4"/>
  <c r="AI845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F617" i="4"/>
  <c r="AK617" i="4"/>
  <c r="AJ689" i="4"/>
  <c r="AI645" i="4"/>
  <c r="AI781" i="4"/>
  <c r="AI901" i="4"/>
  <c r="AH157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B930" i="4"/>
  <c r="AE966" i="4"/>
  <c r="AA976" i="4"/>
  <c r="Z984" i="4"/>
  <c r="AH641" i="4"/>
  <c r="AI689" i="4"/>
  <c r="F945" i="4"/>
  <c r="J945" i="4"/>
  <c r="AO131" i="4"/>
  <c r="AU131" i="4"/>
  <c r="AL937" i="4"/>
  <c r="AR9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A773" i="4"/>
  <c r="Z773" i="4"/>
  <c r="AB633" i="4"/>
  <c r="AG633" i="4"/>
  <c r="AH633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Q131" i="4"/>
  <c r="AW131" i="4"/>
  <c r="AC609" i="4"/>
  <c r="AA609" i="4"/>
  <c r="AA633" i="4"/>
  <c r="AA673" i="4"/>
  <c r="AA853" i="4"/>
  <c r="AJ90" i="4"/>
  <c r="AP90" i="4"/>
  <c r="AV90" i="4"/>
  <c r="AD82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D938" i="4"/>
  <c r="AE938" i="4"/>
  <c r="Z521" i="4"/>
  <c r="AL521" i="4" s="1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633" i="4"/>
  <c r="AD633" i="4"/>
  <c r="AP633" i="4"/>
  <c r="AV633" i="4"/>
  <c r="AE633" i="4"/>
  <c r="Z697" i="4"/>
  <c r="AA697" i="4"/>
  <c r="AM697" i="4"/>
  <c r="AS69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F969" i="4"/>
  <c r="J969" i="4"/>
  <c r="AH947" i="4"/>
  <c r="AB947" i="4"/>
  <c r="AC947" i="4"/>
  <c r="AE947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D949" i="4"/>
  <c r="H949" i="4"/>
  <c r="AD845" i="4"/>
  <c r="AP160" i="4"/>
  <c r="AV160" i="4"/>
  <c r="AL51" i="4"/>
  <c r="AR51" i="4"/>
  <c r="E51" i="4"/>
  <c r="I51" i="4"/>
  <c r="L52" i="2"/>
  <c r="F109" i="4"/>
  <c r="J109" i="4"/>
  <c r="M110" i="2"/>
  <c r="F949" i="4"/>
  <c r="J949" i="4"/>
  <c r="F965" i="4"/>
  <c r="J965" i="4"/>
  <c r="Y589" i="4"/>
  <c r="AK589" i="4"/>
  <c r="AO63" i="4"/>
  <c r="AU63" i="4"/>
  <c r="AP173" i="4"/>
  <c r="AV173" i="4"/>
  <c r="AN37" i="4"/>
  <c r="AT37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E109" i="4"/>
  <c r="I109" i="4"/>
  <c r="L110" i="2"/>
  <c r="AO144" i="4"/>
  <c r="AU144" i="4"/>
  <c r="D109" i="4"/>
  <c r="H109" i="4"/>
  <c r="K110" i="2"/>
  <c r="AQ160" i="4"/>
  <c r="AW16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639" i="4"/>
  <c r="AJ639" i="4"/>
  <c r="AK707" i="4"/>
  <c r="AJ707" i="4"/>
  <c r="AK835" i="4"/>
  <c r="AJ835" i="4"/>
  <c r="AK899" i="4"/>
  <c r="AJ89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J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165" i="4"/>
  <c r="H165" i="4"/>
  <c r="K166" i="2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H555" i="4"/>
  <c r="AK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 s="1"/>
  <c r="AF521" i="4"/>
  <c r="AG521" i="4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15" i="4"/>
  <c r="AF515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P116" i="4"/>
  <c r="AV116" i="4"/>
  <c r="AK162" i="4"/>
  <c r="AH162" i="4"/>
  <c r="AJ162" i="4"/>
  <c r="AK178" i="4"/>
  <c r="X154" i="4"/>
  <c r="X983" i="4"/>
  <c r="Y983" i="4"/>
  <c r="X999" i="4"/>
  <c r="Y999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E519" i="4"/>
  <c r="AD519" i="4"/>
  <c r="AP519" i="4" s="1"/>
  <c r="AV519" i="4" s="1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O157" i="4"/>
  <c r="AU157" i="4"/>
  <c r="AM633" i="4"/>
  <c r="AS633" i="4"/>
  <c r="AQ609" i="4"/>
  <c r="AW609" i="4"/>
  <c r="AO765" i="4"/>
  <c r="AU765" i="4"/>
  <c r="AQ737" i="4"/>
  <c r="AW737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AE637" i="4"/>
  <c r="AJ637" i="4"/>
  <c r="E139" i="4"/>
  <c r="I139" i="4"/>
  <c r="L140" i="2"/>
  <c r="D139" i="4"/>
  <c r="H139" i="4"/>
  <c r="K140" i="2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 s="1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 s="1"/>
  <c r="AQ152" i="4"/>
  <c r="AW152" i="4"/>
  <c r="AQ110" i="4"/>
  <c r="AW110" i="4"/>
  <c r="AP981" i="4"/>
  <c r="AV98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R521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O966" i="4"/>
  <c r="AU966" i="4"/>
  <c r="AP930" i="4"/>
  <c r="AV930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Q749" i="4"/>
  <c r="AW749" i="4"/>
  <c r="AN681" i="4"/>
  <c r="AT681" i="4"/>
  <c r="AL721" i="4"/>
  <c r="AR721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N996" i="4"/>
  <c r="AT996" i="4"/>
  <c r="AN980" i="4"/>
  <c r="AT980" i="4"/>
  <c r="AQ938" i="4"/>
  <c r="AW938" i="4"/>
  <c r="G114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N80" i="4"/>
  <c r="AT80" i="4"/>
  <c r="AO709" i="4"/>
  <c r="AU7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M877" i="4"/>
  <c r="AS877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O578" i="4" s="1"/>
  <c r="AB578" i="4"/>
  <c r="Z578" i="4"/>
  <c r="AL578" i="4" s="1"/>
  <c r="AC574" i="4"/>
  <c r="AB574" i="4"/>
  <c r="AN574" i="4" s="1"/>
  <c r="Z574" i="4"/>
  <c r="AC570" i="4"/>
  <c r="AB570" i="4"/>
  <c r="Z570" i="4"/>
  <c r="AC566" i="4"/>
  <c r="AB566" i="4"/>
  <c r="AN566" i="4" s="1"/>
  <c r="Z566" i="4"/>
  <c r="AC562" i="4"/>
  <c r="AO562" i="4" s="1"/>
  <c r="AA562" i="4"/>
  <c r="AB562" i="4"/>
  <c r="AN562" i="4" s="1"/>
  <c r="Z562" i="4"/>
  <c r="AC558" i="4"/>
  <c r="AO558" i="4" s="1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Q861" i="4"/>
  <c r="AW861" i="4"/>
  <c r="AQ725" i="4"/>
  <c r="AW725" i="4"/>
  <c r="AP837" i="4"/>
  <c r="AV837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I891" i="4"/>
  <c r="AO891" i="4"/>
  <c r="AU891" i="4"/>
  <c r="AF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L938" i="4"/>
  <c r="AR938" i="4"/>
  <c r="F938" i="4"/>
  <c r="J9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 s="1"/>
  <c r="AG515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AN725" i="4"/>
  <c r="AT725" i="4"/>
  <c r="AN931" i="4"/>
  <c r="AT931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70" i="4"/>
  <c r="AU70" i="4"/>
  <c r="AO86" i="4"/>
  <c r="AU86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M579" i="4" s="1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M789" i="4"/>
  <c r="AS789" i="4"/>
  <c r="AM669" i="4"/>
  <c r="AS669" i="4"/>
  <c r="AO967" i="4"/>
  <c r="AU967" i="4"/>
  <c r="AO669" i="4"/>
  <c r="AU669" i="4"/>
  <c r="AM653" i="4"/>
  <c r="AS653" i="4"/>
  <c r="AH589" i="4"/>
  <c r="AQ180" i="4"/>
  <c r="AW180" i="4"/>
  <c r="AM94" i="4"/>
  <c r="AS94" i="4"/>
  <c r="AQ107" i="4"/>
  <c r="AW107" i="4"/>
  <c r="AK927" i="4"/>
  <c r="AH927" i="4"/>
  <c r="AO164" i="4"/>
  <c r="AU164" i="4"/>
  <c r="AA589" i="4"/>
  <c r="AO78" i="4"/>
  <c r="AU78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AP15" i="4"/>
  <c r="AV15" i="4"/>
  <c r="AN973" i="4"/>
  <c r="AT973" i="4"/>
  <c r="AO973" i="4"/>
  <c r="AU973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AM681" i="4"/>
  <c r="AS681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M979" i="4"/>
  <c r="AS979" i="4"/>
  <c r="AQ595" i="4"/>
  <c r="AW595" i="4"/>
  <c r="AL595" i="4"/>
  <c r="AR595" i="4"/>
  <c r="E595" i="4"/>
  <c r="I595" i="4"/>
  <c r="AM178" i="4"/>
  <c r="AS178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L576" i="4" s="1"/>
  <c r="AB560" i="4"/>
  <c r="AB517" i="4"/>
  <c r="Z944" i="4"/>
  <c r="AB944" i="4"/>
  <c r="AB527" i="4"/>
  <c r="Z159" i="4"/>
  <c r="AJ159" i="4"/>
  <c r="AC970" i="4"/>
  <c r="AG970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AP741" i="4"/>
  <c r="AV741" i="4"/>
  <c r="AO741" i="4"/>
  <c r="AU741" i="4"/>
  <c r="AL70" i="4"/>
  <c r="AR70" i="4"/>
  <c r="G70" i="4"/>
  <c r="AO47" i="4"/>
  <c r="AU47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 s="1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M576" i="4" s="1"/>
  <c r="AE576" i="4"/>
  <c r="AD576" i="4"/>
  <c r="AP576" i="4" s="1"/>
  <c r="AA572" i="4"/>
  <c r="AE572" i="4"/>
  <c r="AD572" i="4"/>
  <c r="AE568" i="4"/>
  <c r="AQ568" i="4" s="1"/>
  <c r="AA564" i="4"/>
  <c r="AE564" i="4"/>
  <c r="AQ564" i="4" s="1"/>
  <c r="AD564" i="4"/>
  <c r="AA549" i="4"/>
  <c r="AM549" i="4" s="1"/>
  <c r="AE549" i="4"/>
  <c r="AD549" i="4"/>
  <c r="AP549" i="4" s="1"/>
  <c r="AE517" i="4"/>
  <c r="AA960" i="4"/>
  <c r="AE960" i="4"/>
  <c r="AD960" i="4"/>
  <c r="AA944" i="4"/>
  <c r="AE944" i="4"/>
  <c r="AD944" i="4"/>
  <c r="AA928" i="4"/>
  <c r="AE928" i="4"/>
  <c r="AD928" i="4"/>
  <c r="AE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L940" i="4"/>
  <c r="AR940" i="4"/>
  <c r="G940" i="4"/>
  <c r="AQ924" i="4"/>
  <c r="AW924" i="4"/>
  <c r="AM924" i="4"/>
  <c r="AS924" i="4"/>
  <c r="AM76" i="4"/>
  <c r="AS76" i="4"/>
  <c r="AQ158" i="4"/>
  <c r="AW158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M11" i="4"/>
  <c r="AS11" i="4"/>
  <c r="AO11" i="4"/>
  <c r="AU11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P61" i="4"/>
  <c r="AV61" i="4"/>
  <c r="AN126" i="4"/>
  <c r="AT126" i="4"/>
  <c r="AO126" i="4"/>
  <c r="AU126" i="4"/>
  <c r="AO10" i="4"/>
  <c r="AU10" i="4"/>
  <c r="AM10" i="4"/>
  <c r="AS10" i="4"/>
  <c r="AN122" i="4"/>
  <c r="AT122" i="4"/>
  <c r="AO122" i="4"/>
  <c r="AU122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Q576" i="4" s="1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/>
  <c r="AK517" i="4"/>
  <c r="AI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J527" i="4"/>
  <c r="AF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K578" i="4"/>
  <c r="AQ578" i="4" s="1"/>
  <c r="AW578" i="4" s="1"/>
  <c r="AJ578" i="4"/>
  <c r="AI578" i="4"/>
  <c r="AF578" i="4"/>
  <c r="AH578" i="4"/>
  <c r="AN578" i="4" s="1"/>
  <c r="AT578" i="4"/>
  <c r="AG574" i="4"/>
  <c r="AM574" i="4"/>
  <c r="AS574" i="4" s="1"/>
  <c r="AK574" i="4"/>
  <c r="AQ574" i="4" s="1"/>
  <c r="AW574" i="4" s="1"/>
  <c r="AJ574" i="4"/>
  <c r="AI574" i="4"/>
  <c r="AO574" i="4" s="1"/>
  <c r="AU574" i="4"/>
  <c r="AF574" i="4"/>
  <c r="AL574" i="4"/>
  <c r="AR574" i="4" s="1"/>
  <c r="AH574" i="4"/>
  <c r="AG570" i="4"/>
  <c r="AM570" i="4"/>
  <c r="AS570" i="4" s="1"/>
  <c r="AK570" i="4"/>
  <c r="AQ570" i="4" s="1"/>
  <c r="AW570" i="4"/>
  <c r="AJ570" i="4"/>
  <c r="AI570" i="4"/>
  <c r="AF570" i="4"/>
  <c r="AH570" i="4"/>
  <c r="AN570" i="4" s="1"/>
  <c r="AT570" i="4"/>
  <c r="AG566" i="4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/>
  <c r="AK562" i="4"/>
  <c r="AJ562" i="4"/>
  <c r="AP562" i="4" s="1"/>
  <c r="AV562" i="4" s="1"/>
  <c r="AI562" i="4"/>
  <c r="AF562" i="4"/>
  <c r="AL562" i="4" s="1"/>
  <c r="AR562" i="4"/>
  <c r="G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/>
  <c r="AG533" i="4"/>
  <c r="AM533" i="4" s="1"/>
  <c r="AS533" i="4"/>
  <c r="AK533" i="4"/>
  <c r="AJ533" i="4"/>
  <c r="AI533" i="4"/>
  <c r="AO533" i="4" s="1"/>
  <c r="AU533" i="4" s="1"/>
  <c r="AF533" i="4"/>
  <c r="AL533" i="4" s="1"/>
  <c r="AR533" i="4"/>
  <c r="G533" i="4" s="1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 s="1"/>
  <c r="AK543" i="4"/>
  <c r="AJ543" i="4"/>
  <c r="AI543" i="4"/>
  <c r="AF543" i="4"/>
  <c r="AL543" i="4"/>
  <c r="AR543" i="4" s="1"/>
  <c r="AH543" i="4"/>
  <c r="AN543" i="4" s="1"/>
  <c r="AT543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170" i="4"/>
  <c r="AD170" i="4"/>
  <c r="Y495" i="4"/>
  <c r="Z495" i="4" s="1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P126" i="4"/>
  <c r="AV126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183" i="4"/>
  <c r="AR183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681" i="4"/>
  <c r="J681" i="4"/>
  <c r="D739" i="4"/>
  <c r="H739" i="4"/>
  <c r="E669" i="4"/>
  <c r="I669" i="4"/>
  <c r="AQ683" i="4"/>
  <c r="AW683" i="4"/>
  <c r="AP667" i="4"/>
  <c r="AV66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637" i="4"/>
  <c r="AU637" i="4"/>
  <c r="AN159" i="4"/>
  <c r="AT159" i="4"/>
  <c r="AM60" i="4"/>
  <c r="AS60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Q944" i="4"/>
  <c r="AW944" i="4"/>
  <c r="AP960" i="4"/>
  <c r="AV960" i="4"/>
  <c r="AQ517" i="4"/>
  <c r="AW517" i="4" s="1"/>
  <c r="AW568" i="4"/>
  <c r="AW576" i="4"/>
  <c r="E699" i="4"/>
  <c r="I699" i="4"/>
  <c r="D699" i="4"/>
  <c r="H699" i="4"/>
  <c r="F699" i="4"/>
  <c r="J699" i="4"/>
  <c r="G699" i="4"/>
  <c r="AO942" i="4"/>
  <c r="AU942" i="4"/>
  <c r="G174" i="4"/>
  <c r="G959" i="4"/>
  <c r="AN635" i="4"/>
  <c r="AT635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D973" i="4"/>
  <c r="H973" i="4"/>
  <c r="F973" i="4"/>
  <c r="J973" i="4"/>
  <c r="AN811" i="4"/>
  <c r="AT811" i="4"/>
  <c r="AO811" i="4"/>
  <c r="AU811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U558" i="4"/>
  <c r="AT562" i="4"/>
  <c r="AU562" i="4"/>
  <c r="AQ562" i="4"/>
  <c r="AW562" i="4"/>
  <c r="AT566" i="4"/>
  <c r="AT574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970" i="4"/>
  <c r="AS970" i="4"/>
  <c r="AP994" i="4"/>
  <c r="AV994" i="4"/>
  <c r="AP986" i="4"/>
  <c r="AV986" i="4"/>
  <c r="AM716" i="4"/>
  <c r="AS716" i="4"/>
  <c r="F595" i="4"/>
  <c r="J59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 s="1"/>
  <c r="AN44" i="4"/>
  <c r="AT44" i="4"/>
  <c r="AN515" i="4"/>
  <c r="AT515" i="4" s="1"/>
  <c r="AO683" i="4"/>
  <c r="AU683" i="4"/>
  <c r="AQ591" i="4"/>
  <c r="AW591" i="4"/>
  <c r="G110" i="4"/>
  <c r="G938" i="4"/>
  <c r="AM936" i="4"/>
  <c r="AS936" i="4"/>
  <c r="AM968" i="4"/>
  <c r="AS968" i="4"/>
  <c r="AP558" i="4"/>
  <c r="AV558" i="4" s="1"/>
  <c r="AM558" i="4"/>
  <c r="AS558" i="4" s="1"/>
  <c r="AL570" i="4"/>
  <c r="AR570" i="4" s="1"/>
  <c r="AR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E178" i="4"/>
  <c r="I178" i="4"/>
  <c r="L179" i="2"/>
  <c r="AN603" i="4"/>
  <c r="AT603" i="4"/>
  <c r="E709" i="4"/>
  <c r="I709" i="4"/>
  <c r="AP44" i="4"/>
  <c r="AV44" i="4"/>
  <c r="AM121" i="4"/>
  <c r="AS121" i="4"/>
  <c r="AP515" i="4"/>
  <c r="AV515" i="4" s="1"/>
  <c r="AM515" i="4"/>
  <c r="AS515" i="4" s="1"/>
  <c r="AQ986" i="4"/>
  <c r="AW986" i="4"/>
  <c r="AO579" i="4"/>
  <c r="AU579" i="4" s="1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Q649" i="4"/>
  <c r="AW649" i="4"/>
  <c r="AV549" i="4"/>
  <c r="AQ133" i="4"/>
  <c r="AW133" i="4"/>
  <c r="AP60" i="4"/>
  <c r="AV60" i="4"/>
  <c r="AL137" i="4"/>
  <c r="AR137" i="4"/>
  <c r="F137" i="4"/>
  <c r="J137" i="4"/>
  <c r="M138" i="2"/>
  <c r="AQ515" i="4"/>
  <c r="AW515" i="4" s="1"/>
  <c r="AQ926" i="4"/>
  <c r="AW926" i="4"/>
  <c r="G948" i="4"/>
  <c r="F931" i="4"/>
  <c r="J931" i="4"/>
  <c r="AN121" i="4"/>
  <c r="AT121" i="4"/>
  <c r="AM926" i="4"/>
  <c r="AS926" i="4"/>
  <c r="AO563" i="4"/>
  <c r="AU563" i="4" s="1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 s="1"/>
  <c r="AS549" i="4"/>
  <c r="AM564" i="4"/>
  <c r="AS564" i="4"/>
  <c r="AL572" i="4"/>
  <c r="AR572" i="4"/>
  <c r="AP572" i="4"/>
  <c r="AV572" i="4"/>
  <c r="AM572" i="4"/>
  <c r="AS572" i="4"/>
  <c r="AR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S579" i="4"/>
  <c r="AO941" i="4"/>
  <c r="AU941" i="4"/>
  <c r="AL563" i="4"/>
  <c r="AR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AQ927" i="4"/>
  <c r="AW927" i="4"/>
  <c r="D988" i="4"/>
  <c r="H988" i="4"/>
  <c r="E988" i="4"/>
  <c r="I988" i="4"/>
  <c r="F158" i="4"/>
  <c r="J158" i="4"/>
  <c r="M159" i="2"/>
  <c r="E158" i="4"/>
  <c r="I158" i="4"/>
  <c r="L159" i="2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 s="1"/>
  <c r="AO564" i="4"/>
  <c r="AU564" i="4" s="1"/>
  <c r="AO572" i="4"/>
  <c r="AU572" i="4" s="1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N563" i="4"/>
  <c r="AT563" i="4" s="1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M994" i="4"/>
  <c r="AS994" i="4"/>
  <c r="AM58" i="4"/>
  <c r="AS58" i="4"/>
  <c r="AM133" i="4"/>
  <c r="AS133" i="4"/>
  <c r="AP137" i="4"/>
  <c r="AV137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60" i="4"/>
  <c r="AT560" i="4"/>
  <c r="AN576" i="4"/>
  <c r="AT576" i="4" s="1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Q604" i="4"/>
  <c r="AW604" i="4"/>
  <c r="AQ607" i="4"/>
  <c r="AW607" i="4"/>
  <c r="AO584" i="4"/>
  <c r="AU584" i="4"/>
  <c r="AO600" i="4"/>
  <c r="AU600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E611" i="4"/>
  <c r="I611" i="4"/>
  <c r="F771" i="4"/>
  <c r="J771" i="4"/>
  <c r="E771" i="4"/>
  <c r="I771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E805" i="4"/>
  <c r="I805" i="4"/>
  <c r="AN619" i="4"/>
  <c r="AT619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964" i="4"/>
  <c r="E964" i="4"/>
  <c r="I964" i="4"/>
  <c r="E53" i="4"/>
  <c r="I53" i="4"/>
  <c r="L54" i="2"/>
  <c r="D53" i="4"/>
  <c r="H53" i="4"/>
  <c r="K54" i="2"/>
  <c r="F53" i="4"/>
  <c r="J53" i="4"/>
  <c r="M54" i="2"/>
  <c r="D979" i="4"/>
  <c r="H979" i="4"/>
  <c r="G979" i="4"/>
  <c r="F707" i="4"/>
  <c r="J707" i="4"/>
  <c r="D707" i="4"/>
  <c r="H707" i="4"/>
  <c r="G180" i="4"/>
  <c r="E180" i="4"/>
  <c r="I180" i="4"/>
  <c r="L181" i="2"/>
  <c r="E979" i="4"/>
  <c r="I979" i="4"/>
  <c r="D964" i="4"/>
  <c r="H964" i="4"/>
  <c r="AL607" i="4"/>
  <c r="AR607" i="4"/>
  <c r="F607" i="4"/>
  <c r="J607" i="4"/>
  <c r="AO755" i="4"/>
  <c r="AU755" i="4"/>
  <c r="AL883" i="4"/>
  <c r="AR883" i="4"/>
  <c r="F883" i="4"/>
  <c r="J883" i="4"/>
  <c r="AM563" i="4"/>
  <c r="AS563" i="4" s="1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 s="1"/>
  <c r="AQ995" i="4"/>
  <c r="AW995" i="4"/>
  <c r="AP787" i="4"/>
  <c r="AV787" i="4"/>
  <c r="AM787" i="4"/>
  <c r="AS787" i="4"/>
  <c r="AQ928" i="4"/>
  <c r="AW928" i="4"/>
  <c r="AQ960" i="4"/>
  <c r="AW960" i="4"/>
  <c r="AQ549" i="4"/>
  <c r="AW549" i="4" s="1"/>
  <c r="AW564" i="4"/>
  <c r="AQ572" i="4"/>
  <c r="AW572" i="4" s="1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N944" i="4"/>
  <c r="AT944" i="4"/>
  <c r="AM944" i="4"/>
  <c r="AS944" i="4"/>
  <c r="AV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611" i="4"/>
  <c r="F979" i="4"/>
  <c r="J979" i="4"/>
  <c r="G707" i="4"/>
  <c r="G835" i="4"/>
  <c r="G899" i="4"/>
  <c r="F932" i="4"/>
  <c r="J932" i="4"/>
  <c r="F49" i="4"/>
  <c r="J49" i="4"/>
  <c r="M50" i="2"/>
  <c r="E972" i="4"/>
  <c r="I972" i="4"/>
  <c r="AP579" i="4"/>
  <c r="AV579" i="4" s="1"/>
  <c r="AJ170" i="4"/>
  <c r="AP170" i="4"/>
  <c r="AV170" i="4"/>
  <c r="AN20" i="4"/>
  <c r="AT20" i="4"/>
  <c r="AL579" i="4"/>
  <c r="AR579" i="4" s="1"/>
  <c r="G579" i="4" s="1"/>
  <c r="D11" i="4"/>
  <c r="H11" i="4"/>
  <c r="K12" i="2"/>
  <c r="G11" i="4"/>
  <c r="AH96" i="4"/>
  <c r="AN96" i="4"/>
  <c r="AT96" i="4"/>
  <c r="E940" i="4"/>
  <c r="I940" i="4"/>
  <c r="AE96" i="4"/>
  <c r="D940" i="4"/>
  <c r="H940" i="4"/>
  <c r="AQ579" i="4"/>
  <c r="AW579" i="4" s="1"/>
  <c r="AK182" i="4"/>
  <c r="AB182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E495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G24" i="4"/>
  <c r="E24" i="4"/>
  <c r="I24" i="4"/>
  <c r="L25" i="2"/>
  <c r="D24" i="4"/>
  <c r="H24" i="4"/>
  <c r="K25" i="2"/>
  <c r="F24" i="4"/>
  <c r="J24" i="4"/>
  <c r="M25" i="2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D141" i="4"/>
  <c r="H141" i="4"/>
  <c r="K142" i="2"/>
  <c r="G141" i="4"/>
  <c r="E141" i="4"/>
  <c r="I141" i="4"/>
  <c r="L142" i="2"/>
  <c r="F141" i="4"/>
  <c r="J141" i="4"/>
  <c r="M142" i="2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994" i="4"/>
  <c r="D994" i="4"/>
  <c r="H994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D533" i="4"/>
  <c r="H533" i="4" s="1"/>
  <c r="F533" i="4"/>
  <c r="J533" i="4" s="1"/>
  <c r="E533" i="4"/>
  <c r="I533" i="4" s="1"/>
  <c r="G558" i="4"/>
  <c r="D562" i="4"/>
  <c r="H562" i="4" s="1"/>
  <c r="F562" i="4"/>
  <c r="J562" i="4" s="1"/>
  <c r="E562" i="4"/>
  <c r="I562" i="4" s="1"/>
  <c r="G566" i="4"/>
  <c r="G574" i="4"/>
  <c r="D574" i="4"/>
  <c r="H574" i="4" s="1"/>
  <c r="F574" i="4"/>
  <c r="J574" i="4" s="1"/>
  <c r="E574" i="4"/>
  <c r="I574" i="4" s="1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68" i="4"/>
  <c r="F568" i="4"/>
  <c r="J568" i="4" s="1"/>
  <c r="D568" i="4"/>
  <c r="H568" i="4" s="1"/>
  <c r="E568" i="4"/>
  <c r="I568" i="4" s="1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P983" i="4"/>
  <c r="AV983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 s="1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 s="1"/>
  <c r="F674" i="4"/>
  <c r="J674" i="4"/>
  <c r="F650" i="4"/>
  <c r="J650" i="4"/>
  <c r="F626" i="4"/>
  <c r="J626" i="4"/>
  <c r="F578" i="4"/>
  <c r="J578" i="4" s="1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658" i="4"/>
  <c r="H658" i="4"/>
  <c r="E634" i="4"/>
  <c r="I634" i="4"/>
  <c r="E618" i="4"/>
  <c r="I618" i="4"/>
  <c r="E994" i="4"/>
  <c r="I994" i="4"/>
  <c r="E163" i="4"/>
  <c r="I163" i="4"/>
  <c r="L164" i="2"/>
  <c r="G635" i="4"/>
  <c r="D619" i="4"/>
  <c r="H619" i="4"/>
  <c r="G125" i="4"/>
  <c r="G179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 s="1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D674" i="4"/>
  <c r="H674" i="4"/>
  <c r="E650" i="4"/>
  <c r="I650" i="4"/>
  <c r="D626" i="4"/>
  <c r="H626" i="4"/>
  <c r="E819" i="4"/>
  <c r="I819" i="4"/>
  <c r="D659" i="4"/>
  <c r="H659" i="4"/>
  <c r="D627" i="4"/>
  <c r="H627" i="4"/>
  <c r="E986" i="4"/>
  <c r="I986" i="4"/>
  <c r="F970" i="4"/>
  <c r="J970" i="4"/>
  <c r="G60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G720" i="4"/>
  <c r="G608" i="4"/>
  <c r="G819" i="4"/>
  <c r="E723" i="4"/>
  <c r="I723" i="4"/>
  <c r="E659" i="4"/>
  <c r="I659" i="4"/>
  <c r="G995" i="4"/>
  <c r="D978" i="4"/>
  <c r="H978" i="4"/>
  <c r="E970" i="4"/>
  <c r="I970" i="4"/>
  <c r="D60" i="4"/>
  <c r="H60" i="4"/>
  <c r="K61" i="2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E883" i="4"/>
  <c r="I883" i="4"/>
  <c r="E851" i="4"/>
  <c r="I851" i="4"/>
  <c r="E607" i="4"/>
  <c r="I607" i="4"/>
  <c r="E995" i="4"/>
  <c r="I995" i="4"/>
  <c r="F978" i="4"/>
  <c r="J978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 s="1"/>
  <c r="D564" i="4"/>
  <c r="H564" i="4" s="1"/>
  <c r="G883" i="4"/>
  <c r="G851" i="4"/>
  <c r="G723" i="4"/>
  <c r="G659" i="4"/>
  <c r="D607" i="4"/>
  <c r="H607" i="4"/>
  <c r="F995" i="4"/>
  <c r="J995" i="4"/>
  <c r="G563" i="4"/>
  <c r="E978" i="4"/>
  <c r="I978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E736" i="4"/>
  <c r="I736" i="4"/>
  <c r="D632" i="4"/>
  <c r="H632" i="4"/>
  <c r="F624" i="4"/>
  <c r="J624" i="4"/>
  <c r="F596" i="4"/>
  <c r="J596" i="4"/>
  <c r="F588" i="4"/>
  <c r="J588" i="4"/>
  <c r="AO170" i="4"/>
  <c r="AU170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AM170" i="4"/>
  <c r="AS170" i="4"/>
  <c r="D579" i="4"/>
  <c r="H579" i="4" s="1"/>
  <c r="D927" i="4"/>
  <c r="H927" i="4"/>
  <c r="E927" i="4"/>
  <c r="I927" i="4"/>
  <c r="G927" i="4"/>
  <c r="D755" i="4"/>
  <c r="H755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N182" i="4"/>
  <c r="AT182" i="4"/>
  <c r="AM96" i="4"/>
  <c r="AS96" i="4"/>
  <c r="AP154" i="4"/>
  <c r="AV154" i="4"/>
  <c r="F579" i="4"/>
  <c r="J579" i="4" s="1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G170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587" i="10"/>
  <c r="D519" i="10"/>
  <c r="D601" i="10"/>
  <c r="D878" i="10"/>
  <c r="D469" i="10"/>
  <c r="D400" i="10"/>
  <c r="D841" i="10"/>
  <c r="D984" i="10"/>
  <c r="D586" i="10"/>
  <c r="D479" i="10"/>
  <c r="D735" i="10"/>
  <c r="D590" i="10"/>
  <c r="D483" i="10"/>
  <c r="D739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904" i="10"/>
  <c r="D750" i="10"/>
  <c r="D471" i="10"/>
  <c r="D513" i="10"/>
  <c r="D624" i="10"/>
  <c r="D987" i="10"/>
  <c r="D573" i="10"/>
  <c r="D957" i="10"/>
  <c r="D940" i="10"/>
  <c r="D804" i="10"/>
  <c r="D880" i="10"/>
  <c r="D856" i="10"/>
  <c r="D774" i="10"/>
  <c r="D612" i="10"/>
  <c r="D766" i="10"/>
  <c r="D706" i="10"/>
  <c r="D704" i="10"/>
  <c r="D937" i="10"/>
  <c r="D982" i="10"/>
  <c r="D902" i="10"/>
  <c r="D929" i="10"/>
  <c r="D433" i="10"/>
  <c r="D602" i="10"/>
  <c r="D751" i="10"/>
  <c r="D670" i="10"/>
  <c r="D819" i="10"/>
  <c r="D490" i="10"/>
  <c r="D639" i="10"/>
  <c r="D895" i="10"/>
  <c r="D494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458" i="10"/>
  <c r="D607" i="10"/>
  <c r="D863" i="10"/>
  <c r="D462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481" i="10"/>
  <c r="D564" i="10"/>
  <c r="D628" i="10"/>
  <c r="D745" i="10"/>
  <c r="D858" i="10"/>
  <c r="D2" i="3"/>
  <c r="D495" i="10"/>
  <c r="D414" i="10"/>
  <c r="D563" i="10"/>
  <c r="D454" i="10"/>
  <c r="D618" i="10"/>
  <c r="D511" i="10"/>
  <c r="D767" i="10"/>
  <c r="D622" i="10"/>
  <c r="D515" i="10"/>
  <c r="D771" i="10"/>
  <c r="D406" i="10"/>
  <c r="D662" i="10"/>
  <c r="D571" i="10"/>
  <c r="D827" i="10"/>
  <c r="D455" i="10"/>
  <c r="D589" i="10"/>
  <c r="D968" i="10"/>
  <c r="D814" i="10"/>
  <c r="D853" i="10"/>
  <c r="D663" i="10"/>
  <c r="D693" i="10"/>
  <c r="D417" i="10"/>
  <c r="D527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97" i="10"/>
  <c r="D840" i="10"/>
  <c r="D604" i="10"/>
  <c r="D680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497" i="10"/>
  <c r="D596" i="10"/>
  <c r="D924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776" i="10"/>
  <c r="D466" i="10"/>
  <c r="D713" i="10"/>
  <c r="D610" i="10"/>
  <c r="D541" i="10"/>
  <c r="D93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634" i="10"/>
  <c r="D783" i="10"/>
  <c r="D638" i="10"/>
  <c r="D851" i="10"/>
  <c r="D875" i="10"/>
  <c r="D621" i="10"/>
  <c r="D784" i="10"/>
  <c r="D760" i="10"/>
  <c r="D432" i="10"/>
  <c r="D862" i="10"/>
  <c r="D418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921" i="10"/>
  <c r="D405" i="10"/>
  <c r="D508" i="10"/>
  <c r="D734" i="10"/>
  <c r="D657" i="10"/>
  <c r="D615" i="10"/>
  <c r="D701" i="10"/>
  <c r="D441" i="10"/>
  <c r="D472" i="10"/>
  <c r="D889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879" i="10"/>
  <c r="D435" i="10"/>
  <c r="D947" i="10"/>
  <c r="D523" i="10"/>
  <c r="D775" i="10"/>
  <c r="D964" i="10"/>
  <c r="D464" i="10"/>
  <c r="D413" i="10"/>
  <c r="D850" i="10"/>
  <c r="D668" i="10"/>
  <c r="D740" i="10"/>
  <c r="D681" i="10"/>
  <c r="D941" i="10"/>
  <c r="D860" i="10"/>
  <c r="D897" i="10"/>
  <c r="D544" i="10"/>
  <c r="D689" i="10"/>
  <c r="D436" i="10"/>
  <c r="D529" i="10"/>
  <c r="D485" i="10"/>
  <c r="D768" i="10"/>
  <c r="D420" i="10"/>
  <c r="D517" i="10"/>
  <c r="D500" i="10"/>
  <c r="D557" i="10"/>
  <c r="D912" i="10"/>
  <c r="D592" i="10"/>
  <c r="D482" i="10"/>
  <c r="D477" i="10"/>
  <c r="D893" i="10"/>
  <c r="D849" i="10"/>
  <c r="D782" i="10"/>
  <c r="D821" i="10"/>
  <c r="D577" i="10"/>
  <c r="D404" i="10"/>
  <c r="D609" i="10"/>
  <c r="D572" i="10"/>
  <c r="D561" i="10"/>
  <c r="D692" i="10"/>
  <c r="D933" i="10"/>
  <c r="D728" i="10"/>
  <c r="D524" i="10"/>
  <c r="D676" i="10"/>
  <c r="D826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830" i="10"/>
  <c r="D805" i="10"/>
  <c r="D977" i="10"/>
  <c r="D98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989" i="10"/>
  <c r="D1001" i="10"/>
  <c r="D52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587" i="3"/>
  <c r="D586" i="3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249" i="3"/>
  <c r="D270" i="3"/>
  <c r="D231" i="3"/>
  <c r="D227" i="3"/>
  <c r="D273" i="3"/>
  <c r="D285" i="3"/>
  <c r="D292" i="3"/>
  <c r="D201" i="3"/>
  <c r="D203" i="3"/>
  <c r="D284" i="3"/>
  <c r="D315" i="3"/>
  <c r="D258" i="3"/>
  <c r="D283" i="3"/>
  <c r="D307" i="3"/>
  <c r="D236" i="3"/>
  <c r="D229" i="3"/>
  <c r="D232" i="3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990" i="3"/>
  <c r="D582" i="3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264" i="3"/>
  <c r="D252" i="3"/>
  <c r="D275" i="3"/>
  <c r="D244" i="3"/>
  <c r="D312" i="3"/>
  <c r="D225" i="3"/>
  <c r="D186" i="3"/>
  <c r="D238" i="3"/>
  <c r="D318" i="3"/>
  <c r="D204" i="3"/>
  <c r="D308" i="3"/>
  <c r="D282" i="3"/>
  <c r="D223" i="3"/>
  <c r="D216" i="3"/>
  <c r="D276" i="3"/>
  <c r="D190" i="3"/>
  <c r="D269" i="3"/>
  <c r="D991" i="3"/>
  <c r="D999" i="3"/>
  <c r="D593" i="3"/>
  <c r="D590" i="3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214" i="3"/>
  <c r="D287" i="3"/>
  <c r="D200" i="3"/>
  <c r="D205" i="3"/>
  <c r="D296" i="3"/>
  <c r="D215" i="3"/>
  <c r="D202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221" i="3"/>
  <c r="D317" i="3"/>
  <c r="D303" i="3"/>
  <c r="D268" i="3"/>
  <c r="D262" i="3"/>
  <c r="D256" i="3"/>
  <c r="D195" i="3"/>
  <c r="D192" i="3"/>
  <c r="D217" i="3"/>
  <c r="D199" i="3"/>
  <c r="D189" i="3"/>
  <c r="D220" i="3"/>
  <c r="D219" i="3"/>
  <c r="D281" i="3"/>
  <c r="D309" i="3"/>
  <c r="D226" i="3"/>
  <c r="D589" i="3"/>
  <c r="D588" i="3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261" i="3"/>
  <c r="D278" i="3"/>
  <c r="D234" i="3"/>
  <c r="D194" i="3"/>
  <c r="D274" i="3"/>
  <c r="D248" i="3"/>
  <c r="D218" i="3"/>
  <c r="D294" i="3"/>
  <c r="D280" i="3"/>
  <c r="D299" i="3"/>
  <c r="D266" i="3"/>
  <c r="D263" i="3"/>
  <c r="D290" i="3"/>
  <c r="D305" i="3"/>
  <c r="D982" i="3"/>
  <c r="D591" i="3"/>
  <c r="D580" i="3"/>
  <c r="D592" i="3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310" i="3"/>
  <c r="D193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81" i="3"/>
  <c r="D584" i="3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304" i="3"/>
  <c r="D260" i="3"/>
  <c r="D289" i="3"/>
  <c r="D208" i="3"/>
  <c r="D207" i="3"/>
  <c r="D211" i="3"/>
  <c r="D247" i="3"/>
  <c r="D267" i="3"/>
  <c r="D301" i="3"/>
  <c r="D298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1" i="3"/>
  <c r="D468" i="3"/>
  <c r="D491" i="3"/>
  <c r="D493" i="3"/>
  <c r="D499" i="3"/>
  <c r="D427" i="3"/>
  <c r="D449" i="3"/>
  <c r="D434" i="3"/>
  <c r="D484" i="3"/>
  <c r="D500" i="3"/>
  <c r="D479" i="3"/>
  <c r="D394" i="3"/>
  <c r="D487" i="3"/>
  <c r="D410" i="3"/>
  <c r="D385" i="3"/>
  <c r="D417" i="3"/>
  <c r="D492" i="3"/>
  <c r="D391" i="3"/>
  <c r="D445" i="3"/>
  <c r="D459" i="3"/>
  <c r="D403" i="3"/>
  <c r="D408" i="3"/>
  <c r="D439" i="3"/>
  <c r="D387" i="3"/>
  <c r="D466" i="3"/>
  <c r="D389" i="3"/>
  <c r="D407" i="3"/>
  <c r="D384" i="3"/>
  <c r="D432" i="3"/>
  <c r="D392" i="3"/>
  <c r="D370" i="3"/>
  <c r="D447" i="3"/>
  <c r="D351" i="3"/>
  <c r="D490" i="3"/>
  <c r="D418" i="3"/>
  <c r="D483" i="3"/>
  <c r="D451" i="3"/>
  <c r="D436" i="3"/>
  <c r="D352" i="3"/>
  <c r="D373" i="3"/>
  <c r="D399" i="3"/>
  <c r="D382" i="3"/>
  <c r="D440" i="3"/>
  <c r="D374" i="3"/>
  <c r="D463" i="3"/>
  <c r="D478" i="3"/>
  <c r="D372" i="3"/>
  <c r="D448" i="3"/>
  <c r="D369" i="3"/>
  <c r="D481" i="3"/>
  <c r="D426" i="3"/>
  <c r="D444" i="3"/>
  <c r="D360" i="3"/>
  <c r="D368" i="3"/>
  <c r="D425" i="3"/>
  <c r="D411" i="3"/>
  <c r="D485" i="3"/>
  <c r="D465" i="3"/>
  <c r="D443" i="3"/>
  <c r="D357" i="3"/>
  <c r="D497" i="3"/>
  <c r="D502" i="3"/>
  <c r="D431" i="3"/>
  <c r="D406" i="3"/>
  <c r="D476" i="3"/>
  <c r="D393" i="3"/>
  <c r="D462" i="3"/>
  <c r="D390" i="3"/>
  <c r="D477" i="3"/>
  <c r="D355" i="3"/>
  <c r="D409" i="3"/>
  <c r="D452" i="3"/>
  <c r="D470" i="3"/>
  <c r="D429" i="3"/>
  <c r="D354" i="3"/>
  <c r="D471" i="3"/>
  <c r="D375" i="3"/>
  <c r="D430" i="3"/>
  <c r="D388" i="3"/>
  <c r="D358" i="3"/>
  <c r="D419" i="3"/>
  <c r="D442" i="3"/>
  <c r="D404" i="3"/>
  <c r="D420" i="3"/>
  <c r="D364" i="3"/>
  <c r="D401" i="3"/>
  <c r="D379" i="3"/>
  <c r="D450" i="3"/>
  <c r="D422" i="3"/>
  <c r="D504" i="3"/>
  <c r="D446" i="3"/>
  <c r="D464" i="3"/>
  <c r="D467" i="3"/>
  <c r="D486" i="3"/>
  <c r="D366" i="3"/>
  <c r="D455" i="3"/>
  <c r="D383" i="3"/>
  <c r="D473" i="3"/>
  <c r="D435" i="3"/>
  <c r="D363" i="3"/>
  <c r="D503" i="3"/>
  <c r="D380" i="3"/>
  <c r="D454" i="3"/>
  <c r="D475" i="3"/>
  <c r="D501" i="3"/>
  <c r="D386" i="3"/>
  <c r="D376" i="3"/>
  <c r="D395" i="3"/>
  <c r="D457" i="3"/>
  <c r="D456" i="3"/>
  <c r="D437" i="3"/>
  <c r="D381" i="3"/>
  <c r="D480" i="3"/>
  <c r="D496" i="3"/>
  <c r="D377" i="3"/>
  <c r="D397" i="3"/>
  <c r="D415" i="3"/>
  <c r="D378" i="3"/>
  <c r="D460" i="3"/>
  <c r="D413" i="3"/>
  <c r="D400" i="3"/>
  <c r="D365" i="3"/>
  <c r="D494" i="3"/>
  <c r="D433" i="3"/>
  <c r="D424" i="3"/>
  <c r="D416" i="3"/>
  <c r="D453" i="3"/>
  <c r="D414" i="3"/>
  <c r="D421" i="3"/>
  <c r="D482" i="3"/>
  <c r="D458" i="3"/>
  <c r="D362" i="3"/>
  <c r="D498" i="3"/>
  <c r="D398" i="3"/>
  <c r="D441" i="3"/>
  <c r="D428" i="3"/>
  <c r="D405" i="3"/>
  <c r="D359" i="3"/>
  <c r="D489" i="3"/>
  <c r="D412" i="3"/>
  <c r="D461" i="3"/>
  <c r="D438" i="3"/>
  <c r="D356" i="3"/>
  <c r="D367" i="3"/>
  <c r="D495" i="3"/>
  <c r="D488" i="3"/>
  <c r="D474" i="3"/>
  <c r="D402" i="3"/>
  <c r="D423" i="3"/>
  <c r="D469" i="3"/>
  <c r="D472" i="3"/>
  <c r="D396" i="3"/>
  <c r="D361" i="3"/>
  <c r="D353" i="3"/>
  <c r="D379" i="10"/>
  <c r="D357" i="10"/>
  <c r="D390" i="10"/>
  <c r="D373" i="10"/>
  <c r="D374" i="10"/>
  <c r="D359" i="10"/>
  <c r="D388" i="10"/>
  <c r="D395" i="10"/>
  <c r="D383" i="10"/>
  <c r="D387" i="10"/>
  <c r="D358" i="10"/>
  <c r="D377" i="10"/>
  <c r="D351" i="10"/>
  <c r="D355" i="10"/>
  <c r="D368" i="10"/>
  <c r="D360" i="10"/>
  <c r="D378" i="10"/>
  <c r="D382" i="10"/>
  <c r="D386" i="10"/>
  <c r="D345" i="10"/>
  <c r="D343" i="10"/>
  <c r="D333" i="10"/>
  <c r="D376" i="10"/>
  <c r="D344" i="10"/>
  <c r="D338" i="10"/>
  <c r="D335" i="10"/>
  <c r="D331" i="10"/>
  <c r="D363" i="10"/>
  <c r="D394" i="10"/>
  <c r="D385" i="10"/>
  <c r="D367" i="10"/>
  <c r="D354" i="10"/>
  <c r="D322" i="10"/>
  <c r="D369" i="10"/>
  <c r="D321" i="10"/>
  <c r="D349" i="10"/>
  <c r="D325" i="10"/>
  <c r="D328" i="10"/>
  <c r="D361" i="10"/>
  <c r="D332" i="10"/>
  <c r="D341" i="10"/>
  <c r="D391" i="10"/>
  <c r="D356" i="10"/>
  <c r="D365" i="10"/>
  <c r="D352" i="10"/>
  <c r="D370" i="10"/>
  <c r="D362" i="10"/>
  <c r="D366" i="10"/>
  <c r="D371" i="10"/>
  <c r="D353" i="10"/>
  <c r="D389" i="10"/>
  <c r="D384" i="10"/>
  <c r="D330" i="10"/>
  <c r="D337" i="10"/>
  <c r="D340" i="10"/>
  <c r="D336" i="10"/>
  <c r="D348" i="10"/>
  <c r="D324" i="10"/>
  <c r="D329" i="10"/>
  <c r="D334" i="10"/>
  <c r="D342" i="10"/>
  <c r="D380" i="10"/>
  <c r="D392" i="10"/>
  <c r="D381" i="10"/>
  <c r="D364" i="10"/>
  <c r="D393" i="10"/>
  <c r="D347" i="10"/>
  <c r="D339" i="10"/>
  <c r="D350" i="10"/>
  <c r="D323" i="10"/>
  <c r="D327" i="10"/>
  <c r="D375" i="10"/>
  <c r="D346" i="10"/>
  <c r="D372" i="10"/>
  <c r="D326" i="10"/>
  <c r="D515" i="3"/>
  <c r="D575" i="3"/>
  <c r="D553" i="3"/>
  <c r="D541" i="3"/>
  <c r="D543" i="3"/>
  <c r="D576" i="3"/>
  <c r="D536" i="3"/>
  <c r="D512" i="3"/>
  <c r="D567" i="3"/>
  <c r="D571" i="3"/>
  <c r="D558" i="3"/>
  <c r="D527" i="3"/>
  <c r="D579" i="3"/>
  <c r="D573" i="3"/>
  <c r="D560" i="3"/>
  <c r="D529" i="3"/>
  <c r="D550" i="3"/>
  <c r="D526" i="3"/>
  <c r="D519" i="3"/>
  <c r="D511" i="3"/>
  <c r="D525" i="3"/>
  <c r="D528" i="3"/>
  <c r="D521" i="3"/>
  <c r="D547" i="3"/>
  <c r="D546" i="3"/>
  <c r="D522" i="3"/>
  <c r="D572" i="3"/>
  <c r="D554" i="3"/>
  <c r="D548" i="3"/>
  <c r="D524" i="3"/>
  <c r="D516" i="3"/>
  <c r="D574" i="3"/>
  <c r="D534" i="3"/>
  <c r="D509" i="3"/>
  <c r="D549" i="3"/>
  <c r="D517" i="3"/>
  <c r="D577" i="3"/>
  <c r="D505" i="3"/>
  <c r="D559" i="3"/>
  <c r="D507" i="3"/>
  <c r="D561" i="3"/>
  <c r="D545" i="3"/>
  <c r="D544" i="3"/>
  <c r="D520" i="3"/>
  <c r="D570" i="3"/>
  <c r="D551" i="3"/>
  <c r="D513" i="3"/>
  <c r="D531" i="3"/>
  <c r="D530" i="3"/>
  <c r="D506" i="3"/>
  <c r="D569" i="3"/>
  <c r="D535" i="3"/>
  <c r="D539" i="3"/>
  <c r="D532" i="3"/>
  <c r="D508" i="3"/>
  <c r="D557" i="3"/>
  <c r="D523" i="3"/>
  <c r="D552" i="3"/>
  <c r="D566" i="3"/>
  <c r="D565" i="3"/>
  <c r="D562" i="3"/>
  <c r="D556" i="3"/>
  <c r="D568" i="3"/>
  <c r="D578" i="3"/>
  <c r="D538" i="3"/>
  <c r="D514" i="3"/>
  <c r="D555" i="3"/>
  <c r="D518" i="3"/>
  <c r="D540" i="3"/>
  <c r="D563" i="3"/>
  <c r="D537" i="3"/>
  <c r="D542" i="3"/>
  <c r="D510" i="3"/>
  <c r="D564" i="3"/>
  <c r="D533" i="3"/>
  <c r="E349" i="11" l="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G564" i="4"/>
  <c r="E564" i="4"/>
  <c r="I564" i="4" s="1"/>
  <c r="F564" i="4"/>
  <c r="J564" i="4" s="1"/>
  <c r="F563" i="4"/>
  <c r="J563" i="4" s="1"/>
  <c r="E563" i="4"/>
  <c r="I563" i="4" s="1"/>
  <c r="G572" i="4"/>
  <c r="F572" i="4"/>
  <c r="J572" i="4" s="1"/>
  <c r="E549" i="4"/>
  <c r="I549" i="4" s="1"/>
  <c r="D549" i="4"/>
  <c r="H549" i="4" s="1"/>
  <c r="F549" i="4"/>
  <c r="J549" i="4" s="1"/>
  <c r="G578" i="4"/>
  <c r="D578" i="4"/>
  <c r="H578" i="4" s="1"/>
  <c r="F570" i="4"/>
  <c r="J570" i="4" s="1"/>
  <c r="D570" i="4"/>
  <c r="H570" i="4" s="1"/>
  <c r="E570" i="4"/>
  <c r="I570" i="4" s="1"/>
  <c r="AN517" i="4"/>
  <c r="AT517" i="4" s="1"/>
  <c r="E579" i="4"/>
  <c r="I579" i="4" s="1"/>
  <c r="G576" i="4"/>
  <c r="D576" i="4"/>
  <c r="H576" i="4" s="1"/>
  <c r="F576" i="4"/>
  <c r="J576" i="4" s="1"/>
  <c r="E576" i="4"/>
  <c r="I576" i="4" s="1"/>
  <c r="G549" i="4"/>
  <c r="G570" i="4"/>
  <c r="D558" i="4"/>
  <c r="H558" i="4" s="1"/>
  <c r="F558" i="4"/>
  <c r="J558" i="4" s="1"/>
  <c r="E558" i="4"/>
  <c r="I558" i="4" s="1"/>
  <c r="F566" i="4"/>
  <c r="J566" i="4" s="1"/>
  <c r="D566" i="4"/>
  <c r="H566" i="4" s="1"/>
  <c r="E566" i="4"/>
  <c r="I566" i="4" s="1"/>
  <c r="AQ543" i="4"/>
  <c r="AW543" i="4" s="1"/>
  <c r="AP578" i="4"/>
  <c r="AV578" i="4" s="1"/>
  <c r="Z517" i="4"/>
  <c r="AC517" i="4"/>
  <c r="AO517" i="4" s="1"/>
  <c r="AU517" i="4" s="1"/>
  <c r="AA517" i="4"/>
  <c r="AD517" i="4"/>
  <c r="AG517" i="4"/>
  <c r="AJ517" i="4"/>
  <c r="AF517" i="4"/>
  <c r="AL517" i="4" s="1"/>
  <c r="AR517" i="4" s="1"/>
  <c r="AH517" i="4"/>
  <c r="Z527" i="4"/>
  <c r="AC527" i="4"/>
  <c r="AA527" i="4"/>
  <c r="AM527" i="4" s="1"/>
  <c r="AS527" i="4" s="1"/>
  <c r="AD527" i="4"/>
  <c r="AP527" i="4" s="1"/>
  <c r="AV527" i="4" s="1"/>
  <c r="AK527" i="4"/>
  <c r="AQ527" i="4" s="1"/>
  <c r="AW527" i="4" s="1"/>
  <c r="AI527" i="4"/>
  <c r="AL555" i="4"/>
  <c r="AR555" i="4" s="1"/>
  <c r="AE529" i="4"/>
  <c r="AD529" i="4"/>
  <c r="AH529" i="4"/>
  <c r="AK519" i="4"/>
  <c r="AQ519" i="4" s="1"/>
  <c r="AW519" i="4" s="1"/>
  <c r="AI519" i="4"/>
  <c r="AH519" i="4"/>
  <c r="AG519" i="4"/>
  <c r="AF519" i="4"/>
  <c r="AC519" i="4"/>
  <c r="AO519" i="4" s="1"/>
  <c r="AU519" i="4" s="1"/>
  <c r="AB519" i="4"/>
  <c r="AN519" i="4" s="1"/>
  <c r="AT519" i="4" s="1"/>
  <c r="Z519" i="4"/>
  <c r="AL527" i="4"/>
  <c r="AR527" i="4" s="1"/>
  <c r="D521" i="4"/>
  <c r="H521" i="4" s="1"/>
  <c r="F521" i="4"/>
  <c r="J521" i="4" s="1"/>
  <c r="E521" i="4"/>
  <c r="I521" i="4" s="1"/>
  <c r="AM519" i="4"/>
  <c r="AS519" i="4" s="1"/>
  <c r="X571" i="4"/>
  <c r="Y571" i="4"/>
  <c r="U573" i="4"/>
  <c r="V565" i="4"/>
  <c r="AO543" i="4"/>
  <c r="AU543" i="4" s="1"/>
  <c r="AN533" i="4"/>
  <c r="AT533" i="4" s="1"/>
  <c r="AQ533" i="4"/>
  <c r="AW533" i="4" s="1"/>
  <c r="AQ566" i="4"/>
  <c r="AW566" i="4" s="1"/>
  <c r="AO570" i="4"/>
  <c r="AU570" i="4" s="1"/>
  <c r="AP570" i="4"/>
  <c r="AV570" i="4" s="1"/>
  <c r="AP574" i="4"/>
  <c r="AV574" i="4" s="1"/>
  <c r="AP543" i="4"/>
  <c r="AV543" i="4" s="1"/>
  <c r="AP533" i="4"/>
  <c r="AV533" i="4" s="1"/>
  <c r="AM566" i="4"/>
  <c r="AS566" i="4" s="1"/>
  <c r="AM578" i="4"/>
  <c r="AS578" i="4" s="1"/>
  <c r="AA555" i="4"/>
  <c r="AC555" i="4"/>
  <c r="AO555" i="4" s="1"/>
  <c r="AU555" i="4" s="1"/>
  <c r="AE555" i="4"/>
  <c r="AQ555" i="4" s="1"/>
  <c r="AW555" i="4" s="1"/>
  <c r="AF555" i="4"/>
  <c r="AG555" i="4"/>
  <c r="AJ555" i="4"/>
  <c r="AP555" i="4" s="1"/>
  <c r="AV555" i="4" s="1"/>
  <c r="Y523" i="4"/>
  <c r="Y529" i="4"/>
  <c r="U535" i="4"/>
  <c r="V535" i="4"/>
  <c r="W535" i="4" s="1"/>
  <c r="X535" i="4" s="1"/>
  <c r="AK521" i="4"/>
  <c r="AQ521" i="4" s="1"/>
  <c r="AW521" i="4" s="1"/>
  <c r="AH521" i="4"/>
  <c r="AB521" i="4"/>
  <c r="AN521" i="4" s="1"/>
  <c r="AT521" i="4" s="1"/>
  <c r="AD521" i="4"/>
  <c r="AP521" i="4" s="1"/>
  <c r="AV521" i="4" s="1"/>
  <c r="W531" i="4"/>
  <c r="U513" i="4"/>
  <c r="U569" i="4"/>
  <c r="W556" i="4"/>
  <c r="I546" i="5"/>
  <c r="E546" i="5"/>
  <c r="I532" i="5"/>
  <c r="F532" i="5"/>
  <c r="G532" i="5"/>
  <c r="I562" i="5"/>
  <c r="G562" i="5"/>
  <c r="E562" i="5"/>
  <c r="I578" i="5"/>
  <c r="G578" i="5"/>
  <c r="F558" i="5"/>
  <c r="G558" i="5"/>
  <c r="Y525" i="4"/>
  <c r="W539" i="4"/>
  <c r="W547" i="4"/>
  <c r="W537" i="4"/>
  <c r="W507" i="4"/>
  <c r="U565" i="4"/>
  <c r="V553" i="4"/>
  <c r="I517" i="5"/>
  <c r="G517" i="5"/>
  <c r="I530" i="5"/>
  <c r="G530" i="5"/>
  <c r="E534" i="5"/>
  <c r="G534" i="5"/>
  <c r="I548" i="5"/>
  <c r="F548" i="5"/>
  <c r="E548" i="5"/>
  <c r="I572" i="5"/>
  <c r="G572" i="5"/>
  <c r="E572" i="5"/>
  <c r="I567" i="5"/>
  <c r="G567" i="5"/>
  <c r="I554" i="5"/>
  <c r="F554" i="5"/>
  <c r="E554" i="5"/>
  <c r="G554" i="5"/>
  <c r="E507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3" i="5"/>
  <c r="G543" i="5"/>
  <c r="E543" i="5"/>
  <c r="I547" i="5"/>
  <c r="E547" i="5"/>
  <c r="G547" i="5"/>
  <c r="I551" i="5"/>
  <c r="F551" i="5"/>
  <c r="I565" i="5"/>
  <c r="E565" i="5"/>
  <c r="I573" i="5"/>
  <c r="F573" i="5"/>
  <c r="Q577" i="4"/>
  <c r="T577" i="4" s="1"/>
  <c r="V577" i="4" s="1"/>
  <c r="W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V509" i="4" s="1"/>
  <c r="W509" i="4" s="1"/>
  <c r="Q505" i="4"/>
  <c r="T505" i="4" s="1"/>
  <c r="V505" i="4" s="1"/>
  <c r="W505" i="4" s="1"/>
  <c r="F579" i="5"/>
  <c r="D574" i="5"/>
  <c r="F569" i="5"/>
  <c r="D566" i="5"/>
  <c r="D512" i="5"/>
  <c r="D510" i="5"/>
  <c r="I510" i="5"/>
  <c r="I508" i="5"/>
  <c r="I506" i="5"/>
  <c r="Q575" i="4"/>
  <c r="T575" i="4" s="1"/>
  <c r="V575" i="4" s="1"/>
  <c r="W575" i="4" s="1"/>
  <c r="Q573" i="4"/>
  <c r="T573" i="4" s="1"/>
  <c r="V573" i="4" s="1"/>
  <c r="Q565" i="4"/>
  <c r="T565" i="4" s="1"/>
  <c r="Q561" i="4"/>
  <c r="T561" i="4" s="1"/>
  <c r="V561" i="4" s="1"/>
  <c r="W561" i="4" s="1"/>
  <c r="Q513" i="4"/>
  <c r="T513" i="4" s="1"/>
  <c r="V513" i="4" s="1"/>
  <c r="W513" i="4" s="1"/>
  <c r="Q511" i="4"/>
  <c r="T511" i="4" s="1"/>
  <c r="V511" i="4" s="1"/>
  <c r="W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AL495" i="4"/>
  <c r="AR495" i="4" s="1"/>
  <c r="AA495" i="4"/>
  <c r="AM495" i="4" s="1"/>
  <c r="AS495" i="4" s="1"/>
  <c r="U503" i="4"/>
  <c r="V503" i="4"/>
  <c r="T419" i="4"/>
  <c r="F491" i="5"/>
  <c r="I491" i="5"/>
  <c r="E491" i="5"/>
  <c r="Q499" i="4"/>
  <c r="T499" i="4" s="1"/>
  <c r="P499" i="4"/>
  <c r="S499" i="4" s="1"/>
  <c r="N499" i="4"/>
  <c r="R499" i="4" s="1"/>
  <c r="N493" i="4"/>
  <c r="R493" i="4" s="1"/>
  <c r="P493" i="4"/>
  <c r="P487" i="4"/>
  <c r="N487" i="4"/>
  <c r="R487" i="4" s="1"/>
  <c r="N483" i="4"/>
  <c r="R483" i="4" s="1"/>
  <c r="P483" i="4"/>
  <c r="S483" i="4" s="1"/>
  <c r="V483" i="4" s="1"/>
  <c r="Q473" i="4"/>
  <c r="N473" i="4"/>
  <c r="R473" i="4" s="1"/>
  <c r="P473" i="4"/>
  <c r="S473" i="4" s="1"/>
  <c r="N471" i="4"/>
  <c r="R471" i="4" s="1"/>
  <c r="P471" i="4"/>
  <c r="S467" i="4"/>
  <c r="N449" i="4"/>
  <c r="P449" i="4"/>
  <c r="S449" i="4" s="1"/>
  <c r="S445" i="4"/>
  <c r="N441" i="4"/>
  <c r="R441" i="4" s="1"/>
  <c r="P441" i="4"/>
  <c r="S441" i="4" s="1"/>
  <c r="U441" i="4" s="1"/>
  <c r="Q439" i="4"/>
  <c r="T439" i="4" s="1"/>
  <c r="N439" i="4"/>
  <c r="R439" i="4" s="1"/>
  <c r="P439" i="4"/>
  <c r="S439" i="4" s="1"/>
  <c r="Q428" i="4"/>
  <c r="N428" i="4"/>
  <c r="R428" i="4" s="1"/>
  <c r="P428" i="4"/>
  <c r="P427" i="4"/>
  <c r="N427" i="4"/>
  <c r="R427" i="4" s="1"/>
  <c r="Q426" i="4"/>
  <c r="T426" i="4" s="1"/>
  <c r="P426" i="4"/>
  <c r="N426" i="4"/>
  <c r="R426" i="4" s="1"/>
  <c r="Q425" i="4"/>
  <c r="N425" i="4"/>
  <c r="R425" i="4" s="1"/>
  <c r="P425" i="4"/>
  <c r="Q423" i="4"/>
  <c r="N423" i="4"/>
  <c r="R423" i="4" s="1"/>
  <c r="P423" i="4"/>
  <c r="S423" i="4" s="1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T387" i="4" s="1"/>
  <c r="P387" i="4"/>
  <c r="S387" i="4" s="1"/>
  <c r="U387" i="4" s="1"/>
  <c r="Q379" i="4"/>
  <c r="N379" i="4"/>
  <c r="R379" i="4" s="1"/>
  <c r="P379" i="4"/>
  <c r="S379" i="4" s="1"/>
  <c r="U379" i="4" s="1"/>
  <c r="P372" i="4"/>
  <c r="Q372" i="4"/>
  <c r="Q370" i="4"/>
  <c r="P370" i="4"/>
  <c r="Q356" i="4"/>
  <c r="T356" i="4" s="1"/>
  <c r="V356" i="4" s="1"/>
  <c r="N356" i="4"/>
  <c r="R356" i="4" s="1"/>
  <c r="P356" i="4"/>
  <c r="P354" i="4"/>
  <c r="N354" i="4"/>
  <c r="R354" i="4" s="1"/>
  <c r="D503" i="5"/>
  <c r="G503" i="5"/>
  <c r="D502" i="5"/>
  <c r="F502" i="5"/>
  <c r="D501" i="5"/>
  <c r="E501" i="5"/>
  <c r="I501" i="5"/>
  <c r="D499" i="5"/>
  <c r="D498" i="5"/>
  <c r="F498" i="5" s="1"/>
  <c r="I497" i="5"/>
  <c r="D497" i="5"/>
  <c r="D495" i="5"/>
  <c r="G495" i="5"/>
  <c r="D494" i="5"/>
  <c r="F494" i="5"/>
  <c r="D493" i="5"/>
  <c r="G491" i="5"/>
  <c r="D490" i="5"/>
  <c r="F490" i="5"/>
  <c r="I489" i="5"/>
  <c r="D489" i="5"/>
  <c r="E489" i="5"/>
  <c r="D487" i="5"/>
  <c r="D485" i="5"/>
  <c r="I485" i="5" s="1"/>
  <c r="E485" i="5"/>
  <c r="D481" i="5"/>
  <c r="I481" i="5" s="1"/>
  <c r="D477" i="5"/>
  <c r="D475" i="5"/>
  <c r="G475" i="5" s="1"/>
  <c r="D473" i="5"/>
  <c r="E473" i="5"/>
  <c r="D469" i="5"/>
  <c r="I469" i="5"/>
  <c r="E469" i="5"/>
  <c r="D465" i="5"/>
  <c r="I465" i="5"/>
  <c r="D461" i="5"/>
  <c r="D457" i="5"/>
  <c r="E457" i="5"/>
  <c r="D453" i="5"/>
  <c r="I453" i="5"/>
  <c r="E453" i="5"/>
  <c r="D449" i="5"/>
  <c r="D445" i="5"/>
  <c r="G445" i="5" s="1"/>
  <c r="D437" i="5"/>
  <c r="G437" i="5" s="1"/>
  <c r="I437" i="5"/>
  <c r="E437" i="5"/>
  <c r="D433" i="5"/>
  <c r="E433" i="5"/>
  <c r="D429" i="5"/>
  <c r="D421" i="5"/>
  <c r="G421" i="5" s="1"/>
  <c r="E421" i="5"/>
  <c r="E417" i="5"/>
  <c r="D417" i="5"/>
  <c r="D413" i="5"/>
  <c r="G413" i="5" s="1"/>
  <c r="E413" i="5"/>
  <c r="D405" i="5"/>
  <c r="G405" i="5" s="1"/>
  <c r="E405" i="5"/>
  <c r="D401" i="5"/>
  <c r="F401" i="5" s="1"/>
  <c r="D399" i="5"/>
  <c r="G399" i="5" s="1"/>
  <c r="E397" i="5"/>
  <c r="D397" i="5"/>
  <c r="G397" i="5" s="1"/>
  <c r="D389" i="5"/>
  <c r="G389" i="5" s="1"/>
  <c r="E389" i="5"/>
  <c r="D385" i="5"/>
  <c r="E385" i="5"/>
  <c r="I381" i="5"/>
  <c r="E381" i="5"/>
  <c r="D381" i="5"/>
  <c r="D377" i="5"/>
  <c r="E377" i="5"/>
  <c r="D374" i="5"/>
  <c r="F374" i="5" s="1"/>
  <c r="I373" i="5"/>
  <c r="F370" i="5"/>
  <c r="I370" i="5"/>
  <c r="G370" i="5"/>
  <c r="E370" i="5"/>
  <c r="D357" i="5"/>
  <c r="I357" i="5" s="1"/>
  <c r="E357" i="5"/>
  <c r="AG495" i="4"/>
  <c r="AD495" i="4"/>
  <c r="AI495" i="4"/>
  <c r="AO495" i="4" s="1"/>
  <c r="AU495" i="4" s="1"/>
  <c r="AK495" i="4"/>
  <c r="AQ495" i="4" s="1"/>
  <c r="AW495" i="4" s="1"/>
  <c r="AF495" i="4"/>
  <c r="AB495" i="4"/>
  <c r="AH495" i="4"/>
  <c r="U491" i="4"/>
  <c r="N378" i="4"/>
  <c r="P378" i="4"/>
  <c r="S378" i="4" s="1"/>
  <c r="AP495" i="4"/>
  <c r="AV495" i="4" s="1"/>
  <c r="U437" i="4"/>
  <c r="R409" i="4"/>
  <c r="U409" i="4" s="1"/>
  <c r="T409" i="4"/>
  <c r="V409" i="4" s="1"/>
  <c r="W409" i="4" s="1"/>
  <c r="S409" i="4"/>
  <c r="R455" i="4"/>
  <c r="T455" i="4"/>
  <c r="S455" i="4"/>
  <c r="U455" i="4" s="1"/>
  <c r="R497" i="4"/>
  <c r="S497" i="4"/>
  <c r="N501" i="4"/>
  <c r="R501" i="4" s="1"/>
  <c r="P501" i="4"/>
  <c r="S501" i="4" s="1"/>
  <c r="U413" i="4"/>
  <c r="V413" i="4"/>
  <c r="W413" i="4" s="1"/>
  <c r="X413" i="4" s="1"/>
  <c r="Y413" i="4" s="1"/>
  <c r="W489" i="4"/>
  <c r="N416" i="4"/>
  <c r="Q416" i="4"/>
  <c r="U411" i="4"/>
  <c r="I504" i="5"/>
  <c r="F504" i="5"/>
  <c r="Q497" i="4"/>
  <c r="T497" i="4" s="1"/>
  <c r="S419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87" i="4" s="1"/>
  <c r="T421" i="4"/>
  <c r="Q437" i="4"/>
  <c r="T437" i="4" s="1"/>
  <c r="V437" i="4" s="1"/>
  <c r="W437" i="4" s="1"/>
  <c r="X437" i="4" s="1"/>
  <c r="Q368" i="4"/>
  <c r="T368" i="4" s="1"/>
  <c r="Q394" i="4"/>
  <c r="T394" i="4" s="1"/>
  <c r="N357" i="4"/>
  <c r="R357" i="4" s="1"/>
  <c r="Q354" i="4"/>
  <c r="Q389" i="4"/>
  <c r="Q501" i="4"/>
  <c r="T501" i="4" s="1"/>
  <c r="D375" i="5"/>
  <c r="D373" i="5"/>
  <c r="Q483" i="4"/>
  <c r="T483" i="4" s="1"/>
  <c r="Q491" i="4"/>
  <c r="T491" i="4" s="1"/>
  <c r="V491" i="4" s="1"/>
  <c r="W491" i="4" s="1"/>
  <c r="Q429" i="4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79" i="4"/>
  <c r="U479" i="4" s="1"/>
  <c r="S400" i="4"/>
  <c r="U400" i="4" s="1"/>
  <c r="Q322" i="4"/>
  <c r="T322" i="4" s="1"/>
  <c r="Q422" i="4"/>
  <c r="T422" i="4" s="1"/>
  <c r="Q420" i="4"/>
  <c r="T420" i="4" s="1"/>
  <c r="P247" i="4"/>
  <c r="S247" i="4" s="1"/>
  <c r="U247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Q449" i="4"/>
  <c r="T416" i="4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V387" i="4"/>
  <c r="F486" i="5"/>
  <c r="G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/>
  <c r="D463" i="5"/>
  <c r="F463" i="5" s="1"/>
  <c r="D462" i="5"/>
  <c r="I462" i="5" s="1"/>
  <c r="D460" i="5"/>
  <c r="D459" i="5"/>
  <c r="F459" i="5" s="1"/>
  <c r="D458" i="5"/>
  <c r="E458" i="5" s="1"/>
  <c r="D456" i="5"/>
  <c r="G456" i="5"/>
  <c r="D455" i="5"/>
  <c r="F455" i="5" s="1"/>
  <c r="E454" i="5"/>
  <c r="I454" i="5"/>
  <c r="D452" i="5"/>
  <c r="G452" i="5" s="1"/>
  <c r="D451" i="5"/>
  <c r="F451" i="5" s="1"/>
  <c r="D450" i="5"/>
  <c r="E450" i="5" s="1"/>
  <c r="D447" i="5"/>
  <c r="D446" i="5"/>
  <c r="I446" i="5"/>
  <c r="D443" i="5"/>
  <c r="F443" i="5" s="1"/>
  <c r="D442" i="5"/>
  <c r="I442" i="5" s="1"/>
  <c r="E442" i="5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D403" i="5"/>
  <c r="F403" i="5" s="1"/>
  <c r="I402" i="5"/>
  <c r="D402" i="5"/>
  <c r="D398" i="5"/>
  <c r="E398" i="5" s="1"/>
  <c r="I398" i="5"/>
  <c r="D395" i="5"/>
  <c r="F395" i="5"/>
  <c r="D394" i="5"/>
  <c r="E394" i="5" s="1"/>
  <c r="I394" i="5"/>
  <c r="D391" i="5"/>
  <c r="F391" i="5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X431" i="4"/>
  <c r="Y431" i="4" s="1"/>
  <c r="T429" i="4"/>
  <c r="R449" i="4"/>
  <c r="T449" i="4"/>
  <c r="U433" i="4"/>
  <c r="R397" i="4"/>
  <c r="T397" i="4"/>
  <c r="S397" i="4"/>
  <c r="R415" i="4"/>
  <c r="T415" i="4"/>
  <c r="S415" i="4"/>
  <c r="U393" i="4"/>
  <c r="V393" i="4"/>
  <c r="U457" i="4"/>
  <c r="V457" i="4"/>
  <c r="W457" i="4" s="1"/>
  <c r="R435" i="4"/>
  <c r="S435" i="4"/>
  <c r="F454" i="5"/>
  <c r="G454" i="5"/>
  <c r="E475" i="5"/>
  <c r="I475" i="5"/>
  <c r="I425" i="5"/>
  <c r="E425" i="5"/>
  <c r="F425" i="5"/>
  <c r="G425" i="5"/>
  <c r="U473" i="4"/>
  <c r="R417" i="4"/>
  <c r="S417" i="4"/>
  <c r="S401" i="4"/>
  <c r="R447" i="4"/>
  <c r="S44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G441" i="5"/>
  <c r="I393" i="5"/>
  <c r="E393" i="5"/>
  <c r="G393" i="5"/>
  <c r="I409" i="5"/>
  <c r="F409" i="5"/>
  <c r="E409" i="5"/>
  <c r="G409" i="5"/>
  <c r="Q485" i="4"/>
  <c r="Q411" i="4"/>
  <c r="T411" i="4" s="1"/>
  <c r="V411" i="4" s="1"/>
  <c r="Q463" i="4"/>
  <c r="T463" i="4" s="1"/>
  <c r="V463" i="4" s="1"/>
  <c r="W463" i="4" s="1"/>
  <c r="Q417" i="4"/>
  <c r="T417" i="4" s="1"/>
  <c r="Q398" i="4"/>
  <c r="T398" i="4" s="1"/>
  <c r="T379" i="4"/>
  <c r="Q453" i="4"/>
  <c r="T453" i="4" s="1"/>
  <c r="Q433" i="4"/>
  <c r="T433" i="4" s="1"/>
  <c r="V433" i="4" s="1"/>
  <c r="W433" i="4" s="1"/>
  <c r="Q400" i="4"/>
  <c r="T400" i="4" s="1"/>
  <c r="P382" i="4"/>
  <c r="F484" i="5"/>
  <c r="F476" i="5"/>
  <c r="F468" i="5"/>
  <c r="F464" i="5"/>
  <c r="F460" i="5"/>
  <c r="F456" i="5"/>
  <c r="D379" i="5"/>
  <c r="Q467" i="4"/>
  <c r="T467" i="4" s="1"/>
  <c r="V467" i="4" s="1"/>
  <c r="W467" i="4" s="1"/>
  <c r="Q475" i="4"/>
  <c r="T475" i="4" s="1"/>
  <c r="Q481" i="4"/>
  <c r="T481" i="4" s="1"/>
  <c r="Q441" i="4"/>
  <c r="T441" i="4" s="1"/>
  <c r="V441" i="4" s="1"/>
  <c r="W441" i="4" s="1"/>
  <c r="Q427" i="4"/>
  <c r="Q392" i="4"/>
  <c r="T392" i="4" s="1"/>
  <c r="D448" i="5"/>
  <c r="G448" i="5" s="1"/>
  <c r="F445" i="5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U377" i="4"/>
  <c r="Q365" i="4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K444" i="3"/>
  <c r="J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AR557" i="4" s="1"/>
  <c r="D585" i="4"/>
  <c r="AD560" i="4"/>
  <c r="AP560" i="4" s="1"/>
  <c r="AV560" i="4" s="1"/>
  <c r="AA568" i="4"/>
  <c r="AM568" i="4" s="1"/>
  <c r="AS568" i="4" s="1"/>
  <c r="AC568" i="4"/>
  <c r="AO568" i="4" s="1"/>
  <c r="AU568" i="4" s="1"/>
  <c r="AE557" i="4"/>
  <c r="AH557" i="4"/>
  <c r="AN557" i="4" s="1"/>
  <c r="AT557" i="4" s="1"/>
  <c r="AD582" i="4"/>
  <c r="AP582" i="4" s="1"/>
  <c r="Z582" i="4"/>
  <c r="AL582" i="4" s="1"/>
  <c r="AJ557" i="4"/>
  <c r="AI557" i="4"/>
  <c r="F585" i="4"/>
  <c r="AE560" i="4"/>
  <c r="AQ560" i="4" s="1"/>
  <c r="AW560" i="4" s="1"/>
  <c r="AB568" i="4"/>
  <c r="AN568" i="4" s="1"/>
  <c r="AT568" i="4" s="1"/>
  <c r="AG557" i="4"/>
  <c r="AD557" i="4"/>
  <c r="AP557" i="4" s="1"/>
  <c r="AV557" i="4" s="1"/>
  <c r="AE582" i="4"/>
  <c r="AQ582" i="4" s="1"/>
  <c r="AC582" i="4"/>
  <c r="AO582" i="4" s="1"/>
  <c r="AA557" i="4"/>
  <c r="G585" i="4"/>
  <c r="AA560" i="4"/>
  <c r="AM560" i="4" s="1"/>
  <c r="AS560" i="4" s="1"/>
  <c r="AD568" i="4"/>
  <c r="AP568" i="4" s="1"/>
  <c r="AV568" i="4" s="1"/>
  <c r="Z560" i="4"/>
  <c r="AL560" i="4" s="1"/>
  <c r="AR560" i="4" s="1"/>
  <c r="AC557" i="4"/>
  <c r="AO557" i="4" s="1"/>
  <c r="AU557" i="4" s="1"/>
  <c r="AA582" i="4"/>
  <c r="AM582" i="4" s="1"/>
  <c r="AK557" i="4"/>
  <c r="Y541" i="4"/>
  <c r="Y535" i="4"/>
  <c r="Y551" i="4"/>
  <c r="V545" i="4"/>
  <c r="U545" i="4"/>
  <c r="W553" i="4"/>
  <c r="X581" i="4"/>
  <c r="Y5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S508" i="4" s="1"/>
  <c r="N508" i="4"/>
  <c r="R508" i="4" s="1"/>
  <c r="P502" i="4"/>
  <c r="N502" i="4"/>
  <c r="R502" i="4" s="1"/>
  <c r="Q502" i="4"/>
  <c r="T502" i="4" s="1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S552" i="4" s="1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S540" i="4" s="1"/>
  <c r="N530" i="4"/>
  <c r="R530" i="4" s="1"/>
  <c r="Q530" i="4"/>
  <c r="P530" i="4"/>
  <c r="S530" i="4" s="1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S550" i="4" s="1"/>
  <c r="N536" i="4"/>
  <c r="R536" i="4" s="1"/>
  <c r="P536" i="4"/>
  <c r="Q536" i="4"/>
  <c r="T536" i="4" s="1"/>
  <c r="P532" i="4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351" i="11" l="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X561" i="4"/>
  <c r="Y561" i="4" s="1"/>
  <c r="AH561" i="4" s="1"/>
  <c r="Y513" i="4"/>
  <c r="AG513" i="4" s="1"/>
  <c r="X513" i="4"/>
  <c r="X577" i="4"/>
  <c r="Y577" i="4" s="1"/>
  <c r="AA577" i="4" s="1"/>
  <c r="T514" i="4"/>
  <c r="T534" i="4"/>
  <c r="T552" i="4"/>
  <c r="T528" i="4"/>
  <c r="S538" i="4"/>
  <c r="G560" i="4"/>
  <c r="F560" i="4"/>
  <c r="J560" i="4" s="1"/>
  <c r="D560" i="4"/>
  <c r="H560" i="4" s="1"/>
  <c r="E560" i="4"/>
  <c r="I560" i="4" s="1"/>
  <c r="X511" i="4"/>
  <c r="Y511" i="4"/>
  <c r="I512" i="5"/>
  <c r="F512" i="5"/>
  <c r="E512" i="5"/>
  <c r="G512" i="5"/>
  <c r="X509" i="4"/>
  <c r="Y509" i="4"/>
  <c r="AJ509" i="4" s="1"/>
  <c r="X567" i="4"/>
  <c r="Y567" i="4"/>
  <c r="X507" i="4"/>
  <c r="Y507" i="4"/>
  <c r="X547" i="4"/>
  <c r="Y547" i="4" s="1"/>
  <c r="AG525" i="4"/>
  <c r="AI525" i="4"/>
  <c r="AH525" i="4"/>
  <c r="AK525" i="4"/>
  <c r="AC525" i="4"/>
  <c r="AO525" i="4" s="1"/>
  <c r="AU525" i="4" s="1"/>
  <c r="AB525" i="4"/>
  <c r="AN525" i="4" s="1"/>
  <c r="AT525" i="4" s="1"/>
  <c r="Z525" i="4"/>
  <c r="AJ525" i="4"/>
  <c r="AE525" i="4"/>
  <c r="AQ525" i="4" s="1"/>
  <c r="AW525" i="4" s="1"/>
  <c r="AF525" i="4"/>
  <c r="AA525" i="4"/>
  <c r="AM525" i="4" s="1"/>
  <c r="AS525" i="4" s="1"/>
  <c r="AD525" i="4"/>
  <c r="AP525" i="4" s="1"/>
  <c r="AV525" i="4" s="1"/>
  <c r="W569" i="4"/>
  <c r="X531" i="4"/>
  <c r="Y531" i="4" s="1"/>
  <c r="AB523" i="4"/>
  <c r="AJ523" i="4"/>
  <c r="AM555" i="4"/>
  <c r="AS555" i="4" s="1"/>
  <c r="Z523" i="4"/>
  <c r="AK523" i="4"/>
  <c r="AI523" i="4"/>
  <c r="AE523" i="4"/>
  <c r="AQ523" i="4" s="1"/>
  <c r="AW523" i="4" s="1"/>
  <c r="G527" i="4"/>
  <c r="D527" i="4"/>
  <c r="H527" i="4" s="1"/>
  <c r="F527" i="4"/>
  <c r="J527" i="4" s="1"/>
  <c r="E527" i="4"/>
  <c r="I527" i="4" s="1"/>
  <c r="E555" i="4"/>
  <c r="I555" i="4" s="1"/>
  <c r="F555" i="4"/>
  <c r="J555" i="4" s="1"/>
  <c r="D555" i="4"/>
  <c r="H555" i="4" s="1"/>
  <c r="G555" i="4"/>
  <c r="D517" i="4"/>
  <c r="H517" i="4" s="1"/>
  <c r="F517" i="4"/>
  <c r="J517" i="4" s="1"/>
  <c r="E517" i="4"/>
  <c r="I517" i="4" s="1"/>
  <c r="G517" i="4"/>
  <c r="AM517" i="4"/>
  <c r="AS517" i="4" s="1"/>
  <c r="S506" i="4"/>
  <c r="T510" i="4"/>
  <c r="S532" i="4"/>
  <c r="S536" i="4"/>
  <c r="T550" i="4"/>
  <c r="S512" i="4"/>
  <c r="T540" i="4"/>
  <c r="S544" i="4"/>
  <c r="T544" i="4"/>
  <c r="S554" i="4"/>
  <c r="S534" i="4"/>
  <c r="T508" i="4"/>
  <c r="T538" i="4"/>
  <c r="G557" i="4"/>
  <c r="E557" i="4"/>
  <c r="I557" i="4" s="1"/>
  <c r="F557" i="4"/>
  <c r="J557" i="4" s="1"/>
  <c r="D557" i="4"/>
  <c r="H557" i="4" s="1"/>
  <c r="X575" i="4"/>
  <c r="E510" i="5"/>
  <c r="G510" i="5"/>
  <c r="F510" i="5"/>
  <c r="F566" i="5"/>
  <c r="G566" i="5"/>
  <c r="I566" i="5"/>
  <c r="E566" i="5"/>
  <c r="G574" i="5"/>
  <c r="I574" i="5"/>
  <c r="F574" i="5"/>
  <c r="E574" i="5"/>
  <c r="X505" i="4"/>
  <c r="X559" i="4"/>
  <c r="W565" i="4"/>
  <c r="X537" i="4"/>
  <c r="Y537" i="4"/>
  <c r="X539" i="4"/>
  <c r="Y539" i="4" s="1"/>
  <c r="X556" i="4"/>
  <c r="AB529" i="4"/>
  <c r="AN529" i="4" s="1"/>
  <c r="AT529" i="4" s="1"/>
  <c r="AF529" i="4"/>
  <c r="AJ529" i="4"/>
  <c r="AP529" i="4" s="1"/>
  <c r="AV529" i="4" s="1"/>
  <c r="Z529" i="4"/>
  <c r="AL529" i="4" s="1"/>
  <c r="AR529" i="4" s="1"/>
  <c r="AG529" i="4"/>
  <c r="W573" i="4"/>
  <c r="AG523" i="4"/>
  <c r="AC523" i="4"/>
  <c r="AO523" i="4" s="1"/>
  <c r="AU523" i="4" s="1"/>
  <c r="AH523" i="4"/>
  <c r="AD523" i="4"/>
  <c r="AP523" i="4" s="1"/>
  <c r="AV523" i="4" s="1"/>
  <c r="AA523" i="4"/>
  <c r="AM523" i="4" s="1"/>
  <c r="AS523" i="4" s="1"/>
  <c r="Z571" i="4"/>
  <c r="AD571" i="4"/>
  <c r="AE571" i="4"/>
  <c r="AF571" i="4"/>
  <c r="AK571" i="4"/>
  <c r="AI571" i="4"/>
  <c r="AB571" i="4"/>
  <c r="AC571" i="4"/>
  <c r="AO571" i="4" s="1"/>
  <c r="AH571" i="4"/>
  <c r="AA571" i="4"/>
  <c r="AJ571" i="4"/>
  <c r="AG571" i="4"/>
  <c r="AU571" i="4"/>
  <c r="AL519" i="4"/>
  <c r="AR519" i="4" s="1"/>
  <c r="AK529" i="4"/>
  <c r="AQ529" i="4" s="1"/>
  <c r="AW529" i="4" s="1"/>
  <c r="AI529" i="4"/>
  <c r="AC529" i="4"/>
  <c r="AO529" i="4" s="1"/>
  <c r="AU529" i="4" s="1"/>
  <c r="AA529" i="4"/>
  <c r="AM529" i="4" s="1"/>
  <c r="AS529" i="4" s="1"/>
  <c r="AO527" i="4"/>
  <c r="AU527" i="4" s="1"/>
  <c r="AP517" i="4"/>
  <c r="AV517" i="4" s="1"/>
  <c r="AF52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X491" i="4"/>
  <c r="Y437" i="4"/>
  <c r="AC437" i="4" s="1"/>
  <c r="AO437" i="4" s="1"/>
  <c r="AU437" i="4" s="1"/>
  <c r="AB437" i="4"/>
  <c r="AI437" i="4"/>
  <c r="AH437" i="4"/>
  <c r="AK437" i="4"/>
  <c r="Z437" i="4"/>
  <c r="AD437" i="4"/>
  <c r="AF437" i="4"/>
  <c r="AA437" i="4"/>
  <c r="AJ437" i="4"/>
  <c r="U501" i="4"/>
  <c r="W501" i="4" s="1"/>
  <c r="V501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W411" i="4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G495" i="4"/>
  <c r="F495" i="4"/>
  <c r="J495" i="4" s="1"/>
  <c r="E495" i="4"/>
  <c r="I495" i="4" s="1"/>
  <c r="D495" i="4"/>
  <c r="H495" i="4" s="1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F429" i="5"/>
  <c r="V392" i="4"/>
  <c r="F452" i="5"/>
  <c r="V400" i="4"/>
  <c r="W400" i="4" s="1"/>
  <c r="T485" i="4"/>
  <c r="E399" i="5"/>
  <c r="S385" i="4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AN495" i="4"/>
  <c r="AT495" i="4" s="1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X489" i="4"/>
  <c r="Y489" i="4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W356" i="4"/>
  <c r="T382" i="4"/>
  <c r="V382" i="4" s="1"/>
  <c r="W382" i="4" s="1"/>
  <c r="T384" i="4"/>
  <c r="G357" i="5"/>
  <c r="I366" i="5"/>
  <c r="G434" i="5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X349" i="4"/>
  <c r="Y349" i="4" s="1"/>
  <c r="AA349" i="4" s="1"/>
  <c r="U421" i="4"/>
  <c r="V421" i="4"/>
  <c r="W421" i="4" s="1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N437" i="4"/>
  <c r="AT437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85" i="4"/>
  <c r="V385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X441" i="4"/>
  <c r="Y441" i="4" s="1"/>
  <c r="U417" i="4"/>
  <c r="V417" i="4"/>
  <c r="Y433" i="4"/>
  <c r="X433" i="4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I396" i="5"/>
  <c r="E396" i="5"/>
  <c r="F396" i="5"/>
  <c r="X465" i="4"/>
  <c r="Y465" i="4" s="1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I445" i="2" s="1"/>
  <c r="E444" i="5"/>
  <c r="H445" i="2" s="1"/>
  <c r="X475" i="4"/>
  <c r="Y475" i="4" s="1"/>
  <c r="F472" i="5"/>
  <c r="X411" i="4"/>
  <c r="Y411" i="4" s="1"/>
  <c r="S461" i="4"/>
  <c r="U447" i="4"/>
  <c r="V447" i="4"/>
  <c r="U401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J445" i="2" s="1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W550" i="4" s="1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J551" i="4"/>
  <c r="AI551" i="4"/>
  <c r="AG551" i="4"/>
  <c r="AF551" i="4"/>
  <c r="AH551" i="4"/>
  <c r="AC551" i="4"/>
  <c r="AO551" i="4" s="1"/>
  <c r="AU551" i="4" s="1"/>
  <c r="Z551" i="4"/>
  <c r="AE551" i="4"/>
  <c r="AB551" i="4"/>
  <c r="AN551" i="4" s="1"/>
  <c r="AT551" i="4" s="1"/>
  <c r="AK551" i="4"/>
  <c r="AA551" i="4"/>
  <c r="AM551" i="4" s="1"/>
  <c r="AS551" i="4" s="1"/>
  <c r="AD551" i="4"/>
  <c r="AP551" i="4" s="1"/>
  <c r="AV551" i="4" s="1"/>
  <c r="AQ557" i="4"/>
  <c r="AW557" i="4" s="1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K535" i="4"/>
  <c r="AF535" i="4"/>
  <c r="AG535" i="4"/>
  <c r="AH535" i="4"/>
  <c r="AJ535" i="4"/>
  <c r="AB535" i="4"/>
  <c r="AN535" i="4" s="1"/>
  <c r="AT535" i="4" s="1"/>
  <c r="AA535" i="4"/>
  <c r="AM535" i="4" s="1"/>
  <c r="AS535" i="4" s="1"/>
  <c r="AD535" i="4"/>
  <c r="AI535" i="4"/>
  <c r="AC535" i="4"/>
  <c r="Z535" i="4"/>
  <c r="AL535" i="4" s="1"/>
  <c r="AR535" i="4" s="1"/>
  <c r="AE535" i="4"/>
  <c r="AQ535" i="4" s="1"/>
  <c r="AW535" i="4" s="1"/>
  <c r="AJ541" i="4"/>
  <c r="AH541" i="4"/>
  <c r="AK541" i="4"/>
  <c r="AI541" i="4"/>
  <c r="AC541" i="4"/>
  <c r="Z541" i="4"/>
  <c r="AE541" i="4"/>
  <c r="AQ541" i="4" s="1"/>
  <c r="AW541" i="4" s="1"/>
  <c r="AB541" i="4"/>
  <c r="AN541" i="4" s="1"/>
  <c r="AT541" i="4" s="1"/>
  <c r="AG541" i="4"/>
  <c r="AF541" i="4"/>
  <c r="AA541" i="4"/>
  <c r="AM541" i="4" s="1"/>
  <c r="AS541" i="4" s="1"/>
  <c r="AD541" i="4"/>
  <c r="AP541" i="4" s="1"/>
  <c r="AV541" i="4" s="1"/>
  <c r="AM557" i="4"/>
  <c r="AS557" i="4" s="1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D334" i="4"/>
  <c r="AC334" i="4"/>
  <c r="AI334" i="4"/>
  <c r="AB334" i="4"/>
  <c r="AN334" i="4" s="1"/>
  <c r="AT334" i="4" s="1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349" i="11" l="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G535" i="4"/>
  <c r="D535" i="4"/>
  <c r="H535" i="4" s="1"/>
  <c r="F535" i="4"/>
  <c r="J535" i="4" s="1"/>
  <c r="E535" i="4"/>
  <c r="I535" i="4" s="1"/>
  <c r="W540" i="4"/>
  <c r="AO541" i="4"/>
  <c r="AU541" i="4" s="1"/>
  <c r="AQ551" i="4"/>
  <c r="AW551" i="4" s="1"/>
  <c r="AM571" i="4"/>
  <c r="AS571" i="4" s="1"/>
  <c r="AP571" i="4"/>
  <c r="AV571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M537" i="4" s="1"/>
  <c r="AS537" i="4" s="1"/>
  <c r="AF537" i="4"/>
  <c r="AK537" i="4"/>
  <c r="AQ537" i="4" s="1"/>
  <c r="AW537" i="4" s="1"/>
  <c r="AL523" i="4"/>
  <c r="AR523" i="4" s="1"/>
  <c r="X569" i="4"/>
  <c r="Y569" i="4" s="1"/>
  <c r="AL525" i="4"/>
  <c r="AR525" i="4" s="1"/>
  <c r="Z507" i="4"/>
  <c r="AA507" i="4"/>
  <c r="AB507" i="4"/>
  <c r="AD507" i="4"/>
  <c r="AP507" i="4" s="1"/>
  <c r="AJ507" i="4"/>
  <c r="AG507" i="4"/>
  <c r="AE507" i="4"/>
  <c r="AI507" i="4"/>
  <c r="AV507" i="4"/>
  <c r="AC507" i="4"/>
  <c r="AO507" i="4" s="1"/>
  <c r="AU507" i="4" s="1"/>
  <c r="AH507" i="4"/>
  <c r="AF507" i="4"/>
  <c r="AK507" i="4"/>
  <c r="Z567" i="4"/>
  <c r="AD567" i="4"/>
  <c r="AE567" i="4"/>
  <c r="AF567" i="4"/>
  <c r="AK567" i="4"/>
  <c r="AI567" i="4"/>
  <c r="AB567" i="4"/>
  <c r="AC567" i="4"/>
  <c r="AO567" i="4" s="1"/>
  <c r="AU567" i="4" s="1"/>
  <c r="AH567" i="4"/>
  <c r="AA567" i="4"/>
  <c r="AJ567" i="4"/>
  <c r="AG567" i="4"/>
  <c r="AB509" i="4"/>
  <c r="AE509" i="4"/>
  <c r="AC509" i="4"/>
  <c r="AA509" i="4"/>
  <c r="AD509" i="4"/>
  <c r="AP509" i="4" s="1"/>
  <c r="AV509" i="4" s="1"/>
  <c r="AK509" i="4"/>
  <c r="AG509" i="4"/>
  <c r="Z509" i="4"/>
  <c r="AF509" i="4"/>
  <c r="AI509" i="4"/>
  <c r="AH509" i="4"/>
  <c r="AD511" i="4"/>
  <c r="AB511" i="4"/>
  <c r="AK511" i="4"/>
  <c r="AI511" i="4"/>
  <c r="AE511" i="4"/>
  <c r="AQ511" i="4" s="1"/>
  <c r="AW511" i="4" s="1"/>
  <c r="AG511" i="4"/>
  <c r="AA511" i="4"/>
  <c r="AM511" i="4" s="1"/>
  <c r="AS511" i="4" s="1"/>
  <c r="AF511" i="4"/>
  <c r="AH511" i="4"/>
  <c r="AC511" i="4"/>
  <c r="AO511" i="4" s="1"/>
  <c r="AU511" i="4" s="1"/>
  <c r="Z511" i="4"/>
  <c r="AJ511" i="4"/>
  <c r="D519" i="4"/>
  <c r="H519" i="4" s="1"/>
  <c r="F519" i="4"/>
  <c r="J519" i="4" s="1"/>
  <c r="G519" i="4"/>
  <c r="E519" i="4"/>
  <c r="I519" i="4" s="1"/>
  <c r="AN571" i="4"/>
  <c r="AT571" i="4" s="1"/>
  <c r="AQ571" i="4"/>
  <c r="AW571" i="4" s="1"/>
  <c r="AL571" i="4"/>
  <c r="AR571" i="4" s="1"/>
  <c r="X573" i="4"/>
  <c r="Y573" i="4" s="1"/>
  <c r="AA573" i="4" s="1"/>
  <c r="F529" i="4"/>
  <c r="J529" i="4" s="1"/>
  <c r="D529" i="4"/>
  <c r="H529" i="4" s="1"/>
  <c r="E529" i="4"/>
  <c r="I529" i="4" s="1"/>
  <c r="G529" i="4"/>
  <c r="Y556" i="4"/>
  <c r="AA556" i="4" s="1"/>
  <c r="AA539" i="4"/>
  <c r="AD539" i="4"/>
  <c r="AP539" i="4" s="1"/>
  <c r="AC539" i="4"/>
  <c r="AJ539" i="4"/>
  <c r="AI539" i="4"/>
  <c r="Z539" i="4"/>
  <c r="AL539" i="4" s="1"/>
  <c r="AR539" i="4" s="1"/>
  <c r="AB539" i="4"/>
  <c r="AE539" i="4"/>
  <c r="AV539" i="4"/>
  <c r="AF539" i="4"/>
  <c r="AK539" i="4"/>
  <c r="AG539" i="4"/>
  <c r="AH539" i="4"/>
  <c r="X565" i="4"/>
  <c r="Y565" i="4" s="1"/>
  <c r="Y559" i="4"/>
  <c r="AA559" i="4" s="1"/>
  <c r="Y505" i="4"/>
  <c r="AE505" i="4" s="1"/>
  <c r="Y575" i="4"/>
  <c r="AK575" i="4" s="1"/>
  <c r="AN523" i="4"/>
  <c r="AT523" i="4" s="1"/>
  <c r="AC531" i="4"/>
  <c r="AE531" i="4"/>
  <c r="AQ531" i="4" s="1"/>
  <c r="AH531" i="4"/>
  <c r="AK531" i="4"/>
  <c r="Z531" i="4"/>
  <c r="AL531" i="4" s="1"/>
  <c r="AB531" i="4"/>
  <c r="AD531" i="4"/>
  <c r="AP531" i="4" s="1"/>
  <c r="AF531" i="4"/>
  <c r="AG531" i="4"/>
  <c r="AJ531" i="4"/>
  <c r="AA531" i="4"/>
  <c r="AI531" i="4"/>
  <c r="AO531" i="4" s="1"/>
  <c r="AU531" i="4" s="1"/>
  <c r="AV531" i="4"/>
  <c r="AR531" i="4"/>
  <c r="AW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O561" i="4" s="1"/>
  <c r="AU561" i="4" s="1"/>
  <c r="AD561" i="4"/>
  <c r="AW561" i="4"/>
  <c r="AE561" i="4"/>
  <c r="AQ561" i="4" s="1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/>
  <c r="U471" i="4"/>
  <c r="V471" i="4"/>
  <c r="W471" i="4" s="1"/>
  <c r="X471" i="4" s="1"/>
  <c r="U426" i="4"/>
  <c r="V426" i="4"/>
  <c r="W426" i="4" s="1"/>
  <c r="U394" i="4"/>
  <c r="V394" i="4"/>
  <c r="W394" i="4" s="1"/>
  <c r="X394" i="4" s="1"/>
  <c r="AE489" i="4"/>
  <c r="Z489" i="4"/>
  <c r="AL489" i="4" s="1"/>
  <c r="AB489" i="4"/>
  <c r="AD489" i="4"/>
  <c r="AP489" i="4" s="1"/>
  <c r="AV489" i="4" s="1"/>
  <c r="AA489" i="4"/>
  <c r="AR489" i="4"/>
  <c r="AG489" i="4"/>
  <c r="AC489" i="4"/>
  <c r="AO489" i="4" s="1"/>
  <c r="AU489" i="4" s="1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W430" i="4"/>
  <c r="U493" i="4"/>
  <c r="V493" i="4"/>
  <c r="W435" i="4"/>
  <c r="U388" i="4"/>
  <c r="V388" i="4"/>
  <c r="W388" i="4" s="1"/>
  <c r="W497" i="4"/>
  <c r="V425" i="4"/>
  <c r="W425" i="4" s="1"/>
  <c r="X501" i="4"/>
  <c r="Y501" i="4" s="1"/>
  <c r="AJ433" i="4"/>
  <c r="W385" i="4"/>
  <c r="W469" i="4"/>
  <c r="X469" i="4" s="1"/>
  <c r="Y469" i="4" s="1"/>
  <c r="U420" i="4"/>
  <c r="V420" i="4"/>
  <c r="W420" i="4" s="1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W428" i="4" s="1"/>
  <c r="X428" i="4" s="1"/>
  <c r="U428" i="4"/>
  <c r="AF334" i="4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W403" i="4"/>
  <c r="AM431" i="4"/>
  <c r="AS431" i="4" s="1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59" i="4"/>
  <c r="W316" i="4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E412" i="4"/>
  <c r="AK412" i="4"/>
  <c r="AV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V369" i="4"/>
  <c r="W369" i="4" s="1"/>
  <c r="X369" i="4" s="1"/>
  <c r="Y369" i="4" s="1"/>
  <c r="W466" i="4"/>
  <c r="AN431" i="4"/>
  <c r="AT431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U463" i="4" s="1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S409" i="4" s="1"/>
  <c r="AC409" i="4"/>
  <c r="AO409" i="4" s="1"/>
  <c r="AU409" i="4" s="1"/>
  <c r="AE409" i="4"/>
  <c r="AQ409" i="4" s="1"/>
  <c r="AT409" i="4"/>
  <c r="AW409" i="4"/>
  <c r="AV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U459" i="4"/>
  <c r="AB399" i="4"/>
  <c r="AH399" i="4"/>
  <c r="AA399" i="4"/>
  <c r="AM399" i="4" s="1"/>
  <c r="AS399" i="4" s="1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J465" i="4"/>
  <c r="AS465" i="4"/>
  <c r="AA419" i="4"/>
  <c r="AE419" i="4"/>
  <c r="AJ419" i="4"/>
  <c r="AB419" i="4"/>
  <c r="AI419" i="4"/>
  <c r="AH419" i="4"/>
  <c r="Z419" i="4"/>
  <c r="AC419" i="4"/>
  <c r="AO419" i="4" s="1"/>
  <c r="AU419" i="4" s="1"/>
  <c r="AG419" i="4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V393" i="4" s="1"/>
  <c r="AA393" i="4"/>
  <c r="AM393" i="4" s="1"/>
  <c r="AC393" i="4"/>
  <c r="AO393" i="4" s="1"/>
  <c r="AU393" i="4" s="1"/>
  <c r="AE393" i="4"/>
  <c r="AQ393" i="4" s="1"/>
  <c r="AW393" i="4" s="1"/>
  <c r="AS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V402" i="4"/>
  <c r="W402" i="4" s="1"/>
  <c r="U402" i="4"/>
  <c r="AH433" i="4"/>
  <c r="AK433" i="4"/>
  <c r="AK457" i="4"/>
  <c r="AJ457" i="4"/>
  <c r="X385" i="4"/>
  <c r="Y385" i="4" s="1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R467" i="4"/>
  <c r="AU467" i="4"/>
  <c r="Z485" i="4"/>
  <c r="AL485" i="4" s="1"/>
  <c r="AR485" i="4" s="1"/>
  <c r="AB485" i="4"/>
  <c r="AN485" i="4" s="1"/>
  <c r="AT485" i="4" s="1"/>
  <c r="AA485" i="4"/>
  <c r="AM485" i="4" s="1"/>
  <c r="AS485" i="4" s="1"/>
  <c r="AD485" i="4"/>
  <c r="AP485" i="4" s="1"/>
  <c r="AV485" i="4" s="1"/>
  <c r="AC485" i="4"/>
  <c r="AO485" i="4" s="1"/>
  <c r="AE485" i="4"/>
  <c r="AQ485" i="4" s="1"/>
  <c r="AW485" i="4"/>
  <c r="AU485" i="4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P513" i="4"/>
  <c r="AV513" i="4" s="1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AP334" i="4"/>
  <c r="AV334" i="4" s="1"/>
  <c r="AM241" i="4"/>
  <c r="AS241" i="4" s="1"/>
  <c r="AP241" i="4"/>
  <c r="AV241" i="4" s="1"/>
  <c r="W546" i="4"/>
  <c r="V482" i="4"/>
  <c r="U482" i="4"/>
  <c r="W552" i="4"/>
  <c r="V516" i="4"/>
  <c r="U516" i="4"/>
  <c r="AK540" i="4"/>
  <c r="AF540" i="4"/>
  <c r="AI540" i="4"/>
  <c r="AG540" i="4"/>
  <c r="AJ540" i="4"/>
  <c r="AH540" i="4"/>
  <c r="AL541" i="4"/>
  <c r="AR541" i="4" s="1"/>
  <c r="AO535" i="4"/>
  <c r="AU535" i="4" s="1"/>
  <c r="AN377" i="4"/>
  <c r="AT377" i="4" s="1"/>
  <c r="AO377" i="4"/>
  <c r="AU377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L551" i="4"/>
  <c r="AR551" i="4" s="1"/>
  <c r="AQ513" i="4"/>
  <c r="AW513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Q334" i="4"/>
  <c r="AW334" i="4" s="1"/>
  <c r="U476" i="4"/>
  <c r="V476" i="4"/>
  <c r="V456" i="4"/>
  <c r="W456" i="4" s="1"/>
  <c r="U456" i="4"/>
  <c r="V504" i="4"/>
  <c r="W504" i="4" s="1"/>
  <c r="U504" i="4"/>
  <c r="W538" i="4"/>
  <c r="V440" i="4"/>
  <c r="U440" i="4"/>
  <c r="AO513" i="4"/>
  <c r="AU513" i="4" s="1"/>
  <c r="AN245" i="4"/>
  <c r="AT245" i="4" s="1"/>
  <c r="V542" i="4"/>
  <c r="W542" i="4" s="1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AL334" i="4"/>
  <c r="AR334" i="4" s="1"/>
  <c r="AO334" i="4"/>
  <c r="AU334" i="4" s="1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V535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R513" i="4" s="1"/>
  <c r="AB553" i="4"/>
  <c r="AE553" i="4"/>
  <c r="AD553" i="4"/>
  <c r="AJ553" i="4"/>
  <c r="AC553" i="4"/>
  <c r="AI553" i="4"/>
  <c r="Z553" i="4"/>
  <c r="AF553" i="4"/>
  <c r="AG553" i="4"/>
  <c r="AA553" i="4"/>
  <c r="AM553" i="4" s="1"/>
  <c r="AH553" i="4"/>
  <c r="AK553" i="4"/>
  <c r="AS553" i="4"/>
  <c r="AF448" i="4"/>
  <c r="AH448" i="4"/>
  <c r="AJ448" i="4"/>
  <c r="AG448" i="4"/>
  <c r="AI448" i="4"/>
  <c r="AK448" i="4"/>
  <c r="X458" i="4"/>
  <c r="Y458" i="4" s="1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K373" i="11" l="1"/>
  <c r="M373" i="11" s="1"/>
  <c r="L373" i="11"/>
  <c r="N373" i="11" s="1"/>
  <c r="F539" i="4"/>
  <c r="J539" i="4" s="1"/>
  <c r="E539" i="4"/>
  <c r="I539" i="4" s="1"/>
  <c r="D539" i="4"/>
  <c r="H539" i="4" s="1"/>
  <c r="G539" i="4"/>
  <c r="G513" i="4"/>
  <c r="D513" i="4"/>
  <c r="H513" i="4" s="1"/>
  <c r="F513" i="4"/>
  <c r="J513" i="4" s="1"/>
  <c r="E513" i="4"/>
  <c r="I513" i="4" s="1"/>
  <c r="G551" i="4"/>
  <c r="E551" i="4"/>
  <c r="I551" i="4" s="1"/>
  <c r="F551" i="4"/>
  <c r="J551" i="4" s="1"/>
  <c r="D551" i="4"/>
  <c r="H551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39" i="4"/>
  <c r="AT539" i="4" s="1"/>
  <c r="AM539" i="4"/>
  <c r="AS539" i="4" s="1"/>
  <c r="D571" i="4"/>
  <c r="H571" i="4" s="1"/>
  <c r="E571" i="4"/>
  <c r="I571" i="4" s="1"/>
  <c r="F571" i="4"/>
  <c r="J571" i="4" s="1"/>
  <c r="G571" i="4"/>
  <c r="AL511" i="4"/>
  <c r="AR511" i="4" s="1"/>
  <c r="AN511" i="4"/>
  <c r="AT511" i="4" s="1"/>
  <c r="AL509" i="4"/>
  <c r="AR509" i="4" s="1"/>
  <c r="AM509" i="4"/>
  <c r="AS509" i="4" s="1"/>
  <c r="AQ509" i="4"/>
  <c r="AW509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D523" i="4"/>
  <c r="H523" i="4" s="1"/>
  <c r="F523" i="4"/>
  <c r="J523" i="4" s="1"/>
  <c r="E523" i="4"/>
  <c r="I523" i="4" s="1"/>
  <c r="G523" i="4"/>
  <c r="AA575" i="4"/>
  <c r="AC575" i="4"/>
  <c r="AD575" i="4"/>
  <c r="AG575" i="4"/>
  <c r="AI575" i="4"/>
  <c r="AF575" i="4"/>
  <c r="AH505" i="4"/>
  <c r="AF505" i="4"/>
  <c r="AC505" i="4"/>
  <c r="AB505" i="4"/>
  <c r="AN505" i="4" s="1"/>
  <c r="AT505" i="4" s="1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D541" i="4"/>
  <c r="H541" i="4" s="1"/>
  <c r="E541" i="4"/>
  <c r="I541" i="4" s="1"/>
  <c r="F541" i="4"/>
  <c r="J541" i="4" s="1"/>
  <c r="G541" i="4"/>
  <c r="Y550" i="4"/>
  <c r="Y530" i="4"/>
  <c r="Y506" i="4"/>
  <c r="Y532" i="4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Q565" i="4" s="1"/>
  <c r="AW565" i="4" s="1"/>
  <c r="AG565" i="4"/>
  <c r="AC565" i="4"/>
  <c r="AD565" i="4"/>
  <c r="AP565" i="4" s="1"/>
  <c r="AI565" i="4"/>
  <c r="AV565" i="4"/>
  <c r="AQ539" i="4"/>
  <c r="AW539" i="4" s="1"/>
  <c r="AO539" i="4"/>
  <c r="AU539" i="4" s="1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P511" i="4"/>
  <c r="AV511" i="4" s="1"/>
  <c r="AO509" i="4"/>
  <c r="AU509" i="4" s="1"/>
  <c r="AN509" i="4"/>
  <c r="AT509" i="4" s="1"/>
  <c r="AM567" i="4"/>
  <c r="AS567" i="4" s="1"/>
  <c r="AP567" i="4"/>
  <c r="AV567" i="4" s="1"/>
  <c r="AQ507" i="4"/>
  <c r="AW507" i="4" s="1"/>
  <c r="AM507" i="4"/>
  <c r="AS507" i="4" s="1"/>
  <c r="G525" i="4"/>
  <c r="D525" i="4"/>
  <c r="H525" i="4" s="1"/>
  <c r="E525" i="4"/>
  <c r="I525" i="4" s="1"/>
  <c r="F525" i="4"/>
  <c r="J525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AQ559" i="4" s="1"/>
  <c r="AW559" i="4" s="1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AN556" i="4" s="1"/>
  <c r="AT556" i="4" s="1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Q483" i="4" s="1"/>
  <c r="AW483" i="4" s="1"/>
  <c r="AJ483" i="4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N501" i="4" s="1"/>
  <c r="AT501" i="4" s="1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AD394" i="4"/>
  <c r="AE394" i="4"/>
  <c r="Y471" i="4"/>
  <c r="AK471" i="4" s="1"/>
  <c r="AB471" i="4"/>
  <c r="AA471" i="4"/>
  <c r="AE471" i="4"/>
  <c r="AD471" i="4"/>
  <c r="AA343" i="4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 s="1"/>
  <c r="X325" i="4"/>
  <c r="Y325" i="4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AP483" i="4"/>
  <c r="AV483" i="4" s="1"/>
  <c r="Y389" i="4"/>
  <c r="AB389" i="4" s="1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G389" i="4"/>
  <c r="AI389" i="4"/>
  <c r="AP469" i="4"/>
  <c r="AV469" i="4" s="1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D447" i="4"/>
  <c r="AP447" i="4" s="1"/>
  <c r="AT447" i="4"/>
  <c r="AE447" i="4"/>
  <c r="AQ447" i="4" s="1"/>
  <c r="AW447" i="4" s="1"/>
  <c r="AA447" i="4"/>
  <c r="AM447" i="4" s="1"/>
  <c r="AS447" i="4" s="1"/>
  <c r="Z447" i="4"/>
  <c r="AL447" i="4" s="1"/>
  <c r="AR447" i="4" s="1"/>
  <c r="AC447" i="4"/>
  <c r="AO447" i="4" s="1"/>
  <c r="AV447" i="4"/>
  <c r="AU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Z550" i="4"/>
  <c r="AE550" i="4"/>
  <c r="AB550" i="4"/>
  <c r="AC550" i="4"/>
  <c r="AD550" i="4"/>
  <c r="AA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T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W466" i="4"/>
  <c r="AD544" i="4"/>
  <c r="AP544" i="4" s="1"/>
  <c r="AA544" i="4"/>
  <c r="AM544" i="4" s="1"/>
  <c r="AV544" i="4"/>
  <c r="Z544" i="4"/>
  <c r="AL544" i="4" s="1"/>
  <c r="AR544" i="4" s="1"/>
  <c r="AE544" i="4"/>
  <c r="AQ544" i="4" s="1"/>
  <c r="AB544" i="4"/>
  <c r="AN544" i="4" s="1"/>
  <c r="AT544" i="4" s="1"/>
  <c r="AC544" i="4"/>
  <c r="AO544" i="4" s="1"/>
  <c r="AW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A492" i="4"/>
  <c r="AB492" i="4"/>
  <c r="AC492" i="4"/>
  <c r="AD492" i="4"/>
  <c r="AE492" i="4"/>
  <c r="Z458" i="4"/>
  <c r="AA458" i="4"/>
  <c r="AB458" i="4"/>
  <c r="AC458" i="4"/>
  <c r="AD458" i="4"/>
  <c r="AE458" i="4"/>
  <c r="AQ458" i="4" s="1"/>
  <c r="AW458" i="4" s="1"/>
  <c r="AO553" i="4"/>
  <c r="AU553" i="4" s="1"/>
  <c r="AN553" i="4"/>
  <c r="AT553" i="4" s="1"/>
  <c r="X526" i="4"/>
  <c r="Y526" i="4" s="1"/>
  <c r="AJ458" i="4"/>
  <c r="AH458" i="4"/>
  <c r="W514" i="4"/>
  <c r="X440" i="4"/>
  <c r="Y440" i="4" s="1"/>
  <c r="W404" i="4"/>
  <c r="W470" i="4"/>
  <c r="Y508" i="4"/>
  <c r="X508" i="4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AB472" i="4"/>
  <c r="AE472" i="4"/>
  <c r="Z472" i="4"/>
  <c r="AC472" i="4"/>
  <c r="AD472" i="4"/>
  <c r="AA472" i="4"/>
  <c r="Z512" i="4"/>
  <c r="AL512" i="4" s="1"/>
  <c r="AR512" i="4" s="1"/>
  <c r="AA512" i="4"/>
  <c r="AM512" i="4" s="1"/>
  <c r="AB512" i="4"/>
  <c r="AN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T512" i="4"/>
  <c r="AB442" i="4"/>
  <c r="AA442" i="4"/>
  <c r="Z442" i="4"/>
  <c r="AE442" i="4"/>
  <c r="AD442" i="4"/>
  <c r="AC442" i="4"/>
  <c r="AE506" i="4"/>
  <c r="AB506" i="4"/>
  <c r="AD506" i="4"/>
  <c r="Z506" i="4"/>
  <c r="AA506" i="4"/>
  <c r="AC506" i="4"/>
  <c r="Z480" i="4"/>
  <c r="AA480" i="4"/>
  <c r="AB480" i="4"/>
  <c r="AC480" i="4"/>
  <c r="AD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X536" i="4"/>
  <c r="Y536" i="4" s="1"/>
  <c r="X546" i="4"/>
  <c r="Y546" i="4" s="1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Y522" i="4"/>
  <c r="X474" i="4"/>
  <c r="Y474" i="4" s="1"/>
  <c r="X450" i="4"/>
  <c r="Y450" i="4" s="1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S540" i="4"/>
  <c r="Z540" i="4"/>
  <c r="AL540" i="4" s="1"/>
  <c r="AR540" i="4" s="1"/>
  <c r="AV540" i="4"/>
  <c r="AW540" i="4"/>
  <c r="AU540" i="4"/>
  <c r="AB540" i="4"/>
  <c r="AN540" i="4" s="1"/>
  <c r="AT540" i="4" s="1"/>
  <c r="X524" i="4"/>
  <c r="Y524" i="4" s="1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W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AW410" i="4" s="1"/>
  <c r="Z410" i="4"/>
  <c r="AL410" i="4" s="1"/>
  <c r="AR410" i="4" s="1"/>
  <c r="AV410" i="4"/>
  <c r="AS410" i="4"/>
  <c r="AT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Y518" i="4" s="1"/>
  <c r="Z530" i="4"/>
  <c r="AB530" i="4"/>
  <c r="AE530" i="4"/>
  <c r="AA530" i="4"/>
  <c r="AC530" i="4"/>
  <c r="AD530" i="4"/>
  <c r="Z468" i="4"/>
  <c r="AL468" i="4" s="1"/>
  <c r="AR468" i="4" s="1"/>
  <c r="AA468" i="4"/>
  <c r="AM468" i="4" s="1"/>
  <c r="AB468" i="4"/>
  <c r="AN468" i="4" s="1"/>
  <c r="AS468" i="4"/>
  <c r="AC468" i="4"/>
  <c r="AO468" i="4" s="1"/>
  <c r="AU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S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T460" i="4"/>
  <c r="Z436" i="4"/>
  <c r="AA436" i="4"/>
  <c r="AM436" i="4" s="1"/>
  <c r="AS436" i="4" s="1"/>
  <c r="AB436" i="4"/>
  <c r="AN436" i="4" s="1"/>
  <c r="AT436" i="4" s="1"/>
  <c r="AC436" i="4"/>
  <c r="AO436" i="4" s="1"/>
  <c r="AU436" i="4" s="1"/>
  <c r="AD436" i="4"/>
  <c r="AP436" i="4" s="1"/>
  <c r="AV436" i="4" s="1"/>
  <c r="AE436" i="4"/>
  <c r="AQ436" i="4" s="1"/>
  <c r="AW436" i="4" s="1"/>
  <c r="Z408" i="4"/>
  <c r="AL408" i="4" s="1"/>
  <c r="AR408" i="4" s="1"/>
  <c r="AC408" i="4"/>
  <c r="AO408" i="4" s="1"/>
  <c r="AU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A532" i="4"/>
  <c r="Z532" i="4"/>
  <c r="AE532" i="4"/>
  <c r="AB532" i="4"/>
  <c r="AC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E544" i="4" l="1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F540" i="4"/>
  <c r="J540" i="4" s="1"/>
  <c r="E540" i="4"/>
  <c r="I540" i="4" s="1"/>
  <c r="D540" i="4"/>
  <c r="H540" i="4" s="1"/>
  <c r="G540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AP506" i="4"/>
  <c r="AV506" i="4" s="1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F509" i="4"/>
  <c r="J509" i="4" s="1"/>
  <c r="G509" i="4"/>
  <c r="D509" i="4"/>
  <c r="H509" i="4" s="1"/>
  <c r="E509" i="4"/>
  <c r="I509" i="4" s="1"/>
  <c r="G511" i="4"/>
  <c r="F511" i="4"/>
  <c r="J511" i="4" s="1"/>
  <c r="E511" i="4"/>
  <c r="I511" i="4" s="1"/>
  <c r="D511" i="4"/>
  <c r="H511" i="4" s="1"/>
  <c r="Y444" i="4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/>
  <c r="AE416" i="4"/>
  <c r="AC416" i="4"/>
  <c r="AA416" i="4"/>
  <c r="AD416" i="4"/>
  <c r="AB416" i="4"/>
  <c r="Z416" i="4"/>
  <c r="Z388" i="4"/>
  <c r="AL388" i="4" s="1"/>
  <c r="AR388" i="4" s="1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O497" i="4" s="1"/>
  <c r="AB497" i="4"/>
  <c r="Z497" i="4"/>
  <c r="AA497" i="4"/>
  <c r="AD497" i="4"/>
  <c r="AP497" i="4" s="1"/>
  <c r="AV497" i="4" s="1"/>
  <c r="AE497" i="4"/>
  <c r="AU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V499" i="4"/>
  <c r="AF499" i="4"/>
  <c r="AH499" i="4"/>
  <c r="AJ499" i="4"/>
  <c r="AG499" i="4"/>
  <c r="AI499" i="4"/>
  <c r="AE499" i="4"/>
  <c r="AD499" i="4"/>
  <c r="AP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N439" i="4" s="1"/>
  <c r="AT439" i="4" s="1"/>
  <c r="AD439" i="4"/>
  <c r="AA439" i="4"/>
  <c r="Z439" i="4"/>
  <c r="AJ439" i="4"/>
  <c r="AI439" i="4"/>
  <c r="AO439" i="4" s="1"/>
  <c r="AU439" i="4" s="1"/>
  <c r="AF439" i="4"/>
  <c r="AH439" i="4"/>
  <c r="AK439" i="4"/>
  <c r="AQ439" i="4" s="1"/>
  <c r="AW439" i="4" s="1"/>
  <c r="AG439" i="4"/>
  <c r="AM439" i="4" s="1"/>
  <c r="AS439" i="4" s="1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Q383" i="4" s="1"/>
  <c r="AW383" i="4" s="1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AC391" i="4"/>
  <c r="AD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K372" i="4"/>
  <c r="Z208" i="4"/>
  <c r="AL208" i="4" s="1"/>
  <c r="AR208" i="4" s="1"/>
  <c r="AB295" i="4"/>
  <c r="AN315" i="4"/>
  <c r="AT315" i="4" s="1"/>
  <c r="Y370" i="4"/>
  <c r="AC370" i="4" s="1"/>
  <c r="AE370" i="4"/>
  <c r="AA370" i="4"/>
  <c r="Z370" i="4"/>
  <c r="AM389" i="4"/>
  <c r="AS389" i="4" s="1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B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C524" i="4"/>
  <c r="Z524" i="4"/>
  <c r="AS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T504" i="4"/>
  <c r="AS504" i="4"/>
  <c r="AB504" i="4"/>
  <c r="AN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E452" i="4"/>
  <c r="AQ452" i="4" s="1"/>
  <c r="AW452" i="4" s="1"/>
  <c r="AD452" i="4"/>
  <c r="AP452" i="4" s="1"/>
  <c r="AV452" i="4" s="1"/>
  <c r="AU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/>
  <c r="AA542" i="4"/>
  <c r="AD542" i="4"/>
  <c r="AP542" i="4" s="1"/>
  <c r="AV542" i="4" s="1"/>
  <c r="AT542" i="4"/>
  <c r="X500" i="4"/>
  <c r="Y500" i="4" s="1"/>
  <c r="AF524" i="4"/>
  <c r="X510" i="4"/>
  <c r="Y510" i="4"/>
  <c r="AF450" i="4"/>
  <c r="AG474" i="4"/>
  <c r="AJ474" i="4"/>
  <c r="AJ522" i="4"/>
  <c r="Z508" i="4"/>
  <c r="AA508" i="4"/>
  <c r="AB508" i="4"/>
  <c r="AC508" i="4"/>
  <c r="AO508" i="4" s="1"/>
  <c r="AU508" i="4" s="1"/>
  <c r="AD508" i="4"/>
  <c r="AE508" i="4"/>
  <c r="AQ508" i="4" s="1"/>
  <c r="AW508" i="4" s="1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P538" i="4" s="1"/>
  <c r="AC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O534" i="4" s="1"/>
  <c r="AU534" i="4" s="1"/>
  <c r="AA534" i="4"/>
  <c r="AH534" i="4"/>
  <c r="AF534" i="4"/>
  <c r="AK534" i="4"/>
  <c r="AI534" i="4"/>
  <c r="AG534" i="4"/>
  <c r="AJ534" i="4"/>
  <c r="AG452" i="4"/>
  <c r="E542" i="4" l="1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O493" i="4" s="1"/>
  <c r="AU493" i="4" s="1"/>
  <c r="AA493" i="4"/>
  <c r="AB493" i="4"/>
  <c r="AN493" i="4" s="1"/>
  <c r="AD493" i="4"/>
  <c r="AE493" i="4"/>
  <c r="AT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N354" i="4" s="1"/>
  <c r="AT354" i="4" s="1"/>
  <c r="AI354" i="4"/>
  <c r="AG354" i="4"/>
  <c r="AD354" i="4"/>
  <c r="AP354" i="4" s="1"/>
  <c r="AV354" i="4" s="1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O426" i="4" s="1"/>
  <c r="AU426" i="4" s="1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O487" i="4" s="1"/>
  <c r="AU487" i="4" s="1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Q488" i="4" s="1"/>
  <c r="AB488" i="4"/>
  <c r="AW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O500" i="4" s="1"/>
  <c r="AU500" i="4" s="1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L548" i="4" s="1"/>
  <c r="AR548" i="4" s="1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548" i="4" l="1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510" i="4" l="1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<sst xmlns="http://schemas.openxmlformats.org/spreadsheetml/2006/main" count="3914" uniqueCount="511">
  <si>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</si>
  <si>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</si>
  <si>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</si>
  <si>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</si>
  <si>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</si>
  <si>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</si>
  <si>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</si>
  <si>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</si>
  <si>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</si>
  <si>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</si>
  <si>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</si>
  <si>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</si>
  <si>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</si>
  <si>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</si>
  <si>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</si>
  <si>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</si>
  <si>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</si>
  <si>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</si>
  <si>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</si>
  <si>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</si>
  <si>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</si>
  <si>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</si>
  <si>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</si>
  <si>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</si>
  <si>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</si>
  <si>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</si>
  <si>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</si>
  <si>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</si>
  <si>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</si>
  <si>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</si>
  <si>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</si>
  <si>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</si>
  <si>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</si>
  <si>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</si>
  <si>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</si>
  <si>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</si>
  <si>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</si>
  <si>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</si>
  <si>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</si>
  <si>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</si>
  <si>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</si>
  <si>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</si>
  <si>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</si>
  <si>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</si>
  <si>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</si>
  <si>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</si>
  <si>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</si>
  <si>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</si>
  <si>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</si>
  <si>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</si>
  <si>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</si>
  <si>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</si>
  <si>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</si>
  <si>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</si>
  <si>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</si>
  <si>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</si>
  <si>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</si>
  <si>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</si>
  <si>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</si>
  <si>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</si>
  <si>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</si>
  <si>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</si>
  <si>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</si>
  <si>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</si>
  <si>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</si>
  <si>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</si>
  <si>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</si>
  <si>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</si>
  <si>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</si>
  <si>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</si>
  <si>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</si>
  <si>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</si>
  <si>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</si>
  <si>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</si>
  <si>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</si>
  <si>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</si>
  <si>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</si>
  <si>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</si>
  <si>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</si>
  <si>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</si>
  <si>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</si>
  <si>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</si>
  <si>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</si>
  <si>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</si>
  <si>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</si>
  <si>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</si>
  <si>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</si>
  <si>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</si>
  <si>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</si>
  <si>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</si>
  <si>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</si>
  <si>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</si>
  <si>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</si>
  <si>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</si>
  <si>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</si>
  <si>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</si>
  <si>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</si>
  <si>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</si>
  <si>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</si>
  <si>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</si>
  <si>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</si>
  <si>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</si>
  <si>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</si>
  <si>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</si>
  <si>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</si>
  <si>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</si>
  <si>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</si>
  <si>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</si>
  <si>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</si>
  <si>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</si>
  <si>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</si>
  <si>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</si>
  <si>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</si>
  <si>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</si>
  <si>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</si>
  <si>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</si>
  <si>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</si>
  <si>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</si>
  <si>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</si>
  <si>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</si>
  <si>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</si>
  <si>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</si>
  <si>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</si>
  <si>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</si>
  <si>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</si>
  <si>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</si>
  <si>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</si>
  <si>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</si>
  <si>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</si>
  <si>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</si>
  <si>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</si>
  <si>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</si>
  <si>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</si>
  <si>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</si>
  <si>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</si>
  <si>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</si>
  <si>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</si>
  <si>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</si>
  <si>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</si>
  <si>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</si>
  <si>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</si>
  <si>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</si>
  <si>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</si>
  <si>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</si>
  <si>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</si>
  <si>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</si>
  <si>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</si>
  <si>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</si>
  <si>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</si>
  <si>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</si>
  <si>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</si>
  <si>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</si>
  <si>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</si>
  <si>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</si>
  <si>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</si>
  <si>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</si>
  <si>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</si>
  <si>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</si>
  <si>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</si>
  <si>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</si>
  <si>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</si>
  <si>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</si>
  <si>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</si>
  <si>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</si>
  <si>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</si>
  <si>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</si>
  <si>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</si>
  <si>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</si>
  <si>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</si>
  <si>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</si>
  <si>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</si>
  <si>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</si>
  <si>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</si>
  <si>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</si>
  <si>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</si>
  <si>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</si>
  <si>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</si>
  <si>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</si>
  <si>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</si>
  <si>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</si>
  <si>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</si>
  <si>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</si>
  <si>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</si>
  <si>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</si>
  <si>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</si>
  <si>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</si>
  <si>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</si>
  <si>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</si>
  <si>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</si>
  <si>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</si>
  <si>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</si>
  <si>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</si>
  <si>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</si>
  <si>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</si>
  <si>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</si>
  <si>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</si>
  <si>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</si>
  <si>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</si>
  <si>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</si>
  <si>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</si>
  <si>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</si>
  <si>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</si>
  <si>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</si>
  <si>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</si>
  <si>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</si>
  <si>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</si>
  <si>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</si>
  <si>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</si>
  <si>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</si>
  <si>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</si>
  <si>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</si>
  <si>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</si>
  <si>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</si>
  <si>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</si>
  <si>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</si>
  <si>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</si>
  <si>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</si>
  <si>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</si>
  <si>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</si>
  <si>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</si>
  <si>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</si>
  <si>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</si>
  <si>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</si>
  <si>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</si>
  <si>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</si>
  <si>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</si>
  <si>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</si>
  <si>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</si>
  <si>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</si>
  <si>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</si>
  <si>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</si>
  <si>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</si>
  <si>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</si>
  <si>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</si>
  <si>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</si>
  <si>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</si>
  <si>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</si>
  <si>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</si>
  <si>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</si>
  <si>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</si>
  <si>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</si>
  <si>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</si>
  <si>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</si>
  <si>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</si>
  <si>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</si>
  <si>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</si>
  <si>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</si>
  <si>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</si>
  <si>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</si>
  <si>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</si>
  <si>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</si>
  <si>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</si>
  <si>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</si>
  <si>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</si>
  <si>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</si>
  <si>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</si>
  <si>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</si>
  <si>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</si>
  <si>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</si>
  <si>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</si>
  <si>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</si>
  <si>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</si>
  <si>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</si>
  <si>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</si>
  <si>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</si>
  <si>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</si>
  <si>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</si>
  <si>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</si>
  <si>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</si>
  <si>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</si>
  <si>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</si>
  <si>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</si>
  <si>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</si>
  <si>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</si>
  <si>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</si>
  <si>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</si>
  <si>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</si>
  <si>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</si>
  <si>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</si>
  <si>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</si>
  <si>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</si>
  <si>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</si>
  <si>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</si>
  <si>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</si>
  <si>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</si>
  <si>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</si>
  <si>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</si>
  <si>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</si>
  <si>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</si>
  <si>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</si>
  <si>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</si>
  <si>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</si>
  <si>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</si>
  <si>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</si>
  <si>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</si>
  <si>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</si>
  <si>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</si>
  <si>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</si>
  <si>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</si>
  <si>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</si>
  <si>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</si>
  <si>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</si>
  <si>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</si>
  <si>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</si>
  <si>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</si>
  <si>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</si>
  <si>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</si>
  <si>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</si>
  <si>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</si>
  <si>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</si>
  <si>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</si>
  <si>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</si>
  <si>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</si>
  <si>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</si>
  <si>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</si>
  <si>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</si>
  <si>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</si>
  <si>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</si>
  <si>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</si>
  <si>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</si>
  <si>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</si>
  <si>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</si>
  <si>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</si>
  <si>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</si>
  <si>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</si>
  <si>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</si>
  <si>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</si>
  <si>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</si>
  <si>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</si>
  <si>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</si>
  <si>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</si>
  <si>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</si>
  <si>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</si>
  <si>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</si>
  <si>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</si>
  <si>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</si>
  <si>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</si>
  <si>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</si>
  <si>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</si>
  <si>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</si>
  <si>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</si>
  <si>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</si>
  <si>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</si>
  <si>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</si>
  <si>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</si>
  <si>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</si>
  <si>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</si>
  <si>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</si>
  <si>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</si>
  <si>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</si>
  <si>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</si>
  <si>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</si>
  <si>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</si>
  <si>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</si>
  <si>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</si>
  <si>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</si>
  <si>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</si>
  <si>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</si>
  <si>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</si>
  <si>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</si>
  <si>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</si>
  <si>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</si>
  <si>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</si>
  <si>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</si>
  <si>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</si>
  <si>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</si>
  <si>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</si>
  <si>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</si>
  <si>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</si>
  <si>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</si>
  <si>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</si>
  <si>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</si>
  <si>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</si>
  <si>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</si>
  <si>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</si>
  <si>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</si>
  <si>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</si>
  <si>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</si>
  <si>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</si>
  <si>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</si>
  <si>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</si>
  <si>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</si>
  <si>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</si>
  <si>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</si>
  <si>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</si>
  <si>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</si>
  <si>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</si>
  <si>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</si>
  <si>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</si>
  <si>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</si>
  <si>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</si>
  <si>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</si>
  <si>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</si>
  <si>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</si>
  <si>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</si>
  <si>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</si>
  <si>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</si>
  <si>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</si>
  <si>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</si>
  <si>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</si>
  <si>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</si>
  <si>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</si>
  <si>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</si>
  <si>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</si>
  <si>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</si>
  <si>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</si>
  <si>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</si>
  <si>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</si>
  <si>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</si>
  <si>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</si>
  <si>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</si>
  <si>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</si>
  <si>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</si>
  <si>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</si>
  <si>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</si>
  <si>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</si>
  <si>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</si>
  <si>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</si>
  <si>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</si>
  <si>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</si>
  <si>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</si>
  <si>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</si>
  <si>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</si>
  <si>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</si>
  <si>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</si>
  <si>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</si>
  <si>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</si>
  <si>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</si>
  <si>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</si>
  <si>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</si>
  <si>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</si>
  <si>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</si>
  <si>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</si>
  <si>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</si>
  <si>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</si>
  <si>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</si>
  <si>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</si>
  <si>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</si>
  <si>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</si>
  <si>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</si>
  <si>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</si>
  <si>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</si>
  <si>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</si>
  <si>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</si>
  <si>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</si>
  <si>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</si>
  <si>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</si>
  <si>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</si>
  <si>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</si>
  <si>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</si>
  <si>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</si>
  <si>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</si>
  <si>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</si>
  <si>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</si>
  <si>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</si>
  <si>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</si>
  <si>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</si>
  <si>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</si>
  <si>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</si>
  <si>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</si>
  <si>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</si>
  <si>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</si>
  <si>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</si>
  <si>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</si>
  <si>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</si>
  <si>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</si>
  <si>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</si>
  <si>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</si>
  <si>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</si>
  <si>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</si>
  <si>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</si>
  <si>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</si>
  <si>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</si>
  <si>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</si>
  <si>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</si>
  <si>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</si>
  <si>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</si>
  <si>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</si>
  <si>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</si>
  <si>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</si>
  <si>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</si>
  <si>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</si>
  <si>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</si>
  <si>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</si>
  <si>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</si>
  <si>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</si>
  <si>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</si>
  <si>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</si>
  <si>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</si>
  <si>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</si>
  <si>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</si>
  <si>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</si>
  <si>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</si>
  <si>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</si>
  <si>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</si>
  <si>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</si>
  <si>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</si>
  <si>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</si>
  <si>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</si>
  <si>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</si>
  <si>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</si>
  <si>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</si>
  <si>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</si>
  <si>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</si>
  <si>
    <t>Mgladbach</t>
  </si>
  <si>
    <t>Dag and Red</t>
  </si>
  <si>
    <t>Stockport</t>
  </si>
  <si>
    <t>Eastleigh</t>
  </si>
  <si>
    <t>Kings Lynn</t>
  </si>
  <si>
    <t>Nottm Forest</t>
  </si>
  <si>
    <t>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</si>
</sst>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1.0501502456550436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1.0475117579190587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1.0417159380917833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1.0458219570064358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1.0476415951389864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1.0470882991581001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1.0344490471441554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1.038953678663225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1.0524934496338532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1.0511989710920113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1.0510694237812139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1.0502439111838868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1.0517344996321181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1.0460060256260135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1.046349494759292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1.0543819242504819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1.0538611122400778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1.0522559150967761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1.0509444270006065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1.0497253316960662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1.0460060256260135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1.0449864577049268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1.047073470420135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1.0483511839381512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1.0459631209894389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1.0502439111838868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1.0516104099147749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1.0767372138762286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1.0700036736716445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1.0484438729518561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1.0425381099894757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1.0449698306901456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1.0452436950640556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1.0584326593083702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1.0557821208912506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1.0595834779007536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1.0593568958392465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1.0589099176352577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1.069601405639077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1.0570274463634663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1.0631376838968771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1.0644124233859844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1.0407298027485501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1.0656962984479288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1.0333163546654354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1.0429171817048493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1.045344963452246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1.0946841370998444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1.043438569981763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1.044303665417317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1.0439719885779606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1.04299513543169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1.0556315371027907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1.0558399741144113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1.0536369139215562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1.042708496600167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1.041979455975633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1.0427733349764023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1.058976498761141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1.037952243407696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1.0399586640868308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1.0589099176352577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1.0597204573559456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1.0695045288795901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1.0658585446489031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1.0667899925853617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1.0511007709925617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1.051738571938915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1.0434058512320166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1.0442736271125563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1.0684787671157105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1.0668028349405521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1.0629813436677837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1.0688734653100223</v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1.0334451883011251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25.511136226357291</v>
      </c>
      <c r="I505" s="6">
        <f>IF('Log_working_3-way'!$D505="","",'True_Odds_Calculator_3-way'!O506/'True_Odds_Calculator_3-way'!B506-1)</f>
        <v>6.1416644071489559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3.3962824345739939E-2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1.0333626625352841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23.167860685550536</v>
      </c>
      <c r="I506" s="6">
        <f>IF('Log_working_3-way'!$D506="","",'True_Odds_Calculator_3-way'!O507/'True_Odds_Calculator_3-way'!B507-1)</f>
        <v>6.5427922616493026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3.4431649754874005E-2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1.0255321907155923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35.765111226305052</v>
      </c>
      <c r="I507" s="6">
        <f>IF('Log_working_3-way'!$D507="","",'True_Odds_Calculator_3-way'!O508/'True_Odds_Calculator_3-way'!B508-1)</f>
        <v>4.5112092584204486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2.3738195402041029E-2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1.0194462507938038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16.439239767378275</v>
      </c>
      <c r="I508" s="6">
        <f>IF('Log_working_3-way'!$D508="","",'True_Odds_Calculator_3-way'!O509/'True_Odds_Calculator_3-way'!B509-1)</f>
        <v>6.8165969109600573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2.0882500178788455E-2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1.0207621343572701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8.7979692510791896</v>
      </c>
      <c r="I509" s="6">
        <f>IF('Log_working_3-way'!$D509="","",'True_Odds_Calculator_3-way'!O510/'True_Odds_Calculator_3-way'!B510-1)</f>
        <v>5.7755264372282813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2.2091467045568525E-2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1.0235832977581074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4.753089222908466</v>
      </c>
      <c r="I510" s="6">
        <f>IF('Log_working_3-way'!$D510="","",'True_Odds_Calculator_3-way'!O511/'True_Odds_Calculator_3-way'!B511-1)</f>
        <v>5.4868236333123539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2.401061478891231E-2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1.0296248168516846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38.012220822720757</v>
      </c>
      <c r="I511" s="6">
        <f>IF('Log_working_3-way'!$D511="","",'True_Odds_Calculator_3-way'!O512/'True_Odds_Calculator_3-way'!B512-1)</f>
        <v>4.4429470942016156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2.6798326751035884E-2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1.0195757472110045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10.48530116332247</v>
      </c>
      <c r="I512" s="6">
        <f>IF('Log_working_3-way'!$D512="","",'True_Odds_Calculator_3-way'!O513/'True_Odds_Calculator_3-way'!B513-1)</f>
        <v>7.0400219898812555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2.1155567459153701E-2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1.0266238628589033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6.029094875664831</v>
      </c>
      <c r="I513" s="6">
        <f>IF('Log_working_3-way'!$D513="","",'True_Odds_Calculator_3-way'!O514/'True_Odds_Calculator_3-way'!B514-1)</f>
        <v>7.414483263615935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2.8051130429666227E-2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1.0271788928514902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18.901847326045313</v>
      </c>
      <c r="I514" s="6">
        <f>IF('Log_working_3-way'!$D514="","",'True_Odds_Calculator_3-way'!O515/'True_Odds_Calculator_3-way'!B515-1)</f>
        <v>8.14624303936335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2.8778933016215369E-2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1.0252801072338542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13.288899491017892</v>
      </c>
      <c r="I515" s="6">
        <f>IF('Log_working_3-way'!$D515="","",'True_Odds_Calculator_3-way'!O516/'True_Odds_Calculator_3-way'!B516-1)</f>
        <v>8.2723491295879992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2.7354207559406873E-2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1.0251660299254997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9.2619590616995477</v>
      </c>
      <c r="I516" s="6">
        <f>IF('Log_working_3-way'!$D516="","",'True_Odds_Calculator_3-way'!O517/'True_Odds_Calculator_3-way'!B517-1)</f>
        <v>8.7489433226753093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2.7231406978242223E-2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1.0302192724106654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28.639778244815911</v>
      </c>
      <c r="I517" s="6">
        <f>IF('Log_working_3-way'!$D517="","",'True_Odds_Calculator_3-way'!O518/'True_Odds_Calculator_3-way'!B518-1)</f>
        <v>6.5764549723667658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2.9835598764049287E-2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1.0283320026706282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27.412712321537626</v>
      </c>
      <c r="I518" s="6">
        <f>IF('Log_working_3-way'!$D518="","",'True_Odds_Calculator_3-way'!O519/'True_Odds_Calculator_3-way'!B519-1)</f>
        <v>6.2592872227046579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2.835685893449913E-2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1.0280547787916694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21.028322489591773</v>
      </c>
      <c r="I519" s="6">
        <f>IF('Log_working_3-way'!$D519="","",'True_Odds_Calculator_3-way'!O520/'True_Odds_Calculator_3-way'!B520-1)</f>
        <v>6.9757064538960876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2.9390094146541035E-2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1.0370963469571299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38.266289338250729</v>
      </c>
      <c r="I520" s="6">
        <f>IF('Log_working_3-way'!$D520="","",'True_Odds_Calculator_3-way'!O521/'True_Odds_Calculator_3-way'!B521-1)</f>
        <v>4.9891757994761434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3.3191519433440009E-2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1.0330704199800171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35.516110994700099</v>
      </c>
      <c r="I521" s="6">
        <f>IF('Log_working_3-way'!$D521="","",'True_Odds_Calculator_3-way'!O522/'True_Odds_Calculator_3-way'!B522-1)</f>
        <v>4.7434928340359503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3.0718978426688359E-2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1.0340454457672028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35.031258856589155</v>
      </c>
      <c r="I522" s="6">
        <f>IF('Log_working_3-way'!$D522="","",'True_Odds_Calculator_3-way'!O523/'True_Odds_Calculator_3-way'!B523-1)</f>
        <v>4.2169009544889509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3.1888727486959034E-2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1.0351570245971302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33.291631075058412</v>
      </c>
      <c r="I523" s="6">
        <f>IF('Log_working_3-way'!$D523="","",'True_Odds_Calculator_3-way'!O524/'True_Odds_Calculator_3-way'!B524-1)</f>
        <v>5.7025415198230522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3.3221164800112168E-2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1.0246775087816042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15.228374247200943</v>
      </c>
      <c r="I524" s="6">
        <f>IF('Log_working_3-way'!$D524="","",'True_Odds_Calculator_3-way'!O525/'True_Odds_Calculator_3-way'!B525-1)</f>
        <v>7.999437959629315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2.6580041892308781E-2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1.0338338682228965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39.41391491129778</v>
      </c>
      <c r="I525" s="6">
        <f>IF('Log_working_3-way'!$D525="","",'True_Odds_Calculator_3-way'!O526/'True_Odds_Calculator_3-way'!B526-1)</f>
        <v>4.7200508161933801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2.9925191469976964E-2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1.0346174359142293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35.468918828071452</v>
      </c>
      <c r="I526" s="6">
        <f>IF('Log_working_3-way'!$D526="","",'True_Odds_Calculator_3-way'!O527/'True_Odds_Calculator_3-way'!B527-1)</f>
        <v>5.1477625284281361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3.2052767947747141E-2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1.0273483044526837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8.3141719659909086</v>
      </c>
      <c r="I527" s="6">
        <f>IF('Log_working_3-way'!$D527="","",'True_Odds_Calculator_3-way'!O528/'True_Odds_Calculator_3-way'!B528-1)</f>
        <v>6.4564977788680684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2.9083709575316474E-2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1.0269326954032048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16.158570448553355</v>
      </c>
      <c r="I528" s="6">
        <f>IF('Log_working_3-way'!$D528="","",'True_Odds_Calculator_3-way'!O529/'True_Odds_Calculator_3-way'!B529-1)</f>
        <v>8.672004542664931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2.8880612440911335E-2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1.0274399664087368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20.626936541150702</v>
      </c>
      <c r="I529" s="6">
        <f>IF('Log_working_3-way'!$D529="","",'True_Odds_Calculator_3-way'!O530/'True_Odds_Calculator_3-way'!B530-1)</f>
        <v>7.3590701482226439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2.8805487916419681E-2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1.0265900861697448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15.880354719664311</v>
      </c>
      <c r="I530" s="6">
        <f>IF('Log_working_3-way'!$D530="","",'True_Odds_Calculator_3-way'!O531/'True_Odds_Calculator_3-way'!B531-1)</f>
        <v>6.4197096536481189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2.8480230387976313E-2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1.0256793637696053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7.272709989158157</v>
      </c>
      <c r="I531" s="6">
        <f>IF('Log_working_3-way'!$D531="","",'True_Odds_Calculator_3-way'!O532/'True_Odds_Calculator_3-way'!B532-1)</f>
        <v>8.0466617481639311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2.7457721043481653E-2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1.0257197898354971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9.2562787656568499</v>
      </c>
      <c r="I532" s="6">
        <f>IF('Log_working_3-way'!$D532="","",'True_Odds_Calculator_3-way'!O533/'True_Odds_Calculator_3-way'!B533-1)</f>
        <v>8.50148075024679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2.7800324675324672E-2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1.0536853246897124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4.2551917537680284</v>
      </c>
      <c r="I533" s="6">
        <f>IF('Log_working_3-way'!$D533="","",'True_Odds_Calculator_3-way'!O534/'True_Odds_Calculator_3-way'!B534-1)</f>
        <v>6.1641333362844914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5.3497653241898702E-2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1.0458642918078478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23.611290041920174</v>
      </c>
      <c r="I534" s="6">
        <f>IF('Log_working_3-way'!$D534="","",'True_Odds_Calculator_3-way'!O535/'True_Odds_Calculator_3-way'!B535-1)</f>
        <v>5.1841744215688026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4.6967424306905814E-2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1.0272242883185172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5.8749704308601798</v>
      </c>
      <c r="I535" s="6">
        <f>IF('Log_working_3-way'!$D535="","",'True_Odds_Calculator_3-way'!O536/'True_Odds_Calculator_3-way'!B536-1)</f>
        <v>8.6115246591638837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2.8853348887084573E-2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1.0199081566013324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9.4536842615415999</v>
      </c>
      <c r="I536" s="6">
        <f>IF('Log_working_3-way'!$D536="","",'True_Odds_Calculator_3-way'!O537/'True_Odds_Calculator_3-way'!B537-1)</f>
        <v>8.8648644949731352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2.1616193647270077E-2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1.0257540384779349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26.579510836361049</v>
      </c>
      <c r="I537" s="6">
        <f>IF('Log_working_3-way'!$D537="","",'True_Odds_Calculator_3-way'!O538/'True_Odds_Calculator_3-way'!B538-1)</f>
        <v>7.0490341442094788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2.5882785704035571E-2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1.0252806542357336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1.8630007353858185</v>
      </c>
      <c r="I538" s="6">
        <f>IF('Log_working_3-way'!$D538="","",'True_Odds_Calculator_3-way'!O539/'True_Odds_Calculator_3-way'!B539-1)</f>
        <v>6.0182605984930948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2.4124713095063921E-2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1.0248043554748492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7.0888377426216973</v>
      </c>
      <c r="I539" s="6">
        <f>IF('Log_working_3-way'!$D539="","",'True_Odds_Calculator_3-way'!O540/'True_Odds_Calculator_3-way'!B540-1)</f>
        <v>10.268092736259614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2.6726866964106533E-2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1.0383506686295192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30.116015407138875</v>
      </c>
      <c r="I540" s="6">
        <f>IF('Log_working_3-way'!$D540="","",'True_Odds_Calculator_3-way'!O541/'True_Odds_Calculator_3-way'!B541-1)</f>
        <v>5.2089315187941825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3.7506166160113263E-2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1.0349535958748193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4.0365576868531203</v>
      </c>
      <c r="I541" s="6">
        <f>IF('Log_working_3-way'!$D541="","",'True_Odds_Calculator_3-way'!O542/'True_Odds_Calculator_3-way'!B542-1)</f>
        <v>5.6913668481762469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3.4946657889512345E-2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1.0368245388713262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28.451575946733119</v>
      </c>
      <c r="I542" s="6">
        <f>IF('Log_working_3-way'!$D542="","",'True_Odds_Calculator_3-way'!O543/'True_Odds_Calculator_3-way'!B543-1)</f>
        <v>6.2822053465079977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3.6416483491080731E-2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1.0364913434118019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18.187983061642534</v>
      </c>
      <c r="I543" s="6">
        <f>IF('Log_working_3-way'!$D543="","",'True_Odds_Calculator_3-way'!O544/'True_Odds_Calculator_3-way'!B544-1)</f>
        <v>6.9499953601943458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3.8662942048139692E-2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1.0397450125419885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23.2592392938923</v>
      </c>
      <c r="I544" s="6">
        <f>IF('Log_working_3-way'!$D544="","",'True_Odds_Calculator_3-way'!O545/'True_Odds_Calculator_3-way'!B545-1)</f>
        <v>5.8315742953061607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4.091835991551962E-2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1.036051864761335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15.717602737092992</v>
      </c>
      <c r="I545" s="6">
        <f>IF('Log_working_3-way'!$D545="","",'True_Odds_Calculator_3-way'!O546/'True_Odds_Calculator_3-way'!B546-1)</f>
        <v>6.6408166447653736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3.8492861933505873E-2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1.0495124155057201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38.865969857932043</v>
      </c>
      <c r="I546" s="6">
        <f>IF('Log_working_3-way'!$D546="","",'True_Odds_Calculator_3-way'!O547/'True_Odds_Calculator_3-way'!B547-1)</f>
        <v>4.4555392475368523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4.4081185065864226E-2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1.0619641629740113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53.926333914387314</v>
      </c>
      <c r="I547" s="6">
        <f>IF('Log_working_3-way'!$D547="","",'True_Odds_Calculator_3-way'!O548/'True_Odds_Calculator_3-way'!B548-1)</f>
        <v>2.1408725915126969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4.4892290392152034E-2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1.0203100847573752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12.225133798145473</v>
      </c>
      <c r="I548" s="6">
        <f>IF('Log_working_3-way'!$D548="","",'True_Odds_Calculator_3-way'!O549/'True_Odds_Calculator_3-way'!B549-1)</f>
        <v>7.718630420334101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2.2026407631092981E-2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1.0497100602786487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-0.36799118083110882</v>
      </c>
      <c r="I549" s="6">
        <f>IF('Log_working_3-way'!$D549="","",'True_Odds_Calculator_3-way'!O550/'True_Odds_Calculator_3-way'!B550-1)</f>
        <v>0.82062302587984171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3.0704681652939492E-2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1.0261253500773997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3.7702353801085708</v>
      </c>
      <c r="I550" s="6">
        <f>IF('Log_working_3-way'!$D550="","",'True_Odds_Calculator_3-way'!O551/'True_Odds_Calculator_3-way'!B551-1)</f>
        <v>5.5072088956840277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2.6084958301328731E-2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1.0204522332190347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10.167468635712339</v>
      </c>
      <c r="I551" s="6">
        <f>IF('Log_working_3-way'!$D551="","",'True_Odds_Calculator_3-way'!O552/'True_Odds_Calculator_3-way'!B552-1)</f>
        <v>6.6343507692220305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2.2025746371526989E-2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1.0295271575744218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40.101508441090274</v>
      </c>
      <c r="I552" s="6">
        <f>IF('Log_working_3-way'!$D552="","",'True_Odds_Calculator_3-way'!O553/'True_Odds_Calculator_3-way'!B553-1)</f>
        <v>4.714774514647428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2.5890002106513821E-2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1.0889498205244157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60.55728376314579</v>
      </c>
      <c r="I553" s="6">
        <f>IF('Log_working_3-way'!$D553="","",'True_Odds_Calculator_3-way'!O554/'True_Odds_Calculator_3-way'!B554-1)</f>
        <v>1.5436839428705449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5.6518683404913395E-2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1.0290096507336326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1.4401351799988085</v>
      </c>
      <c r="I554" s="6">
        <f>IF('Log_working_3-way'!$D554="","",'True_Odds_Calculator_3-way'!O555/'True_Odds_Calculator_3-way'!B555-1)</f>
        <v>4.011536109624303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2.6010858741419174E-2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1.0359739847295126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36.350714537643938</v>
      </c>
      <c r="I555" s="6">
        <f>IF('Log_working_3-way'!$D555="","",'True_Odds_Calculator_3-way'!O556/'True_Odds_Calculator_3-way'!B556-1)</f>
        <v>5.3328201119188687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3.2878728375295152E-2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1.0345999991536277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35.936411608606498</v>
      </c>
      <c r="I556" s="6">
        <f>IF('Log_working_3-way'!$D556="","",'True_Odds_Calculator_3-way'!O557/'True_Odds_Calculator_3-way'!B557-1)</f>
        <v>5.8566035696035339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3.1609349948049648E-2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1.0275373213852159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18.191080098207532</v>
      </c>
      <c r="I557" s="6">
        <f>IF('Log_working_3-way'!$D557="","",'True_Odds_Calculator_3-way'!O558/'True_Odds_Calculator_3-way'!B558-1)</f>
        <v>7.4540547852155488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2.9284767645675558E-2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1.0251476605258893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8.8748865720849501</v>
      </c>
      <c r="I558" s="6">
        <f>IF('Log_working_3-way'!$D558="","",'True_Odds_Calculator_3-way'!O559/'True_Odds_Calculator_3-way'!B559-1)</f>
        <v>7.8865957453956046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2.7090206245645732E-2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1.0250788804101532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12.453843322994814</v>
      </c>
      <c r="I559" s="6">
        <f>IF('Log_working_3-way'!$D559="","",'True_Odds_Calculator_3-way'!O560/'True_Odds_Calculator_3-way'!B560-1)</f>
        <v>8.7493746664719936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2.7185958945900035E-2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1.0257644037425138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11.233003960582739</v>
      </c>
      <c r="I560" s="6">
        <f>IF('Log_working_3-way'!$D560="","",'True_Odds_Calculator_3-way'!O561/'True_Odds_Calculator_3-way'!B561-1)</f>
        <v>8.8041562807899361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2.7942132659328101E-2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1.0226823184872973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20.731908495642916</v>
      </c>
      <c r="I561" s="6">
        <f>IF('Log_working_3-way'!$D561="","",'True_Odds_Calculator_3-way'!O562/'True_Odds_Calculator_3-way'!B562-1)</f>
        <v>7.3505941608373142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2.3836033766520437E-2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1.0245834898161261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3.7776310817055672</v>
      </c>
      <c r="I562" s="6">
        <f>IF('Log_working_3-way'!$D562="","",'True_Odds_Calculator_3-way'!O563/'True_Odds_Calculator_3-way'!B563-1)</f>
        <v>5.2877756481536116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2.4496594102631608E-2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1.031717013431573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2.5069668090675492</v>
      </c>
      <c r="I563" s="6">
        <f>IF('Log_working_3-way'!$D563="","",'True_Odds_Calculator_3-way'!O564/'True_Odds_Calculator_3-way'!B564-1)</f>
        <v>5.6842578162562472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3.0615942123039419E-2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1.0231924670036339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23.916743624710264</v>
      </c>
      <c r="I564" s="6">
        <f>IF('Log_working_3-way'!$D564="","",'True_Odds_Calculator_3-way'!O565/'True_Odds_Calculator_3-way'!B565-1)</f>
        <v>8.2481516408344735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2.3713276877833867E-2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1.0207128498066662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19.216845700836764</v>
      </c>
      <c r="I565" s="6">
        <f>IF('Log_working_3-way'!$D565="","",'True_Odds_Calculator_3-way'!O566/'True_Odds_Calculator_3-way'!B566-1)</f>
        <v>6.7207370590873907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2.197728223934714E-2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1.0277072097705557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39.633404271443759</v>
      </c>
      <c r="I566" s="6">
        <f>IF('Log_working_3-way'!$D566="","",'True_Odds_Calculator_3-way'!O567/'True_Odds_Calculator_3-way'!B567-1)</f>
        <v>5.0108586200360588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2.4361847090464961E-2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1.0373425133223886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19.246011109273898</v>
      </c>
      <c r="I567" s="6">
        <f>IF('Log_working_3-way'!$D567="","",'True_Odds_Calculator_3-way'!O568/'True_Odds_Calculator_3-way'!B568-1)</f>
        <v>8.2224734441730742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3.931582957718982E-2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1.0362154333881293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9.6251715907452375</v>
      </c>
      <c r="I568" s="6">
        <f>IF('Log_working_3-way'!$D568="","",'True_Odds_Calculator_3-way'!O569/'True_Odds_Calculator_3-way'!B569-1)</f>
        <v>7.4763550906771137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3.8797884239543334E-2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1.0627915911165131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53.034058659360618</v>
      </c>
      <c r="I569" s="6">
        <f>IF('Log_working_3-way'!$D569="","",'True_Odds_Calculator_3-way'!O570/'True_Odds_Calculator_3-way'!B570-1)</f>
        <v>2.1482388517344466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4.6234719670664282E-2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1.037737916740767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17.663567087646889</v>
      </c>
      <c r="I570" s="6">
        <f>IF('Log_working_3-way'!$D570="","",'True_Odds_Calculator_3-way'!O571/'True_Odds_Calculator_3-way'!B571-1)</f>
        <v>5.226747654302434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3.9809146776781379E-2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1.0378585765749511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19.050526552919035</v>
      </c>
      <c r="I571" s="6">
        <f>IF('Log_working_3-way'!$D571="","",'True_Odds_Calculator_3-way'!O572/'True_Odds_Calculator_3-way'!B572-1)</f>
        <v>6.1009813918105333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3.9886614751771576E-2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1.0478591782561801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65.452702145096808</v>
      </c>
      <c r="I572" s="6">
        <f>IF('Log_working_3-way'!$D572="","",'True_Odds_Calculator_3-way'!O573/'True_Odds_Calculator_3-way'!B573-1)</f>
        <v>0.85612086800304144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2.7818934847432253E-2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1.0330283773663247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33.770049944346731</v>
      </c>
      <c r="I573" s="6">
        <f>IF('Log_working_3-way'!$D573="","",'True_Odds_Calculator_3-way'!O574/'True_Odds_Calculator_3-way'!B574-1)</f>
        <v>4.9119153964205831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3.1244732413822973E-2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1.0208041052831232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21.191208638932604</v>
      </c>
      <c r="I574" s="6">
        <f>IF('Log_working_3-way'!$D574="","",'True_Odds_Calculator_3-way'!O575/'True_Odds_Calculator_3-way'!B575-1)</f>
        <v>6.8093164558151233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2.1834246633532839E-2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1.0271251913308068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1.4026188738396774</v>
      </c>
      <c r="I575" s="6">
        <f>IF('Log_working_3-way'!$D575="","",'True_Odds_Calculator_3-way'!O576/'True_Odds_Calculator_3-way'!B576-1)</f>
        <v>7.0501738821100215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2.5737541947875364E-2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1.0470506159171489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3.1352503879270479</v>
      </c>
      <c r="I576" s="6">
        <f>IF('Log_working_3-way'!$D576="","",'True_Odds_Calculator_3-way'!O577/'True_Odds_Calculator_3-way'!B577-1)</f>
        <v>5.1010079647560804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4.5220782062887377E-2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1.0399045294047062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5.8679380227006899</v>
      </c>
      <c r="I577" s="6">
        <f>IF('Log_working_3-way'!$D577="","",'True_Odds_Calculator_3-way'!O578/'True_Odds_Calculator_3-way'!B578-1)</f>
        <v>5.7950691691891265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4.0951339150865129E-2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1.0356074267047426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15.585101284287681</v>
      </c>
      <c r="I578" s="6">
        <f>IF('Log_working_3-way'!$D578="","",'True_Odds_Calculator_3-way'!O579/'True_Odds_Calculator_3-way'!B579-1)</f>
        <v>7.5834641808216787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3.8120546697991475E-2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1.0364661440382354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7.0899848583171075</v>
      </c>
      <c r="I579" s="6">
        <f>IF('Log_working_3-way'!$D579="","",'True_Odds_Calculator_3-way'!O580/'True_Odds_Calculator_3-way'!B580-1)</f>
        <v>7.3296751536435476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3.8518174068046251E-2</v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9">
        <f t="shared" si="104"/>
        <v>0.50997462410317718</v>
      </c>
      <c r="E505" s="9">
        <f t="shared" si="105"/>
        <v>0.2611068363429051</v>
      </c>
      <c r="F505" s="9">
        <f t="shared" si="106"/>
        <v>0.22891853955391794</v>
      </c>
      <c r="G505" s="9">
        <f t="shared" si="107"/>
        <v>1.0559141545707513</v>
      </c>
      <c r="H505" s="9">
        <f t="shared" si="108"/>
        <v>1.9608818806593831</v>
      </c>
      <c r="I505" s="9">
        <f t="shared" si="109"/>
        <v>3.8298499342496148</v>
      </c>
      <c r="J505" s="9">
        <f t="shared" si="110"/>
        <v>4.3683661530806974</v>
      </c>
      <c r="K505" s="11">
        <f t="shared" si="111"/>
        <v>0.52356020942408377</v>
      </c>
      <c r="L505" s="11">
        <f t="shared" si="112"/>
        <v>0.27173913043478259</v>
      </c>
      <c r="M505" s="11">
        <f t="shared" si="113"/>
        <v>0.2386634844868735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-0.26416280076733056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0.23021545993925024</v>
      </c>
      <c r="Q505" s="11">
        <f>2*'OddsRatio_working_3-way'!K505*'OddsRatio_working_3-way'!L505*'OddsRatio_working_3-way'!M505</f>
        <v>6.7910165173820133E-2</v>
      </c>
      <c r="R505" s="11">
        <f t="shared" si="114"/>
        <v>0</v>
      </c>
      <c r="S505" s="11">
        <f t="shared" si="115"/>
        <v>-0.87149083546407247</v>
      </c>
      <c r="T505" s="11">
        <f t="shared" si="116"/>
        <v>-0.25707694261477065</v>
      </c>
      <c r="U505" s="11">
        <f>'OddsRatio_working_3-way'!S505-'OddsRatio_working_3-way'!R505^2/3</f>
        <v>-0.87149083546407247</v>
      </c>
      <c r="V505" s="11">
        <f>'OddsRatio_working_3-way'!S505*'OddsRatio_working_3-way'!R505/3-2*'OddsRatio_working_3-way'!R505^3/27-'OddsRatio_working_3-way'!T505</f>
        <v>0.25707694261477065</v>
      </c>
      <c r="W505" s="11">
        <f>'OddsRatio_working_3-way'!V505^2+4*'OddsRatio_working_3-way'!U505^3/27</f>
        <v>-3.1969822518461186E-2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0.15657137106014885</v>
      </c>
      <c r="Y505" s="11">
        <f>IF('OddsRatio_working_3-way'!W505&gt;=0,IF('OddsRatio_working_3-way'!V505+SQRT('OddsRatio_working_3-way'!W505)&gt;0,0,PI()),ACOS('OddsRatio_working_3-way'!V505/(2*'OddsRatio_working_3-way'!X505)))</f>
        <v>0.60771007484743067</v>
      </c>
      <c r="Z505" s="11">
        <f>'OddsRatio_working_3-way'!X505^(1/3)*COS('OddsRatio_working_3-way'!Y505/3)</f>
        <v>0.52795707728537566</v>
      </c>
      <c r="AA505" s="11">
        <f>'OddsRatio_working_3-way'!X505^(1/3)*COS(('OddsRatio_working_3-way'!Y505+2*PI())/3)</f>
        <v>-0.35788648438867332</v>
      </c>
      <c r="AB505" s="11">
        <f>'OddsRatio_working_3-way'!X505^(1/3)*COS(('OddsRatio_working_3-way'!Y505+4*PI())/3)</f>
        <v>-0.17007059289670251</v>
      </c>
      <c r="AC505" s="11">
        <f>'OddsRatio_working_3-way'!X505^(1/3)*SIN('OddsRatio_working_3-way'!Y505/3)</f>
        <v>0.10843555551097898</v>
      </c>
      <c r="AD505" s="11">
        <f>'OddsRatio_working_3-way'!X505^(1/3)*SIN(('OddsRatio_working_3-way'!Y505+2*PI())/3)</f>
        <v>0.40300646328143008</v>
      </c>
      <c r="AE505" s="11">
        <f>'OddsRatio_working_3-way'!X505^(1/3)*SIN(('OddsRatio_working_3-way'!Y505+4*PI())/3)</f>
        <v>-0.51144201879240903</v>
      </c>
      <c r="AF505" s="11">
        <f>-'OddsRatio_working_3-way'!U505/(3*'OddsRatio_working_3-way'!X505^(1/3))*COS(('OddsRatio_working_3-way'!Y505)/3)</f>
        <v>0.52795707728537566</v>
      </c>
      <c r="AG505" s="11">
        <f>-'OddsRatio_working_3-way'!U505/(3*'OddsRatio_working_3-way'!X505^(1/3))*COS(('OddsRatio_working_3-way'!Y505+2*PI())/3)</f>
        <v>-0.35788648438867332</v>
      </c>
      <c r="AH505" s="11">
        <f>-'OddsRatio_working_3-way'!U505/(3*'OddsRatio_working_3-way'!X505^(1/3))*COS(('OddsRatio_working_3-way'!Y505+4*PI())/3)</f>
        <v>-0.17007059289670251</v>
      </c>
      <c r="AI505" s="11">
        <f>'OddsRatio_working_3-way'!U505/(3*'OddsRatio_working_3-way'!X505^(1/3))*SIN(('OddsRatio_working_3-way'!Y505)/3)</f>
        <v>-0.10843555551097898</v>
      </c>
      <c r="AJ505" s="11">
        <f>'OddsRatio_working_3-way'!U505/(3*'OddsRatio_working_3-way'!X505^(1/3))*SIN(('OddsRatio_working_3-way'!Y505+2*PI())/3)</f>
        <v>-0.40300646328143008</v>
      </c>
      <c r="AK505" s="11">
        <f>'OddsRatio_working_3-way'!U505/(3*'OddsRatio_working_3-way'!X505^(1/3))*SIN(('OddsRatio_working_3-way'!Y505+4*PI())/3)</f>
        <v>0.51144201879240903</v>
      </c>
      <c r="AL505" s="11">
        <f>'OddsRatio_working_3-way'!Z505+'OddsRatio_working_3-way'!AF505</f>
        <v>1.0559141545707513</v>
      </c>
      <c r="AM505" s="11">
        <f>'OddsRatio_working_3-way'!AA505+'OddsRatio_working_3-way'!AG505</f>
        <v>-0.71577296877734664</v>
      </c>
      <c r="AN505" s="11">
        <f>'OddsRatio_working_3-way'!AB505+'OddsRatio_working_3-way'!AH505</f>
        <v>-0.34014118579340502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1.0559141545707513</v>
      </c>
      <c r="AS505" s="11">
        <f>IF(('OddsRatio_working_3-way'!X505=0),IF(Q505&gt;0,-Q505^(1/3),(-Q505)^(1/3)),'OddsRatio_working_3-way'!AM505-'OddsRatio_working_3-way'!R505/3)</f>
        <v>-0.71577296877734664</v>
      </c>
      <c r="AT505" s="11">
        <f>IF(('OddsRatio_working_3-way'!X505=0),IF(Q505&gt;0,-Q505^(1/3),(-Q505)^(1/3)),'OddsRatio_working_3-way'!AN505-'OddsRatio_working_3-way'!R505/3)</f>
        <v>-0.34014118579340502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9">
        <f t="shared" si="104"/>
        <v>0.48647554453882419</v>
      </c>
      <c r="E506" s="9">
        <f t="shared" si="105"/>
        <v>0.26856794022808894</v>
      </c>
      <c r="F506" s="9">
        <f t="shared" si="106"/>
        <v>0.24495651523308695</v>
      </c>
      <c r="G506" s="9">
        <f t="shared" si="107"/>
        <v>1.0556017897014613</v>
      </c>
      <c r="H506" s="9">
        <f t="shared" si="108"/>
        <v>2.0556017897014613</v>
      </c>
      <c r="I506" s="9">
        <f t="shared" si="109"/>
        <v>3.7234526174297709</v>
      </c>
      <c r="J506" s="9">
        <f t="shared" si="110"/>
        <v>4.0823572259282663</v>
      </c>
      <c r="K506" s="11">
        <f t="shared" si="111"/>
        <v>0.5</v>
      </c>
      <c r="L506" s="11">
        <f t="shared" si="112"/>
        <v>0.27932960893854747</v>
      </c>
      <c r="M506" s="11">
        <f t="shared" si="113"/>
        <v>0.25510204081632654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-0.26841295177288793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0.23158704822711207</v>
      </c>
      <c r="Q506" s="11">
        <f>2*'OddsRatio_working_3-way'!K506*'OddsRatio_working_3-way'!L506*'OddsRatio_working_3-way'!M506</f>
        <v>7.1257553300649867E-2</v>
      </c>
      <c r="R506" s="11">
        <f t="shared" si="114"/>
        <v>0</v>
      </c>
      <c r="S506" s="11">
        <f t="shared" si="115"/>
        <v>-0.86280131676754801</v>
      </c>
      <c r="T506" s="11">
        <f t="shared" si="116"/>
        <v>-0.2654773282361686</v>
      </c>
      <c r="U506" s="11">
        <f>'OddsRatio_working_3-way'!S506-'OddsRatio_working_3-way'!R506^2/3</f>
        <v>-0.86280131676754801</v>
      </c>
      <c r="V506" s="11">
        <f>'OddsRatio_working_3-way'!S506*'OddsRatio_working_3-way'!R506/3-2*'OddsRatio_working_3-way'!R506^3/27-'OddsRatio_working_3-way'!T506</f>
        <v>0.2654773282361686</v>
      </c>
      <c r="W506" s="11">
        <f>'OddsRatio_working_3-way'!V506^2+4*'OddsRatio_working_3-way'!U506^3/27</f>
        <v>-2.4676133356430249E-2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0.15423548972581233</v>
      </c>
      <c r="Y506" s="11">
        <f>IF('OddsRatio_working_3-way'!W506&gt;=0,IF('OddsRatio_working_3-way'!V506+SQRT('OddsRatio_working_3-way'!W506)&gt;0,0,PI()),ACOS('OddsRatio_working_3-way'!V506/(2*'OddsRatio_working_3-way'!X506)))</f>
        <v>0.53430384005844855</v>
      </c>
      <c r="Z506" s="11">
        <f>'OddsRatio_working_3-way'!X506^(1/3)*COS('OddsRatio_working_3-way'!Y506/3)</f>
        <v>0.52780089485073078</v>
      </c>
      <c r="AA506" s="11">
        <f>'OddsRatio_working_3-way'!X506^(1/3)*COS(('OddsRatio_working_3-way'!Y506+2*PI())/3)</f>
        <v>-0.34618040086460178</v>
      </c>
      <c r="AB506" s="11">
        <f>'OddsRatio_working_3-way'!X506^(1/3)*COS(('OddsRatio_working_3-way'!Y506+4*PI())/3)</f>
        <v>-0.18162049398612917</v>
      </c>
      <c r="AC506" s="11">
        <f>'OddsRatio_working_3-way'!X506^(1/3)*SIN('OddsRatio_working_3-way'!Y506/3)</f>
        <v>9.5008706534106022E-2</v>
      </c>
      <c r="AD506" s="11">
        <f>'OddsRatio_working_3-way'!X506^(1/3)*SIN(('OddsRatio_working_3-way'!Y506+2*PI())/3)</f>
        <v>0.4095846298138392</v>
      </c>
      <c r="AE506" s="11">
        <f>'OddsRatio_working_3-way'!X506^(1/3)*SIN(('OddsRatio_working_3-way'!Y506+4*PI())/3)</f>
        <v>-0.50459333634794523</v>
      </c>
      <c r="AF506" s="11">
        <f>-'OddsRatio_working_3-way'!U506/(3*'OddsRatio_working_3-way'!X506^(1/3))*COS(('OddsRatio_working_3-way'!Y506)/3)</f>
        <v>0.52780089485073056</v>
      </c>
      <c r="AG506" s="11">
        <f>-'OddsRatio_working_3-way'!U506/(3*'OddsRatio_working_3-way'!X506^(1/3))*COS(('OddsRatio_working_3-way'!Y506+2*PI())/3)</f>
        <v>-0.34618040086460167</v>
      </c>
      <c r="AH506" s="11">
        <f>-'OddsRatio_working_3-way'!U506/(3*'OddsRatio_working_3-way'!X506^(1/3))*COS(('OddsRatio_working_3-way'!Y506+4*PI())/3)</f>
        <v>-0.18162049398612909</v>
      </c>
      <c r="AI506" s="11">
        <f>'OddsRatio_working_3-way'!U506/(3*'OddsRatio_working_3-way'!X506^(1/3))*SIN(('OddsRatio_working_3-way'!Y506)/3)</f>
        <v>-9.500870653410598E-2</v>
      </c>
      <c r="AJ506" s="11">
        <f>'OddsRatio_working_3-way'!U506/(3*'OddsRatio_working_3-way'!X506^(1/3))*SIN(('OddsRatio_working_3-way'!Y506+2*PI())/3)</f>
        <v>-0.40958462981383903</v>
      </c>
      <c r="AK506" s="11">
        <f>'OddsRatio_working_3-way'!U506/(3*'OddsRatio_working_3-way'!X506^(1/3))*SIN(('OddsRatio_working_3-way'!Y506+4*PI())/3)</f>
        <v>0.50459333634794501</v>
      </c>
      <c r="AL506" s="11">
        <f>'OddsRatio_working_3-way'!Z506+'OddsRatio_working_3-way'!AF506</f>
        <v>1.0556017897014613</v>
      </c>
      <c r="AM506" s="11">
        <f>'OddsRatio_working_3-way'!AA506+'OddsRatio_working_3-way'!AG506</f>
        <v>-0.69236080172920345</v>
      </c>
      <c r="AN506" s="11">
        <f>'OddsRatio_working_3-way'!AB506+'OddsRatio_working_3-way'!AH506</f>
        <v>-0.36324098797225823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1.0556017897014613</v>
      </c>
      <c r="AS506" s="11">
        <f>IF(('OddsRatio_working_3-way'!X506=0),IF(Q506&gt;0,-Q506^(1/3),(-Q506)^(1/3)),'OddsRatio_working_3-way'!AM506-'OddsRatio_working_3-way'!R506/3)</f>
        <v>-0.69236080172920345</v>
      </c>
      <c r="AT506" s="11">
        <f>IF(('OddsRatio_working_3-way'!X506=0),IF(Q506&gt;0,-Q506^(1/3),(-Q506)^(1/3)),'OddsRatio_working_3-way'!AN506-'OddsRatio_working_3-way'!R506/3)</f>
        <v>-0.36324098797225823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9">
        <f t="shared" si="104"/>
        <v>0.60336607314382218</v>
      </c>
      <c r="E507" s="9">
        <f t="shared" si="105"/>
        <v>0.22991414457001011</v>
      </c>
      <c r="F507" s="9">
        <f t="shared" si="106"/>
        <v>0.16671978228616785</v>
      </c>
      <c r="G507" s="9">
        <f t="shared" si="107"/>
        <v>1.0434422644880836</v>
      </c>
      <c r="H507" s="9">
        <f t="shared" si="108"/>
        <v>1.657368626627493</v>
      </c>
      <c r="I507" s="9">
        <f t="shared" si="109"/>
        <v>4.3494496690067477</v>
      </c>
      <c r="J507" s="9">
        <f t="shared" si="110"/>
        <v>5.9980884468979205</v>
      </c>
      <c r="K507" s="11">
        <f t="shared" si="111"/>
        <v>0.61349693251533743</v>
      </c>
      <c r="L507" s="11">
        <f t="shared" si="112"/>
        <v>0.23752969121140144</v>
      </c>
      <c r="M507" s="11">
        <f t="shared" si="113"/>
        <v>0.17271157167530224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-0.24379951162161917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0.21720135574921795</v>
      </c>
      <c r="Q507" s="11">
        <f>2*'OddsRatio_working_3-way'!K507*'OddsRatio_working_3-way'!L507*'OddsRatio_working_3-way'!M507</f>
        <v>5.0336351274442172E-2</v>
      </c>
      <c r="R507" s="11">
        <f t="shared" si="114"/>
        <v>0</v>
      </c>
      <c r="S507" s="11">
        <f t="shared" si="115"/>
        <v>-0.89090152110853282</v>
      </c>
      <c r="T507" s="11">
        <f t="shared" si="116"/>
        <v>-0.20646616943419072</v>
      </c>
      <c r="U507" s="11">
        <f>'OddsRatio_working_3-way'!S507-'OddsRatio_working_3-way'!R507^2/3</f>
        <v>-0.89090152110853282</v>
      </c>
      <c r="V507" s="11">
        <f>'OddsRatio_working_3-way'!S507*'OddsRatio_working_3-way'!R507/3-2*'OddsRatio_working_3-way'!R507^3/27-'OddsRatio_working_3-way'!T507</f>
        <v>0.20646616943419072</v>
      </c>
      <c r="W507" s="11">
        <f>'OddsRatio_working_3-way'!V507^2+4*'OddsRatio_working_3-way'!U507^3/27</f>
        <v>-6.21292698213253E-2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0.16183135430298515</v>
      </c>
      <c r="Y507" s="11">
        <f>IF('OddsRatio_working_3-way'!W507&gt;=0,IF('OddsRatio_working_3-way'!V507+SQRT('OddsRatio_working_3-way'!W507)&gt;0,0,PI()),ACOS('OddsRatio_working_3-way'!V507/(2*'OddsRatio_working_3-way'!X507)))</f>
        <v>0.87902107064481716</v>
      </c>
      <c r="Z507" s="11">
        <f>'OddsRatio_working_3-way'!X507^(1/3)*COS('OddsRatio_working_3-way'!Y507/3)</f>
        <v>0.52172113224404193</v>
      </c>
      <c r="AA507" s="11">
        <f>'OddsRatio_working_3-way'!X507^(1/3)*COS(('OddsRatio_working_3-way'!Y507+2*PI())/3)</f>
        <v>-0.39717151727646577</v>
      </c>
      <c r="AB507" s="11">
        <f>'OddsRatio_working_3-way'!X507^(1/3)*COS(('OddsRatio_working_3-way'!Y507+4*PI())/3)</f>
        <v>-0.12454961496757604</v>
      </c>
      <c r="AC507" s="11">
        <f>'OddsRatio_working_3-way'!X507^(1/3)*SIN('OddsRatio_working_3-way'!Y507/3)</f>
        <v>0.15739832868502537</v>
      </c>
      <c r="AD507" s="11">
        <f>'OddsRatio_working_3-way'!X507^(1/3)*SIN(('OddsRatio_working_3-way'!Y507+2*PI())/3)</f>
        <v>0.37312458987200831</v>
      </c>
      <c r="AE507" s="11">
        <f>'OddsRatio_working_3-way'!X507^(1/3)*SIN(('OddsRatio_working_3-way'!Y507+4*PI())/3)</f>
        <v>-0.5305229185570336</v>
      </c>
      <c r="AF507" s="11">
        <f>-'OddsRatio_working_3-way'!U507/(3*'OddsRatio_working_3-way'!X507^(1/3))*COS(('OddsRatio_working_3-way'!Y507)/3)</f>
        <v>0.52172113224404171</v>
      </c>
      <c r="AG507" s="11">
        <f>-'OddsRatio_working_3-way'!U507/(3*'OddsRatio_working_3-way'!X507^(1/3))*COS(('OddsRatio_working_3-way'!Y507+2*PI())/3)</f>
        <v>-0.39717151727646566</v>
      </c>
      <c r="AH507" s="11">
        <f>-'OddsRatio_working_3-way'!U507/(3*'OddsRatio_working_3-way'!X507^(1/3))*COS(('OddsRatio_working_3-way'!Y507+4*PI())/3)</f>
        <v>-0.12454961496757599</v>
      </c>
      <c r="AI507" s="11">
        <f>'OddsRatio_working_3-way'!U507/(3*'OddsRatio_working_3-way'!X507^(1/3))*SIN(('OddsRatio_working_3-way'!Y507)/3)</f>
        <v>-0.15739832868502532</v>
      </c>
      <c r="AJ507" s="11">
        <f>'OddsRatio_working_3-way'!U507/(3*'OddsRatio_working_3-way'!X507^(1/3))*SIN(('OddsRatio_working_3-way'!Y507+2*PI())/3)</f>
        <v>-0.37312458987200814</v>
      </c>
      <c r="AK507" s="11">
        <f>'OddsRatio_working_3-way'!U507/(3*'OddsRatio_working_3-way'!X507^(1/3))*SIN(('OddsRatio_working_3-way'!Y507+4*PI())/3)</f>
        <v>0.53052291855703337</v>
      </c>
      <c r="AL507" s="11">
        <f>'OddsRatio_working_3-way'!Z507+'OddsRatio_working_3-way'!AF507</f>
        <v>1.0434422644880836</v>
      </c>
      <c r="AM507" s="11">
        <f>'OddsRatio_working_3-way'!AA507+'OddsRatio_working_3-way'!AG507</f>
        <v>-0.79434303455293143</v>
      </c>
      <c r="AN507" s="11">
        <f>'OddsRatio_working_3-way'!AB507+'OddsRatio_working_3-way'!AH507</f>
        <v>-0.24909922993515204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1.0434422644880836</v>
      </c>
      <c r="AS507" s="11">
        <f>IF(('OddsRatio_working_3-way'!X507=0),IF(Q507&gt;0,-Q507^(1/3),(-Q507)^(1/3)),'OddsRatio_working_3-way'!AM507-'OddsRatio_working_3-way'!R507/3)</f>
        <v>-0.79434303455293143</v>
      </c>
      <c r="AT507" s="11">
        <f>IF(('OddsRatio_working_3-way'!X507=0),IF(Q507&gt;0,-Q507^(1/3),(-Q507)^(1/3)),'OddsRatio_working_3-way'!AN507-'OddsRatio_working_3-way'!R507/3)</f>
        <v>-0.24909922993515204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9">
        <f t="shared" si="104"/>
        <v>0.41423884058085536</v>
      </c>
      <c r="E508" s="9">
        <f t="shared" si="105"/>
        <v>0.27611346927174757</v>
      </c>
      <c r="F508" s="9">
        <f t="shared" si="106"/>
        <v>0.30964769014739729</v>
      </c>
      <c r="G508" s="9">
        <f t="shared" si="107"/>
        <v>1.0321651380817602</v>
      </c>
      <c r="H508" s="9">
        <f t="shared" si="108"/>
        <v>2.4140662391720116</v>
      </c>
      <c r="I508" s="9">
        <f t="shared" si="109"/>
        <v>3.6216994507276716</v>
      </c>
      <c r="J508" s="9">
        <f t="shared" si="110"/>
        <v>3.2294766982566023</v>
      </c>
      <c r="K508" s="11">
        <f t="shared" si="111"/>
        <v>0.42194092827004215</v>
      </c>
      <c r="L508" s="11">
        <f t="shared" si="112"/>
        <v>0.2824858757062147</v>
      </c>
      <c r="M508" s="11">
        <f t="shared" si="113"/>
        <v>0.31645569620253161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-0.28351062818594386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0.22895493050482335</v>
      </c>
      <c r="Q508" s="11">
        <f>2*'OddsRatio_working_3-way'!K508*'OddsRatio_working_3-way'!L508*'OddsRatio_working_3-way'!M508</f>
        <v>7.5438197859908837E-2</v>
      </c>
      <c r="R508" s="11">
        <f t="shared" si="114"/>
        <v>0</v>
      </c>
      <c r="S508" s="11">
        <f t="shared" si="115"/>
        <v>-0.80757089062164011</v>
      </c>
      <c r="T508" s="11">
        <f t="shared" si="116"/>
        <v>-0.26608596066610873</v>
      </c>
      <c r="U508" s="11">
        <f>'OddsRatio_working_3-way'!S508-'OddsRatio_working_3-way'!R508^2/3</f>
        <v>-0.80757089062164011</v>
      </c>
      <c r="V508" s="11">
        <f>'OddsRatio_working_3-way'!S508*'OddsRatio_working_3-way'!R508/3-2*'OddsRatio_working_3-way'!R508^3/27-'OddsRatio_working_3-way'!T508</f>
        <v>0.26608596066610873</v>
      </c>
      <c r="W508" s="11">
        <f>'OddsRatio_working_3-way'!V508^2+4*'OddsRatio_working_3-way'!U508^3/27</f>
        <v>-7.2240553242907263E-3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0.13966548767313339</v>
      </c>
      <c r="Y508" s="11">
        <f>IF('OddsRatio_working_3-way'!W508&gt;=0,IF('OddsRatio_working_3-way'!V508+SQRT('OddsRatio_working_3-way'!W508)&gt;0,0,PI()),ACOS('OddsRatio_working_3-way'!V508/(2*'OddsRatio_working_3-way'!X508)))</f>
        <v>0.30918104630846499</v>
      </c>
      <c r="Z508" s="11">
        <f>'OddsRatio_working_3-way'!X508^(1/3)*COS('OddsRatio_working_3-way'!Y508/3)</f>
        <v>0.51608256904088023</v>
      </c>
      <c r="AA508" s="11">
        <f>'OddsRatio_working_3-way'!X508^(1/3)*COS(('OddsRatio_working_3-way'!Y508+2*PI())/3)</f>
        <v>-0.30426691706920989</v>
      </c>
      <c r="AB508" s="11">
        <f>'OddsRatio_working_3-way'!X508^(1/3)*COS(('OddsRatio_working_3-way'!Y508+4*PI())/3)</f>
        <v>-0.21181565197167027</v>
      </c>
      <c r="AC508" s="11">
        <f>'OddsRatio_working_3-way'!X508^(1/3)*SIN('OddsRatio_working_3-way'!Y508/3)</f>
        <v>5.337676279098591E-2</v>
      </c>
      <c r="AD508" s="11">
        <f>'OddsRatio_working_3-way'!X508^(1/3)*SIN(('OddsRatio_working_3-way'!Y508+2*PI())/3)</f>
        <v>0.42025223384424581</v>
      </c>
      <c r="AE508" s="11">
        <f>'OddsRatio_working_3-way'!X508^(1/3)*SIN(('OddsRatio_working_3-way'!Y508+4*PI())/3)</f>
        <v>-0.47362899663523178</v>
      </c>
      <c r="AF508" s="11">
        <f>-'OddsRatio_working_3-way'!U508/(3*'OddsRatio_working_3-way'!X508^(1/3))*COS(('OddsRatio_working_3-way'!Y508)/3)</f>
        <v>0.51608256904088001</v>
      </c>
      <c r="AG508" s="11">
        <f>-'OddsRatio_working_3-way'!U508/(3*'OddsRatio_working_3-way'!X508^(1/3))*COS(('OddsRatio_working_3-way'!Y508+2*PI())/3)</f>
        <v>-0.30426691706920977</v>
      </c>
      <c r="AH508" s="11">
        <f>-'OddsRatio_working_3-way'!U508/(3*'OddsRatio_working_3-way'!X508^(1/3))*COS(('OddsRatio_working_3-way'!Y508+4*PI())/3)</f>
        <v>-0.21181565197167018</v>
      </c>
      <c r="AI508" s="11">
        <f>'OddsRatio_working_3-way'!U508/(3*'OddsRatio_working_3-way'!X508^(1/3))*SIN(('OddsRatio_working_3-way'!Y508)/3)</f>
        <v>-5.3376762790985889E-2</v>
      </c>
      <c r="AJ508" s="11">
        <f>'OddsRatio_working_3-way'!U508/(3*'OddsRatio_working_3-way'!X508^(1/3))*SIN(('OddsRatio_working_3-way'!Y508+2*PI())/3)</f>
        <v>-0.42025223384424565</v>
      </c>
      <c r="AK508" s="11">
        <f>'OddsRatio_working_3-way'!U508/(3*'OddsRatio_working_3-way'!X508^(1/3))*SIN(('OddsRatio_working_3-way'!Y508+4*PI())/3)</f>
        <v>0.47362899663523161</v>
      </c>
      <c r="AL508" s="11">
        <f>'OddsRatio_working_3-way'!Z508+'OddsRatio_working_3-way'!AF508</f>
        <v>1.0321651380817602</v>
      </c>
      <c r="AM508" s="11">
        <f>'OddsRatio_working_3-way'!AA508+'OddsRatio_working_3-way'!AG508</f>
        <v>-0.60853383413841966</v>
      </c>
      <c r="AN508" s="11">
        <f>'OddsRatio_working_3-way'!AB508+'OddsRatio_working_3-way'!AH508</f>
        <v>-0.42363130394334048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1.0321651380817602</v>
      </c>
      <c r="AS508" s="11">
        <f>IF(('OddsRatio_working_3-way'!X508=0),IF(Q508&gt;0,-Q508^(1/3),(-Q508)^(1/3)),'OddsRatio_working_3-way'!AM508-'OddsRatio_working_3-way'!R508/3)</f>
        <v>-0.60853383413841966</v>
      </c>
      <c r="AT508" s="11">
        <f>IF(('OddsRatio_working_3-way'!X508=0),IF(Q508&gt;0,-Q508^(1/3),(-Q508)^(1/3)),'OddsRatio_working_3-way'!AN508-'OddsRatio_working_3-way'!R508/3)</f>
        <v>-0.42363130394334048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9">
        <f t="shared" si="104"/>
        <v>0.30918902969988599</v>
      </c>
      <c r="E509" s="9">
        <f t="shared" si="105"/>
        <v>0.25665555601570167</v>
      </c>
      <c r="F509" s="9">
        <f t="shared" si="106"/>
        <v>0.43415541428441218</v>
      </c>
      <c r="G509" s="9">
        <f t="shared" si="107"/>
        <v>1.0343830567594621</v>
      </c>
      <c r="H509" s="9">
        <f t="shared" si="108"/>
        <v>3.2342674026004383</v>
      </c>
      <c r="I509" s="9">
        <f t="shared" si="109"/>
        <v>3.8962725589264937</v>
      </c>
      <c r="J509" s="9">
        <f t="shared" si="110"/>
        <v>2.3033226515169218</v>
      </c>
      <c r="K509" s="11">
        <f t="shared" si="111"/>
        <v>0.31645569620253161</v>
      </c>
      <c r="L509" s="11">
        <f t="shared" si="112"/>
        <v>0.26315789473684209</v>
      </c>
      <c r="M509" s="11">
        <f t="shared" si="113"/>
        <v>0.44247787610619471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-0.28080394781060403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0.22919823362596026</v>
      </c>
      <c r="Q509" s="11">
        <f>2*'OddsRatio_working_3-way'!K509*'OddsRatio_working_3-way'!L509*'OddsRatio_working_3-way'!M509</f>
        <v>7.3697181230212294E-2</v>
      </c>
      <c r="R509" s="11">
        <f t="shared" si="114"/>
        <v>0</v>
      </c>
      <c r="S509" s="11">
        <f t="shared" si="115"/>
        <v>-0.81622155034853472</v>
      </c>
      <c r="T509" s="11">
        <f t="shared" si="116"/>
        <v>-0.26245065927605615</v>
      </c>
      <c r="U509" s="11">
        <f>'OddsRatio_working_3-way'!S509-'OddsRatio_working_3-way'!R509^2/3</f>
        <v>-0.81622155034853472</v>
      </c>
      <c r="V509" s="11">
        <f>'OddsRatio_working_3-way'!S509*'OddsRatio_working_3-way'!R509/3-2*'OddsRatio_working_3-way'!R509^3/27-'OddsRatio_working_3-way'!T509</f>
        <v>0.26245065927605615</v>
      </c>
      <c r="W509" s="11">
        <f>'OddsRatio_working_3-way'!V509^2+4*'OddsRatio_working_3-way'!U509^3/27</f>
        <v>-1.167982597245118E-2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0.14191562152110643</v>
      </c>
      <c r="Y509" s="11">
        <f>IF('OddsRatio_working_3-way'!W509&gt;=0,IF('OddsRatio_working_3-way'!V509+SQRT('OddsRatio_working_3-way'!W509)&gt;0,0,PI()),ACOS('OddsRatio_working_3-way'!V509/(2*'OddsRatio_working_3-way'!X509)))</f>
        <v>0.39062439181609077</v>
      </c>
      <c r="Z509" s="11">
        <f>'OddsRatio_working_3-way'!X509^(1/3)*COS('OddsRatio_working_3-way'!Y509/3)</f>
        <v>0.51719152837973104</v>
      </c>
      <c r="AA509" s="11">
        <f>'OddsRatio_working_3-way'!X509^(1/3)*COS(('OddsRatio_working_3-way'!Y509+2*PI())/3)</f>
        <v>-0.31724795780879284</v>
      </c>
      <c r="AB509" s="11">
        <f>'OddsRatio_working_3-way'!X509^(1/3)*COS(('OddsRatio_working_3-way'!Y509+4*PI())/3)</f>
        <v>-0.19994357057093787</v>
      </c>
      <c r="AC509" s="11">
        <f>'OddsRatio_working_3-way'!X509^(1/3)*SIN('OddsRatio_working_3-way'!Y509/3)</f>
        <v>6.7725719548899679E-2</v>
      </c>
      <c r="AD509" s="11">
        <f>'OddsRatio_working_3-way'!X509^(1/3)*SIN(('OddsRatio_working_3-way'!Y509+2*PI())/3)</f>
        <v>0.41403814242449777</v>
      </c>
      <c r="AE509" s="11">
        <f>'OddsRatio_working_3-way'!X509^(1/3)*SIN(('OddsRatio_working_3-way'!Y509+4*PI())/3)</f>
        <v>-0.48176386197339738</v>
      </c>
      <c r="AF509" s="11">
        <f>-'OddsRatio_working_3-way'!U509/(3*'OddsRatio_working_3-way'!X509^(1/3))*COS(('OddsRatio_working_3-way'!Y509)/3)</f>
        <v>0.51719152837973092</v>
      </c>
      <c r="AG509" s="11">
        <f>-'OddsRatio_working_3-way'!U509/(3*'OddsRatio_working_3-way'!X509^(1/3))*COS(('OddsRatio_working_3-way'!Y509+2*PI())/3)</f>
        <v>-0.31724795780879278</v>
      </c>
      <c r="AH509" s="11">
        <f>-'OddsRatio_working_3-way'!U509/(3*'OddsRatio_working_3-way'!X509^(1/3))*COS(('OddsRatio_working_3-way'!Y509+4*PI())/3)</f>
        <v>-0.19994357057093781</v>
      </c>
      <c r="AI509" s="11">
        <f>'OddsRatio_working_3-way'!U509/(3*'OddsRatio_working_3-way'!X509^(1/3))*SIN(('OddsRatio_working_3-way'!Y509)/3)</f>
        <v>-6.7725719548899666E-2</v>
      </c>
      <c r="AJ509" s="11">
        <f>'OddsRatio_working_3-way'!U509/(3*'OddsRatio_working_3-way'!X509^(1/3))*SIN(('OddsRatio_working_3-way'!Y509+2*PI())/3)</f>
        <v>-0.41403814242449766</v>
      </c>
      <c r="AK509" s="11">
        <f>'OddsRatio_working_3-way'!U509/(3*'OddsRatio_working_3-way'!X509^(1/3))*SIN(('OddsRatio_working_3-way'!Y509+4*PI())/3)</f>
        <v>0.48176386197339732</v>
      </c>
      <c r="AL509" s="11">
        <f>'OddsRatio_working_3-way'!Z509+'OddsRatio_working_3-way'!AF509</f>
        <v>1.0343830567594621</v>
      </c>
      <c r="AM509" s="11">
        <f>'OddsRatio_working_3-way'!AA509+'OddsRatio_working_3-way'!AG509</f>
        <v>-0.63449591561758556</v>
      </c>
      <c r="AN509" s="11">
        <f>'OddsRatio_working_3-way'!AB509+'OddsRatio_working_3-way'!AH509</f>
        <v>-0.39988714114187568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1.0343830567594621</v>
      </c>
      <c r="AS509" s="11">
        <f>IF(('OddsRatio_working_3-way'!X509=0),IF(Q509&gt;0,-Q509^(1/3),(-Q509)^(1/3)),'OddsRatio_working_3-way'!AM509-'OddsRatio_working_3-way'!R509/3)</f>
        <v>-0.63449591561758556</v>
      </c>
      <c r="AT509" s="11">
        <f>IF(('OddsRatio_working_3-way'!X509=0),IF(Q509&gt;0,-Q509^(1/3),(-Q509)^(1/3)),'OddsRatio_working_3-way'!AN509-'OddsRatio_working_3-way'!R509/3)</f>
        <v>-0.39988714114187568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9">
        <f t="shared" si="104"/>
        <v>0.23568392622763643</v>
      </c>
      <c r="E510" s="9">
        <f t="shared" si="105"/>
        <v>0.25040619383700419</v>
      </c>
      <c r="F510" s="9">
        <f t="shared" si="106"/>
        <v>0.5139098799353593</v>
      </c>
      <c r="G510" s="9">
        <f t="shared" si="107"/>
        <v>1.0394136948119952</v>
      </c>
      <c r="H510" s="9">
        <f t="shared" si="108"/>
        <v>4.2429707278134243</v>
      </c>
      <c r="I510" s="9">
        <f t="shared" si="109"/>
        <v>3.9935114410585451</v>
      </c>
      <c r="J510" s="9">
        <f t="shared" si="110"/>
        <v>1.9458664622789159</v>
      </c>
      <c r="K510" s="11">
        <f t="shared" si="111"/>
        <v>0.24271844660194175</v>
      </c>
      <c r="L510" s="11">
        <f t="shared" si="112"/>
        <v>0.25773195876288663</v>
      </c>
      <c r="M510" s="11">
        <f t="shared" si="113"/>
        <v>0.52356020942408377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-0.26780961504097134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0.22631625007008926</v>
      </c>
      <c r="Q510" s="11">
        <f>2*'OddsRatio_working_3-way'!K510*'OddsRatio_working_3-way'!L510*'OddsRatio_working_3-way'!M510</f>
        <v>6.5503979759794301E-2</v>
      </c>
      <c r="R510" s="11">
        <f t="shared" si="114"/>
        <v>0</v>
      </c>
      <c r="S510" s="11">
        <f t="shared" si="115"/>
        <v>-0.84506394602548485</v>
      </c>
      <c r="T510" s="11">
        <f t="shared" si="116"/>
        <v>-0.24459159074543704</v>
      </c>
      <c r="U510" s="11">
        <f>'OddsRatio_working_3-way'!S510-'OddsRatio_working_3-way'!R510^2/3</f>
        <v>-0.84506394602548485</v>
      </c>
      <c r="V510" s="11">
        <f>'OddsRatio_working_3-way'!S510*'OddsRatio_working_3-way'!R510/3-2*'OddsRatio_working_3-way'!R510^3/27-'OddsRatio_working_3-way'!T510</f>
        <v>0.24459159074543704</v>
      </c>
      <c r="W510" s="11">
        <f>'OddsRatio_working_3-way'!V510^2+4*'OddsRatio_working_3-way'!U510^3/27</f>
        <v>-2.9580600040121183E-2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0.14950388481867666</v>
      </c>
      <c r="Y510" s="11">
        <f>IF('OddsRatio_working_3-way'!W510&gt;=0,IF('OddsRatio_working_3-way'!V510+SQRT('OddsRatio_working_3-way'!W510)&gt;0,0,PI()),ACOS('OddsRatio_working_3-way'!V510/(2*'OddsRatio_working_3-way'!X510)))</f>
        <v>0.61285208496388455</v>
      </c>
      <c r="Z510" s="11">
        <f>'OddsRatio_working_3-way'!X510^(1/3)*COS('OddsRatio_working_3-way'!Y510/3)</f>
        <v>0.5197068474059976</v>
      </c>
      <c r="AA510" s="11">
        <f>'OddsRatio_working_3-way'!X510^(1/3)*COS(('OddsRatio_working_3-way'!Y510+2*PI())/3)</f>
        <v>-0.35309816122668181</v>
      </c>
      <c r="AB510" s="11">
        <f>'OddsRatio_working_3-way'!X510^(1/3)*COS(('OddsRatio_working_3-way'!Y510+4*PI())/3)</f>
        <v>-0.16660868617931593</v>
      </c>
      <c r="AC510" s="11">
        <f>'OddsRatio_working_3-way'!X510^(1/3)*SIN('OddsRatio_working_3-way'!Y510/3)</f>
        <v>0.10766974861962879</v>
      </c>
      <c r="AD510" s="11">
        <f>'OddsRatio_working_3-way'!X510^(1/3)*SIN(('OddsRatio_working_3-way'!Y510+2*PI())/3)</f>
        <v>0.39624445806450231</v>
      </c>
      <c r="AE510" s="11">
        <f>'OddsRatio_working_3-way'!X510^(1/3)*SIN(('OddsRatio_working_3-way'!Y510+4*PI())/3)</f>
        <v>-0.50391420668413101</v>
      </c>
      <c r="AF510" s="11">
        <f>-'OddsRatio_working_3-way'!U510/(3*'OddsRatio_working_3-way'!X510^(1/3))*COS(('OddsRatio_working_3-way'!Y510)/3)</f>
        <v>0.5197068474059976</v>
      </c>
      <c r="AG510" s="11">
        <f>-'OddsRatio_working_3-way'!U510/(3*'OddsRatio_working_3-way'!X510^(1/3))*COS(('OddsRatio_working_3-way'!Y510+2*PI())/3)</f>
        <v>-0.35309816122668181</v>
      </c>
      <c r="AH510" s="11">
        <f>-'OddsRatio_working_3-way'!U510/(3*'OddsRatio_working_3-way'!X510^(1/3))*COS(('OddsRatio_working_3-way'!Y510+4*PI())/3)</f>
        <v>-0.16660868617931593</v>
      </c>
      <c r="AI510" s="11">
        <f>'OddsRatio_working_3-way'!U510/(3*'OddsRatio_working_3-way'!X510^(1/3))*SIN(('OddsRatio_working_3-way'!Y510)/3)</f>
        <v>-0.10766974861962879</v>
      </c>
      <c r="AJ510" s="11">
        <f>'OddsRatio_working_3-way'!U510/(3*'OddsRatio_working_3-way'!X510^(1/3))*SIN(('OddsRatio_working_3-way'!Y510+2*PI())/3)</f>
        <v>-0.39624445806450231</v>
      </c>
      <c r="AK510" s="11">
        <f>'OddsRatio_working_3-way'!U510/(3*'OddsRatio_working_3-way'!X510^(1/3))*SIN(('OddsRatio_working_3-way'!Y510+4*PI())/3)</f>
        <v>0.50391420668413101</v>
      </c>
      <c r="AL510" s="11">
        <f>'OddsRatio_working_3-way'!Z510+'OddsRatio_working_3-way'!AF510</f>
        <v>1.0394136948119952</v>
      </c>
      <c r="AM510" s="11">
        <f>'OddsRatio_working_3-way'!AA510+'OddsRatio_working_3-way'!AG510</f>
        <v>-0.70619632245336361</v>
      </c>
      <c r="AN510" s="11">
        <f>'OddsRatio_working_3-way'!AB510+'OddsRatio_working_3-way'!AH510</f>
        <v>-0.33321737235863186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1.0394136948119952</v>
      </c>
      <c r="AS510" s="11">
        <f>IF(('OddsRatio_working_3-way'!X510=0),IF(Q510&gt;0,-Q510^(1/3),(-Q510)^(1/3)),'OddsRatio_working_3-way'!AM510-'OddsRatio_working_3-way'!R510/3)</f>
        <v>-0.70619632245336361</v>
      </c>
      <c r="AT510" s="11">
        <f>IF(('OddsRatio_working_3-way'!X510=0),IF(Q510&gt;0,-Q510^(1/3),(-Q510)^(1/3)),'OddsRatio_working_3-way'!AN510-'OddsRatio_working_3-way'!R510/3)</f>
        <v>-0.33321737235863186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9">
        <f t="shared" si="104"/>
        <v>0.6213596008681338</v>
      </c>
      <c r="E511" s="9">
        <f t="shared" si="105"/>
        <v>0.22760467234108336</v>
      </c>
      <c r="F511" s="9">
        <f t="shared" si="106"/>
        <v>0.15103572679078278</v>
      </c>
      <c r="G511" s="9">
        <f t="shared" si="107"/>
        <v>1.0506448656352712</v>
      </c>
      <c r="H511" s="9">
        <f t="shared" si="108"/>
        <v>1.6093740220684576</v>
      </c>
      <c r="I511" s="9">
        <f t="shared" si="109"/>
        <v>4.3935829160019262</v>
      </c>
      <c r="J511" s="9">
        <f t="shared" si="110"/>
        <v>6.6209500311487011</v>
      </c>
      <c r="K511" s="11">
        <f t="shared" si="111"/>
        <v>0.63291139240506322</v>
      </c>
      <c r="L511" s="11">
        <f t="shared" si="112"/>
        <v>0.23640661938534277</v>
      </c>
      <c r="M511" s="11">
        <f t="shared" si="113"/>
        <v>0.15748031496062992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-0.23616368584145142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0.21583620388415625</v>
      </c>
      <c r="Q511" s="11">
        <f>2*'OddsRatio_working_3-way'!K511*'OddsRatio_working_3-way'!L511*'OddsRatio_working_3-way'!M511</f>
        <v>4.7125808708331059E-2</v>
      </c>
      <c r="R511" s="11">
        <f t="shared" si="114"/>
        <v>0</v>
      </c>
      <c r="S511" s="11">
        <f t="shared" si="115"/>
        <v>-0.91392630122252572</v>
      </c>
      <c r="T511" s="11">
        <f t="shared" si="116"/>
        <v>-0.19954722734116281</v>
      </c>
      <c r="U511" s="11">
        <f>'OddsRatio_working_3-way'!S511-'OddsRatio_working_3-way'!R511^2/3</f>
        <v>-0.91392630122252572</v>
      </c>
      <c r="V511" s="11">
        <f>'OddsRatio_working_3-way'!S511*'OddsRatio_working_3-way'!R511/3-2*'OddsRatio_working_3-way'!R511^3/27-'OddsRatio_working_3-way'!T511</f>
        <v>0.19954722734116281</v>
      </c>
      <c r="W511" s="11">
        <f>'OddsRatio_working_3-way'!V511^2+4*'OddsRatio_working_3-way'!U511^3/27</f>
        <v>-7.3272349379132642E-2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0.16814535774046691</v>
      </c>
      <c r="Y511" s="11">
        <f>IF('OddsRatio_working_3-way'!W511&gt;=0,IF('OddsRatio_working_3-way'!V511+SQRT('OddsRatio_working_3-way'!W511)&gt;0,0,PI()),ACOS('OddsRatio_working_3-way'!V511/(2*'OddsRatio_working_3-way'!X511)))</f>
        <v>0.93554832787210063</v>
      </c>
      <c r="Z511" s="11">
        <f>'OddsRatio_working_3-way'!X511^(1/3)*COS('OddsRatio_working_3-way'!Y511/3)</f>
        <v>0.52532243281763569</v>
      </c>
      <c r="AA511" s="11">
        <f>'OddsRatio_working_3-way'!X511^(1/3)*COS(('OddsRatio_working_3-way'!Y511+2*PI())/3)</f>
        <v>-0.40932011143244745</v>
      </c>
      <c r="AB511" s="11">
        <f>'OddsRatio_working_3-way'!X511^(1/3)*COS(('OddsRatio_working_3-way'!Y511+4*PI())/3)</f>
        <v>-0.11600232138518833</v>
      </c>
      <c r="AC511" s="11">
        <f>'OddsRatio_working_3-way'!X511^(1/3)*SIN('OddsRatio_working_3-way'!Y511/3)</f>
        <v>0.16934710504189115</v>
      </c>
      <c r="AD511" s="11">
        <f>'OddsRatio_working_3-way'!X511^(1/3)*SIN(('OddsRatio_working_3-way'!Y511+2*PI())/3)</f>
        <v>0.37026901947697094</v>
      </c>
      <c r="AE511" s="11">
        <f>'OddsRatio_working_3-way'!X511^(1/3)*SIN(('OddsRatio_working_3-way'!Y511+4*PI())/3)</f>
        <v>-0.53961612451886209</v>
      </c>
      <c r="AF511" s="11">
        <f>-'OddsRatio_working_3-way'!U511/(3*'OddsRatio_working_3-way'!X511^(1/3))*COS(('OddsRatio_working_3-way'!Y511)/3)</f>
        <v>0.52532243281763558</v>
      </c>
      <c r="AG511" s="11">
        <f>-'OddsRatio_working_3-way'!U511/(3*'OddsRatio_working_3-way'!X511^(1/3))*COS(('OddsRatio_working_3-way'!Y511+2*PI())/3)</f>
        <v>-0.40932011143244734</v>
      </c>
      <c r="AH511" s="11">
        <f>-'OddsRatio_working_3-way'!U511/(3*'OddsRatio_working_3-way'!X511^(1/3))*COS(('OddsRatio_working_3-way'!Y511+4*PI())/3)</f>
        <v>-0.11600232138518832</v>
      </c>
      <c r="AI511" s="11">
        <f>'OddsRatio_working_3-way'!U511/(3*'OddsRatio_working_3-way'!X511^(1/3))*SIN(('OddsRatio_working_3-way'!Y511)/3)</f>
        <v>-0.16934710504189113</v>
      </c>
      <c r="AJ511" s="11">
        <f>'OddsRatio_working_3-way'!U511/(3*'OddsRatio_working_3-way'!X511^(1/3))*SIN(('OddsRatio_working_3-way'!Y511+2*PI())/3)</f>
        <v>-0.37026901947697083</v>
      </c>
      <c r="AK511" s="11">
        <f>'OddsRatio_working_3-way'!U511/(3*'OddsRatio_working_3-way'!X511^(1/3))*SIN(('OddsRatio_working_3-way'!Y511+4*PI())/3)</f>
        <v>0.53961612451886198</v>
      </c>
      <c r="AL511" s="11">
        <f>'OddsRatio_working_3-way'!Z511+'OddsRatio_working_3-way'!AF511</f>
        <v>1.0506448656352712</v>
      </c>
      <c r="AM511" s="11">
        <f>'OddsRatio_working_3-way'!AA511+'OddsRatio_working_3-way'!AG511</f>
        <v>-0.8186402228648948</v>
      </c>
      <c r="AN511" s="11">
        <f>'OddsRatio_working_3-way'!AB511+'OddsRatio_working_3-way'!AH511</f>
        <v>-0.23200464277037663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1.0506448656352712</v>
      </c>
      <c r="AS511" s="11">
        <f>IF(('OddsRatio_working_3-way'!X511=0),IF(Q511&gt;0,-Q511^(1/3),(-Q511)^(1/3)),'OddsRatio_working_3-way'!AM511-'OddsRatio_working_3-way'!R511/3)</f>
        <v>-0.8186402228648948</v>
      </c>
      <c r="AT511" s="11">
        <f>IF(('OddsRatio_working_3-way'!X511=0),IF(Q511&gt;0,-Q511^(1/3),(-Q511)^(1/3)),'OddsRatio_working_3-way'!AN511-'OddsRatio_working_3-way'!R511/3)</f>
        <v>-0.23200464277037663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9">
        <f t="shared" si="104"/>
        <v>0.33533419444093049</v>
      </c>
      <c r="E512" s="9">
        <f t="shared" si="105"/>
        <v>0.28007003070814768</v>
      </c>
      <c r="F512" s="9">
        <f t="shared" si="106"/>
        <v>0.38459577485092222</v>
      </c>
      <c r="G512" s="9">
        <f t="shared" si="107"/>
        <v>1.0323435927527975</v>
      </c>
      <c r="H512" s="9">
        <f t="shared" si="108"/>
        <v>2.9820996980853711</v>
      </c>
      <c r="I512" s="9">
        <f t="shared" si="109"/>
        <v>3.5705355459544657</v>
      </c>
      <c r="J512" s="9">
        <f t="shared" si="110"/>
        <v>2.6001325687668357</v>
      </c>
      <c r="K512" s="11">
        <f t="shared" si="111"/>
        <v>0.34246575342465752</v>
      </c>
      <c r="L512" s="11">
        <f t="shared" si="112"/>
        <v>0.28653295128939826</v>
      </c>
      <c r="M512" s="11">
        <f t="shared" si="113"/>
        <v>0.39215686274509809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-0.28515685427917714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0.22934950170357424</v>
      </c>
      <c r="Q512" s="11">
        <f>2*'OddsRatio_working_3-way'!K512*'OddsRatio_working_3-way'!L512*'OddsRatio_working_3-way'!M512</f>
        <v>7.6962920034756452E-2</v>
      </c>
      <c r="R512" s="11">
        <f t="shared" si="114"/>
        <v>0</v>
      </c>
      <c r="S512" s="11">
        <f t="shared" si="115"/>
        <v>-0.80429243857148947</v>
      </c>
      <c r="T512" s="11">
        <f t="shared" si="116"/>
        <v>-0.26989679146694273</v>
      </c>
      <c r="U512" s="11">
        <f>'OddsRatio_working_3-way'!S512-'OddsRatio_working_3-way'!R512^2/3</f>
        <v>-0.80429243857148947</v>
      </c>
      <c r="V512" s="11">
        <f>'OddsRatio_working_3-way'!S512*'OddsRatio_working_3-way'!R512/3-2*'OddsRatio_working_3-way'!R512^3/27-'OddsRatio_working_3-way'!T512</f>
        <v>0.26989679146694273</v>
      </c>
      <c r="W512" s="11">
        <f>'OddsRatio_working_3-way'!V512^2+4*'OddsRatio_working_3-way'!U512^3/27</f>
        <v>-4.2350969506497055E-3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0.13881586274161906</v>
      </c>
      <c r="Y512" s="11">
        <f>IF('OddsRatio_working_3-way'!W512&gt;=0,IF('OddsRatio_working_3-way'!V512+SQRT('OddsRatio_working_3-way'!W512)&gt;0,0,PI()),ACOS('OddsRatio_working_3-way'!V512/(2*'OddsRatio_working_3-way'!X512)))</f>
        <v>0.23660409142318706</v>
      </c>
      <c r="Z512" s="11">
        <f>'OddsRatio_working_3-way'!X512^(1/3)*COS('OddsRatio_working_3-way'!Y512/3)</f>
        <v>0.51617179637639876</v>
      </c>
      <c r="AA512" s="11">
        <f>'OddsRatio_working_3-way'!X512^(1/3)*COS(('OddsRatio_working_3-way'!Y512+2*PI())/3)</f>
        <v>-0.29341459915559293</v>
      </c>
      <c r="AB512" s="11">
        <f>'OddsRatio_working_3-way'!X512^(1/3)*COS(('OddsRatio_working_3-way'!Y512+4*PI())/3)</f>
        <v>-0.22275719722080572</v>
      </c>
      <c r="AC512" s="11">
        <f>'OddsRatio_working_3-way'!X512^(1/3)*SIN('OddsRatio_working_3-way'!Y512/3)</f>
        <v>4.0794070027288985E-2</v>
      </c>
      <c r="AD512" s="11">
        <f>'OddsRatio_working_3-way'!X512^(1/3)*SIN(('OddsRatio_working_3-way'!Y512+2*PI())/3)</f>
        <v>0.42662085336536532</v>
      </c>
      <c r="AE512" s="11">
        <f>'OddsRatio_working_3-way'!X512^(1/3)*SIN(('OddsRatio_working_3-way'!Y512+4*PI())/3)</f>
        <v>-0.46741492339265434</v>
      </c>
      <c r="AF512" s="11">
        <f>-'OddsRatio_working_3-way'!U512/(3*'OddsRatio_working_3-way'!X512^(1/3))*COS(('OddsRatio_working_3-way'!Y512)/3)</f>
        <v>0.51617179637639876</v>
      </c>
      <c r="AG512" s="11">
        <f>-'OddsRatio_working_3-way'!U512/(3*'OddsRatio_working_3-way'!X512^(1/3))*COS(('OddsRatio_working_3-way'!Y512+2*PI())/3)</f>
        <v>-0.29341459915559293</v>
      </c>
      <c r="AH512" s="11">
        <f>-'OddsRatio_working_3-way'!U512/(3*'OddsRatio_working_3-way'!X512^(1/3))*COS(('OddsRatio_working_3-way'!Y512+4*PI())/3)</f>
        <v>-0.22275719722080572</v>
      </c>
      <c r="AI512" s="11">
        <f>'OddsRatio_working_3-way'!U512/(3*'OddsRatio_working_3-way'!X512^(1/3))*SIN(('OddsRatio_working_3-way'!Y512)/3)</f>
        <v>-4.0794070027288985E-2</v>
      </c>
      <c r="AJ512" s="11">
        <f>'OddsRatio_working_3-way'!U512/(3*'OddsRatio_working_3-way'!X512^(1/3))*SIN(('OddsRatio_working_3-way'!Y512+2*PI())/3)</f>
        <v>-0.42662085336536532</v>
      </c>
      <c r="AK512" s="11">
        <f>'OddsRatio_working_3-way'!U512/(3*'OddsRatio_working_3-way'!X512^(1/3))*SIN(('OddsRatio_working_3-way'!Y512+4*PI())/3)</f>
        <v>0.46741492339265434</v>
      </c>
      <c r="AL512" s="11">
        <f>'OddsRatio_working_3-way'!Z512+'OddsRatio_working_3-way'!AF512</f>
        <v>1.0323435927527975</v>
      </c>
      <c r="AM512" s="11">
        <f>'OddsRatio_working_3-way'!AA512+'OddsRatio_working_3-way'!AG512</f>
        <v>-0.58682919831118585</v>
      </c>
      <c r="AN512" s="11">
        <f>'OddsRatio_working_3-way'!AB512+'OddsRatio_working_3-way'!AH512</f>
        <v>-0.44551439444161145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1.0323435927527975</v>
      </c>
      <c r="AS512" s="11">
        <f>IF(('OddsRatio_working_3-way'!X512=0),IF(Q512&gt;0,-Q512^(1/3),(-Q512)^(1/3)),'OddsRatio_working_3-way'!AM512-'OddsRatio_working_3-way'!R512/3)</f>
        <v>-0.58682919831118585</v>
      </c>
      <c r="AT512" s="11">
        <f>IF(('OddsRatio_working_3-way'!X512=0),IF(Q512&gt;0,-Q512^(1/3),(-Q512)^(1/3)),'OddsRatio_working_3-way'!AN512-'OddsRatio_working_3-way'!R512/3)</f>
        <v>-0.44551439444161145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9">
        <f t="shared" si="104"/>
        <v>0.26040317180944861</v>
      </c>
      <c r="E513" s="9">
        <f t="shared" si="105"/>
        <v>0.2852206143645783</v>
      </c>
      <c r="F513" s="9">
        <f t="shared" si="106"/>
        <v>0.45437621382597315</v>
      </c>
      <c r="G513" s="9">
        <f t="shared" si="107"/>
        <v>1.0441908088525107</v>
      </c>
      <c r="H513" s="9">
        <f t="shared" si="108"/>
        <v>3.8401990000788286</v>
      </c>
      <c r="I513" s="9">
        <f t="shared" si="109"/>
        <v>3.5060579412460258</v>
      </c>
      <c r="J513" s="9">
        <f t="shared" si="110"/>
        <v>2.2008194301803874</v>
      </c>
      <c r="K513" s="11">
        <f t="shared" si="111"/>
        <v>0.26881720430107525</v>
      </c>
      <c r="L513" s="11">
        <f t="shared" si="112"/>
        <v>0.29411764705882354</v>
      </c>
      <c r="M513" s="11">
        <f t="shared" si="113"/>
        <v>0.46511627906976744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-0.27606901725431365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0.23057234896959533</v>
      </c>
      <c r="Q513" s="11">
        <f>2*'OddsRatio_working_3-way'!K513*'OddsRatio_working_3-way'!L513*'OddsRatio_working_3-way'!M513</f>
        <v>7.3547798714384466E-2</v>
      </c>
      <c r="R513" s="11">
        <f t="shared" si="114"/>
        <v>0</v>
      </c>
      <c r="S513" s="11">
        <f t="shared" si="115"/>
        <v>-0.83519820971866987</v>
      </c>
      <c r="T513" s="11">
        <f t="shared" si="116"/>
        <v>-0.26641091219096324</v>
      </c>
      <c r="U513" s="11">
        <f>'OddsRatio_working_3-way'!S513-'OddsRatio_working_3-way'!R513^2/3</f>
        <v>-0.83519820971866987</v>
      </c>
      <c r="V513" s="11">
        <f>'OddsRatio_working_3-way'!S513*'OddsRatio_working_3-way'!R513/3-2*'OddsRatio_working_3-way'!R513^3/27-'OddsRatio_working_3-way'!T513</f>
        <v>0.26641091219096324</v>
      </c>
      <c r="W513" s="11">
        <f>'OddsRatio_working_3-way'!V513^2+4*'OddsRatio_working_3-way'!U513^3/27</f>
        <v>-1.5335976048579267E-2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0.14689345644292703</v>
      </c>
      <c r="Y513" s="11">
        <f>IF('OddsRatio_working_3-way'!W513&gt;=0,IF('OddsRatio_working_3-way'!V513+SQRT('OddsRatio_working_3-way'!W513)&gt;0,0,PI()),ACOS('OddsRatio_working_3-way'!V513/(2*'OddsRatio_working_3-way'!X513)))</f>
        <v>0.43512629391109336</v>
      </c>
      <c r="Z513" s="11">
        <f>'OddsRatio_working_3-way'!X513^(1/3)*COS('OddsRatio_working_3-way'!Y513/3)</f>
        <v>0.52209540442625535</v>
      </c>
      <c r="AA513" s="11">
        <f>'OddsRatio_working_3-way'!X513^(1/3)*COS(('OddsRatio_working_3-way'!Y513+2*PI())/3)</f>
        <v>-0.32709195962742632</v>
      </c>
      <c r="AB513" s="11">
        <f>'OddsRatio_working_3-way'!X513^(1/3)*COS(('OddsRatio_working_3-way'!Y513+4*PI())/3)</f>
        <v>-0.19500344479882914</v>
      </c>
      <c r="AC513" s="11">
        <f>'OddsRatio_working_3-way'!X513^(1/3)*SIN('OddsRatio_working_3-way'!Y513/3)</f>
        <v>7.626133959314868E-2</v>
      </c>
      <c r="AD513" s="11">
        <f>'OddsRatio_working_3-way'!X513^(1/3)*SIN(('OddsRatio_working_3-way'!Y513+2*PI())/3)</f>
        <v>0.41401721363567334</v>
      </c>
      <c r="AE513" s="11">
        <f>'OddsRatio_working_3-way'!X513^(1/3)*SIN(('OddsRatio_working_3-way'!Y513+4*PI())/3)</f>
        <v>-0.4902785532288218</v>
      </c>
      <c r="AF513" s="11">
        <f>-'OddsRatio_working_3-way'!U513/(3*'OddsRatio_working_3-way'!X513^(1/3))*COS(('OddsRatio_working_3-way'!Y513)/3)</f>
        <v>0.52209540442625524</v>
      </c>
      <c r="AG513" s="11">
        <f>-'OddsRatio_working_3-way'!U513/(3*'OddsRatio_working_3-way'!X513^(1/3))*COS(('OddsRatio_working_3-way'!Y513+2*PI())/3)</f>
        <v>-0.32709195962742627</v>
      </c>
      <c r="AH513" s="11">
        <f>-'OddsRatio_working_3-way'!U513/(3*'OddsRatio_working_3-way'!X513^(1/3))*COS(('OddsRatio_working_3-way'!Y513+4*PI())/3)</f>
        <v>-0.19500344479882911</v>
      </c>
      <c r="AI513" s="11">
        <f>'OddsRatio_working_3-way'!U513/(3*'OddsRatio_working_3-way'!X513^(1/3))*SIN(('OddsRatio_working_3-way'!Y513)/3)</f>
        <v>-7.6261339593148667E-2</v>
      </c>
      <c r="AJ513" s="11">
        <f>'OddsRatio_working_3-way'!U513/(3*'OddsRatio_working_3-way'!X513^(1/3))*SIN(('OddsRatio_working_3-way'!Y513+2*PI())/3)</f>
        <v>-0.41401721363567329</v>
      </c>
      <c r="AK513" s="11">
        <f>'OddsRatio_working_3-way'!U513/(3*'OddsRatio_working_3-way'!X513^(1/3))*SIN(('OddsRatio_working_3-way'!Y513+4*PI())/3)</f>
        <v>0.49027855322882175</v>
      </c>
      <c r="AL513" s="11">
        <f>'OddsRatio_working_3-way'!Z513+'OddsRatio_working_3-way'!AF513</f>
        <v>1.0441908088525107</v>
      </c>
      <c r="AM513" s="11">
        <f>'OddsRatio_working_3-way'!AA513+'OddsRatio_working_3-way'!AG513</f>
        <v>-0.65418391925485264</v>
      </c>
      <c r="AN513" s="11">
        <f>'OddsRatio_working_3-way'!AB513+'OddsRatio_working_3-way'!AH513</f>
        <v>-0.39000688959765828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1.0441908088525107</v>
      </c>
      <c r="AS513" s="11">
        <f>IF(('OddsRatio_working_3-way'!X513=0),IF(Q513&gt;0,-Q513^(1/3),(-Q513)^(1/3)),'OddsRatio_working_3-way'!AM513-'OddsRatio_working_3-way'!R513/3)</f>
        <v>-0.65418391925485264</v>
      </c>
      <c r="AT513" s="11">
        <f>IF(('OddsRatio_working_3-way'!X513=0),IF(Q513&gt;0,-Q513^(1/3),(-Q513)^(1/3)),'OddsRatio_working_3-way'!AN513-'OddsRatio_working_3-way'!R513/3)</f>
        <v>-0.39000688959765828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9">
        <f t="shared" si="104"/>
        <v>0.44159289047193478</v>
      </c>
      <c r="E514" s="9">
        <f t="shared" si="105"/>
        <v>0.29745545168164089</v>
      </c>
      <c r="F514" s="9">
        <f t="shared" si="106"/>
        <v>0.26095165784642427</v>
      </c>
      <c r="G514" s="9">
        <f t="shared" si="107"/>
        <v>1.0450654639290309</v>
      </c>
      <c r="H514" s="9">
        <f t="shared" si="108"/>
        <v>2.2645292113541271</v>
      </c>
      <c r="I514" s="9">
        <f t="shared" si="109"/>
        <v>3.3618479484796095</v>
      </c>
      <c r="J514" s="9">
        <f t="shared" si="110"/>
        <v>3.8321274072476741</v>
      </c>
      <c r="K514" s="11">
        <f t="shared" si="111"/>
        <v>0.45248868778280543</v>
      </c>
      <c r="L514" s="11">
        <f t="shared" si="112"/>
        <v>0.30674846625766872</v>
      </c>
      <c r="M514" s="11">
        <f t="shared" si="113"/>
        <v>0.26954177897574122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-0.27725495533588784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0.23120897677457192</v>
      </c>
      <c r="Q514" s="11">
        <f>2*'OddsRatio_working_3-way'!K514*'OddsRatio_working_3-way'!L514*'OddsRatio_working_3-way'!M514</f>
        <v>7.4824911577531364E-2</v>
      </c>
      <c r="R514" s="11">
        <f t="shared" si="114"/>
        <v>0</v>
      </c>
      <c r="S514" s="11">
        <f t="shared" si="115"/>
        <v>-0.83392189147518636</v>
      </c>
      <c r="T514" s="11">
        <f t="shared" si="116"/>
        <v>-0.2698776347816137</v>
      </c>
      <c r="U514" s="11">
        <f>'OddsRatio_working_3-way'!S514-'OddsRatio_working_3-way'!R514^2/3</f>
        <v>-0.83392189147518636</v>
      </c>
      <c r="V514" s="11">
        <f>'OddsRatio_working_3-way'!S514*'OddsRatio_working_3-way'!R514/3-2*'OddsRatio_working_3-way'!R514^3/27-'OddsRatio_working_3-way'!T514</f>
        <v>0.2698776347816137</v>
      </c>
      <c r="W514" s="11">
        <f>'OddsRatio_working_3-way'!V514^2+4*'OddsRatio_working_3-way'!U514^3/27</f>
        <v>-1.3081726349100264E-2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0.14655686959711095</v>
      </c>
      <c r="Y514" s="11">
        <f>IF('OddsRatio_working_3-way'!W514&gt;=0,IF('OddsRatio_working_3-way'!V514+SQRT('OddsRatio_working_3-way'!W514)&gt;0,0,PI()),ACOS('OddsRatio_working_3-way'!V514/(2*'OddsRatio_working_3-way'!X514)))</f>
        <v>0.40085767124035465</v>
      </c>
      <c r="Z514" s="11">
        <f>'OddsRatio_working_3-way'!X514^(1/3)*COS('OddsRatio_working_3-way'!Y514/3)</f>
        <v>0.52253273196451555</v>
      </c>
      <c r="AA514" s="11">
        <f>'OddsRatio_working_3-way'!X514^(1/3)*COS(('OddsRatio_working_3-way'!Y514+2*PI())/3)</f>
        <v>-0.32209506716904546</v>
      </c>
      <c r="AB514" s="11">
        <f>'OddsRatio_working_3-way'!X514^(1/3)*COS(('OddsRatio_working_3-way'!Y514+4*PI())/3)</f>
        <v>-0.20043766479547015</v>
      </c>
      <c r="AC514" s="11">
        <f>'OddsRatio_working_3-way'!X514^(1/3)*SIN('OddsRatio_working_3-way'!Y514/3)</f>
        <v>7.0238934009294443E-2</v>
      </c>
      <c r="AD514" s="11">
        <f>'OddsRatio_working_3-way'!X514^(1/3)*SIN(('OddsRatio_working_3-way'!Y514+2*PI())/3)</f>
        <v>0.4174071531855082</v>
      </c>
      <c r="AE514" s="11">
        <f>'OddsRatio_working_3-way'!X514^(1/3)*SIN(('OddsRatio_working_3-way'!Y514+4*PI())/3)</f>
        <v>-0.48764608719480257</v>
      </c>
      <c r="AF514" s="11">
        <f>-'OddsRatio_working_3-way'!U514/(3*'OddsRatio_working_3-way'!X514^(1/3))*COS(('OddsRatio_working_3-way'!Y514)/3)</f>
        <v>0.52253273196451533</v>
      </c>
      <c r="AG514" s="11">
        <f>-'OddsRatio_working_3-way'!U514/(3*'OddsRatio_working_3-way'!X514^(1/3))*COS(('OddsRatio_working_3-way'!Y514+2*PI())/3)</f>
        <v>-0.32209506716904535</v>
      </c>
      <c r="AH514" s="11">
        <f>-'OddsRatio_working_3-way'!U514/(3*'OddsRatio_working_3-way'!X514^(1/3))*COS(('OddsRatio_working_3-way'!Y514+4*PI())/3)</f>
        <v>-0.20043766479547007</v>
      </c>
      <c r="AI514" s="11">
        <f>'OddsRatio_working_3-way'!U514/(3*'OddsRatio_working_3-way'!X514^(1/3))*SIN(('OddsRatio_working_3-way'!Y514)/3)</f>
        <v>-7.0238934009294415E-2</v>
      </c>
      <c r="AJ514" s="11">
        <f>'OddsRatio_working_3-way'!U514/(3*'OddsRatio_working_3-way'!X514^(1/3))*SIN(('OddsRatio_working_3-way'!Y514+2*PI())/3)</f>
        <v>-0.41740715318550803</v>
      </c>
      <c r="AK514" s="11">
        <f>'OddsRatio_working_3-way'!U514/(3*'OddsRatio_working_3-way'!X514^(1/3))*SIN(('OddsRatio_working_3-way'!Y514+4*PI())/3)</f>
        <v>0.48764608719480235</v>
      </c>
      <c r="AL514" s="11">
        <f>'OddsRatio_working_3-way'!Z514+'OddsRatio_working_3-way'!AF514</f>
        <v>1.0450654639290309</v>
      </c>
      <c r="AM514" s="11">
        <f>'OddsRatio_working_3-way'!AA514+'OddsRatio_working_3-way'!AG514</f>
        <v>-0.6441901343380908</v>
      </c>
      <c r="AN514" s="11">
        <f>'OddsRatio_working_3-way'!AB514+'OddsRatio_working_3-way'!AH514</f>
        <v>-0.40087532959094019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1.0450654639290309</v>
      </c>
      <c r="AS514" s="11">
        <f>IF(('OddsRatio_working_3-way'!X514=0),IF(Q514&gt;0,-Q514^(1/3),(-Q514)^(1/3)),'OddsRatio_working_3-way'!AM514-'OddsRatio_working_3-way'!R514/3)</f>
        <v>-0.6441901343380908</v>
      </c>
      <c r="AT514" s="11">
        <f>IF(('OddsRatio_working_3-way'!X514=0),IF(Q514&gt;0,-Q514^(1/3),(-Q514)^(1/3)),'OddsRatio_working_3-way'!AN514-'OddsRatio_working_3-way'!R514/3)</f>
        <v>-0.40087532959094019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9">
        <f t="shared" si="104"/>
        <v>0.37351566577691359</v>
      </c>
      <c r="E515" s="9">
        <f t="shared" si="105"/>
        <v>0.29997739432161108</v>
      </c>
      <c r="F515" s="9">
        <f t="shared" si="106"/>
        <v>0.32650693990147545</v>
      </c>
      <c r="G515" s="9">
        <f t="shared" si="107"/>
        <v>1.0417788064578684</v>
      </c>
      <c r="H515" s="9">
        <f t="shared" si="108"/>
        <v>2.6772638783971678</v>
      </c>
      <c r="I515" s="9">
        <f t="shared" si="109"/>
        <v>3.3335845264656254</v>
      </c>
      <c r="J515" s="9">
        <f t="shared" si="110"/>
        <v>3.0627220367865791</v>
      </c>
      <c r="K515" s="11">
        <f t="shared" si="111"/>
        <v>0.38314176245210729</v>
      </c>
      <c r="L515" s="11">
        <f t="shared" si="112"/>
        <v>0.30864197530864196</v>
      </c>
      <c r="M515" s="11">
        <f t="shared" si="113"/>
        <v>0.33557046979865773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-0.28335919040231328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0.23134854535336252</v>
      </c>
      <c r="Q515" s="11">
        <f>2*'OddsRatio_working_3-way'!K515*'OddsRatio_working_3-way'!L515*'OddsRatio_working_3-way'!M515</f>
        <v>7.9364852608357628E-2</v>
      </c>
      <c r="R515" s="11">
        <f t="shared" si="114"/>
        <v>0</v>
      </c>
      <c r="S515" s="11">
        <f t="shared" si="115"/>
        <v>-0.8164497683131221</v>
      </c>
      <c r="T515" s="11">
        <f t="shared" si="116"/>
        <v>-0.28008568381239174</v>
      </c>
      <c r="U515" s="11">
        <f>'OddsRatio_working_3-way'!S515-'OddsRatio_working_3-way'!R515^2/3</f>
        <v>-0.8164497683131221</v>
      </c>
      <c r="V515" s="11">
        <f>'OddsRatio_working_3-way'!S515*'OddsRatio_working_3-way'!R515/3-2*'OddsRatio_working_3-way'!R515^3/27-'OddsRatio_working_3-way'!T515</f>
        <v>0.28008568381239174</v>
      </c>
      <c r="W515" s="11">
        <f>'OddsRatio_working_3-way'!V515^2+4*'OddsRatio_working_3-way'!U515^3/27</f>
        <v>-2.1797777367330434E-3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0.1419751457239859</v>
      </c>
      <c r="Y515" s="11">
        <f>IF('OddsRatio_working_3-way'!W515&gt;=0,IF('OddsRatio_working_3-way'!V515+SQRT('OddsRatio_working_3-way'!W515)&gt;0,0,PI()),ACOS('OddsRatio_working_3-way'!V515/(2*'OddsRatio_working_3-way'!X515)))</f>
        <v>0.16517348949138722</v>
      </c>
      <c r="Z515" s="11">
        <f>'OddsRatio_working_3-way'!X515^(1/3)*COS('OddsRatio_working_3-way'!Y515/3)</f>
        <v>0.52088940322893418</v>
      </c>
      <c r="AA515" s="11">
        <f>'OddsRatio_working_3-way'!X515^(1/3)*COS(('OddsRatio_working_3-way'!Y515+2*PI())/3)</f>
        <v>-0.28530660582822676</v>
      </c>
      <c r="AB515" s="11">
        <f>'OddsRatio_working_3-way'!X515^(1/3)*COS(('OddsRatio_working_3-way'!Y515+4*PI())/3)</f>
        <v>-0.23558279740070751</v>
      </c>
      <c r="AC515" s="11">
        <f>'OddsRatio_working_3-way'!X515^(1/3)*SIN('OddsRatio_working_3-way'!Y515/3)</f>
        <v>2.8708054180761645E-2</v>
      </c>
      <c r="AD515" s="11">
        <f>'OddsRatio_working_3-way'!X515^(1/3)*SIN(('OddsRatio_working_3-way'!Y515+2*PI())/3)</f>
        <v>0.4367494286679921</v>
      </c>
      <c r="AE515" s="11">
        <f>'OddsRatio_working_3-way'!X515^(1/3)*SIN(('OddsRatio_working_3-way'!Y515+4*PI())/3)</f>
        <v>-0.46545748284875377</v>
      </c>
      <c r="AF515" s="11">
        <f>-'OddsRatio_working_3-way'!U515/(3*'OddsRatio_working_3-way'!X515^(1/3))*COS(('OddsRatio_working_3-way'!Y515)/3)</f>
        <v>0.52088940322893429</v>
      </c>
      <c r="AG515" s="11">
        <f>-'OddsRatio_working_3-way'!U515/(3*'OddsRatio_working_3-way'!X515^(1/3))*COS(('OddsRatio_working_3-way'!Y515+2*PI())/3)</f>
        <v>-0.28530660582822681</v>
      </c>
      <c r="AH515" s="11">
        <f>-'OddsRatio_working_3-way'!U515/(3*'OddsRatio_working_3-way'!X515^(1/3))*COS(('OddsRatio_working_3-way'!Y515+4*PI())/3)</f>
        <v>-0.23558279740070756</v>
      </c>
      <c r="AI515" s="11">
        <f>'OddsRatio_working_3-way'!U515/(3*'OddsRatio_working_3-way'!X515^(1/3))*SIN(('OddsRatio_working_3-way'!Y515)/3)</f>
        <v>-2.8708054180761652E-2</v>
      </c>
      <c r="AJ515" s="11">
        <f>'OddsRatio_working_3-way'!U515/(3*'OddsRatio_working_3-way'!X515^(1/3))*SIN(('OddsRatio_working_3-way'!Y515+2*PI())/3)</f>
        <v>-0.43674942866799221</v>
      </c>
      <c r="AK515" s="11">
        <f>'OddsRatio_working_3-way'!U515/(3*'OddsRatio_working_3-way'!X515^(1/3))*SIN(('OddsRatio_working_3-way'!Y515+4*PI())/3)</f>
        <v>0.46545748284875388</v>
      </c>
      <c r="AL515" s="11">
        <f>'OddsRatio_working_3-way'!Z515+'OddsRatio_working_3-way'!AF515</f>
        <v>1.0417788064578684</v>
      </c>
      <c r="AM515" s="11">
        <f>'OddsRatio_working_3-way'!AA515+'OddsRatio_working_3-way'!AG515</f>
        <v>-0.57061321165645351</v>
      </c>
      <c r="AN515" s="11">
        <f>'OddsRatio_working_3-way'!AB515+'OddsRatio_working_3-way'!AH515</f>
        <v>-0.47116559480141507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1.0417788064578684</v>
      </c>
      <c r="AS515" s="11">
        <f>IF(('OddsRatio_working_3-way'!X515=0),IF(Q515&gt;0,-Q515^(1/3),(-Q515)^(1/3)),'OddsRatio_working_3-way'!AM515-'OddsRatio_working_3-way'!R515/3)</f>
        <v>-0.57061321165645351</v>
      </c>
      <c r="AT515" s="11">
        <f>IF(('OddsRatio_working_3-way'!X515=0),IF(Q515&gt;0,-Q515^(1/3),(-Q515)^(1/3)),'OddsRatio_working_3-way'!AN515-'OddsRatio_working_3-way'!R515/3)</f>
        <v>-0.47116559480141507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9">
        <f t="shared" ref="D516:D579" si="117">(K516/(AR516+K516-(AR516*K516)))</f>
        <v>0.31580497678926289</v>
      </c>
      <c r="E516" s="9">
        <f t="shared" ref="E516:E579" si="118">(L516/(AR516+L516-(AR516*L516)))</f>
        <v>0.30770759205509907</v>
      </c>
      <c r="F516" s="9">
        <f t="shared" ref="F516:F579" si="119">(M516/(AR516+M516-(AR516*M516)))</f>
        <v>0.3764874311556381</v>
      </c>
      <c r="G516" s="9">
        <f t="shared" ref="G516:G579" si="120">AR516</f>
        <v>1.0415919291375326</v>
      </c>
      <c r="H516" s="9">
        <f t="shared" ref="H516:H579" si="121">IF(A516="","",1/D516)</f>
        <v>3.1665112126060682</v>
      </c>
      <c r="I516" s="9">
        <f t="shared" ref="I516:I579" si="122">IF(B516="","",1/E516)</f>
        <v>3.2498385669370711</v>
      </c>
      <c r="J516" s="9">
        <f t="shared" ref="J516:J579" si="123">IF(C516="","",1/F516)</f>
        <v>2.6561311673286774</v>
      </c>
      <c r="K516" s="11">
        <f t="shared" ref="K516:K579" si="124">1/A516</f>
        <v>0.32467532467532467</v>
      </c>
      <c r="L516" s="11">
        <f t="shared" ref="L516:L579" si="125">1/B516</f>
        <v>0.31645569620253161</v>
      </c>
      <c r="M516" s="11">
        <f t="shared" ref="M516:M579" si="126">1/C516</f>
        <v>0.38610038610038611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-0.28338486204670665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0.231276225851271</v>
      </c>
      <c r="Q516" s="11">
        <f>2*'OddsRatio_working_3-way'!K516*'OddsRatio_working_3-way'!L516*'OddsRatio_working_3-way'!M516</f>
        <v>7.934004317367789E-2</v>
      </c>
      <c r="R516" s="11">
        <f t="shared" ref="R516:R579" si="127">O516/N516</f>
        <v>0</v>
      </c>
      <c r="S516" s="11">
        <f t="shared" ref="S516:S579" si="128">P516/N516</f>
        <v>-0.81612060778727391</v>
      </c>
      <c r="T516" s="11">
        <f t="shared" ref="T516:T579" si="129">Q516/N516</f>
        <v>-0.27997276424949369</v>
      </c>
      <c r="U516" s="11">
        <f>'OddsRatio_working_3-way'!S516-'OddsRatio_working_3-way'!R516^2/3</f>
        <v>-0.81612060778727391</v>
      </c>
      <c r="V516" s="11">
        <f>'OddsRatio_working_3-way'!S516*'OddsRatio_working_3-way'!R516/3-2*'OddsRatio_working_3-way'!R516^3/27-'OddsRatio_working_3-way'!T516</f>
        <v>0.27997276424949369</v>
      </c>
      <c r="W516" s="11">
        <f>'OddsRatio_working_3-way'!V516^2+4*'OddsRatio_working_3-way'!U516^3/27</f>
        <v>-2.1455407403278143E-3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0.1418892961623871</v>
      </c>
      <c r="Y516" s="11">
        <f>IF('OddsRatio_working_3-way'!W516&gt;=0,IF('OddsRatio_working_3-way'!V516+SQRT('OddsRatio_working_3-way'!W516)&gt;0,0,PI()),ACOS('OddsRatio_working_3-way'!V516/(2*'OddsRatio_working_3-way'!X516)))</f>
        <v>0.16395940477739912</v>
      </c>
      <c r="Z516" s="11">
        <f>'OddsRatio_working_3-way'!X516^(1/3)*COS('OddsRatio_working_3-way'!Y516/3)</f>
        <v>0.52079596456876631</v>
      </c>
      <c r="AA516" s="11">
        <f>'OddsRatio_working_3-way'!X516^(1/3)*COS(('OddsRatio_working_3-way'!Y516+2*PI())/3)</f>
        <v>-0.28507234982409374</v>
      </c>
      <c r="AB516" s="11">
        <f>'OddsRatio_working_3-way'!X516^(1/3)*COS(('OddsRatio_working_3-way'!Y516+4*PI())/3)</f>
        <v>-0.23572361474467252</v>
      </c>
      <c r="AC516" s="11">
        <f>'OddsRatio_working_3-way'!X516^(1/3)*SIN('OddsRatio_working_3-way'!Y516/3)</f>
        <v>2.8491505482271334E-2</v>
      </c>
      <c r="AD516" s="11">
        <f>'OddsRatio_working_3-way'!X516^(1/3)*SIN(('OddsRatio_working_3-way'!Y516+2*PI())/3)</f>
        <v>0.43677678276383641</v>
      </c>
      <c r="AE516" s="11">
        <f>'OddsRatio_working_3-way'!X516^(1/3)*SIN(('OddsRatio_working_3-way'!Y516+4*PI())/3)</f>
        <v>-0.46526828824610783</v>
      </c>
      <c r="AF516" s="11">
        <f>-'OddsRatio_working_3-way'!U516/(3*'OddsRatio_working_3-way'!X516^(1/3))*COS(('OddsRatio_working_3-way'!Y516)/3)</f>
        <v>0.5207959645687662</v>
      </c>
      <c r="AG516" s="11">
        <f>-'OddsRatio_working_3-way'!U516/(3*'OddsRatio_working_3-way'!X516^(1/3))*COS(('OddsRatio_working_3-way'!Y516+2*PI())/3)</f>
        <v>-0.28507234982409368</v>
      </c>
      <c r="AH516" s="11">
        <f>-'OddsRatio_working_3-way'!U516/(3*'OddsRatio_working_3-way'!X516^(1/3))*COS(('OddsRatio_working_3-way'!Y516+4*PI())/3)</f>
        <v>-0.23572361474467246</v>
      </c>
      <c r="AI516" s="11">
        <f>'OddsRatio_working_3-way'!U516/(3*'OddsRatio_working_3-way'!X516^(1/3))*SIN(('OddsRatio_working_3-way'!Y516)/3)</f>
        <v>-2.8491505482271331E-2</v>
      </c>
      <c r="AJ516" s="11">
        <f>'OddsRatio_working_3-way'!U516/(3*'OddsRatio_working_3-way'!X516^(1/3))*SIN(('OddsRatio_working_3-way'!Y516+2*PI())/3)</f>
        <v>-0.4367767827638363</v>
      </c>
      <c r="AK516" s="11">
        <f>'OddsRatio_working_3-way'!U516/(3*'OddsRatio_working_3-way'!X516^(1/3))*SIN(('OddsRatio_working_3-way'!Y516+4*PI())/3)</f>
        <v>0.46526828824610772</v>
      </c>
      <c r="AL516" s="11">
        <f>'OddsRatio_working_3-way'!Z516+'OddsRatio_working_3-way'!AF516</f>
        <v>1.0415919291375326</v>
      </c>
      <c r="AM516" s="11">
        <f>'OddsRatio_working_3-way'!AA516+'OddsRatio_working_3-way'!AG516</f>
        <v>-0.57014469964818737</v>
      </c>
      <c r="AN516" s="11">
        <f>'OddsRatio_working_3-way'!AB516+'OddsRatio_working_3-way'!AH516</f>
        <v>-0.47144722948934498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1.0415919291375326</v>
      </c>
      <c r="AS516" s="11">
        <f>IF(('OddsRatio_working_3-way'!X516=0),IF(Q516&gt;0,-Q516^(1/3),(-Q516)^(1/3)),'OddsRatio_working_3-way'!AM516-'OddsRatio_working_3-way'!R516/3)</f>
        <v>-0.57014469964818737</v>
      </c>
      <c r="AT516" s="11">
        <f>IF(('OddsRatio_working_3-way'!X516=0),IF(Q516&gt;0,-Q516^(1/3),(-Q516)^(1/3)),'OddsRatio_working_3-way'!AN516-'OddsRatio_working_3-way'!R516/3)</f>
        <v>-0.47144722948934498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9">
        <f t="shared" si="117"/>
        <v>0.54023102362933606</v>
      </c>
      <c r="E517" s="9">
        <f t="shared" si="118"/>
        <v>0.26948486928283516</v>
      </c>
      <c r="F517" s="9">
        <f t="shared" si="119"/>
        <v>0.19028410708782881</v>
      </c>
      <c r="G517" s="9">
        <f t="shared" si="120"/>
        <v>1.0506912698152437</v>
      </c>
      <c r="H517" s="9">
        <f t="shared" si="121"/>
        <v>1.8510599285503477</v>
      </c>
      <c r="I517" s="9">
        <f t="shared" si="122"/>
        <v>3.7107834761233289</v>
      </c>
      <c r="J517" s="9">
        <f t="shared" si="123"/>
        <v>5.2552996427517371</v>
      </c>
      <c r="K517" s="11">
        <f t="shared" si="124"/>
        <v>0.5524861878453039</v>
      </c>
      <c r="L517" s="11">
        <f t="shared" si="125"/>
        <v>0.27932960893854747</v>
      </c>
      <c r="M517" s="11">
        <f t="shared" si="126"/>
        <v>0.19801980198019803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-0.25864659678103996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0.22736308631943475</v>
      </c>
      <c r="Q517" s="11">
        <f>2*'OddsRatio_working_3-way'!K517*'OddsRatio_working_3-way'!L517*'OddsRatio_working_3-way'!M517</f>
        <v>6.1119109225654507E-2</v>
      </c>
      <c r="R517" s="11">
        <f t="shared" si="127"/>
        <v>0</v>
      </c>
      <c r="S517" s="11">
        <f t="shared" si="128"/>
        <v>-0.87904920903293926</v>
      </c>
      <c r="T517" s="11">
        <f t="shared" si="129"/>
        <v>-0.23630355081530627</v>
      </c>
      <c r="U517" s="11">
        <f>'OddsRatio_working_3-way'!S517-'OddsRatio_working_3-way'!R517^2/3</f>
        <v>-0.87904920903293926</v>
      </c>
      <c r="V517" s="11">
        <f>'OddsRatio_working_3-way'!S517*'OddsRatio_working_3-way'!R517/3-2*'OddsRatio_working_3-way'!R517^3/27-'OddsRatio_working_3-way'!T517</f>
        <v>0.23630355081530627</v>
      </c>
      <c r="W517" s="11">
        <f>'OddsRatio_working_3-way'!V517^2+4*'OddsRatio_working_3-way'!U517^3/27</f>
        <v>-4.4792559003181479E-2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0.15861267850577354</v>
      </c>
      <c r="Y517" s="11">
        <f>IF('OddsRatio_working_3-way'!W517&gt;=0,IF('OddsRatio_working_3-way'!V517+SQRT('OddsRatio_working_3-way'!W517)&gt;0,0,PI()),ACOS('OddsRatio_working_3-way'!V517/(2*'OddsRatio_working_3-way'!X517)))</f>
        <v>0.7304001271596765</v>
      </c>
      <c r="Z517" s="11">
        <f>'OddsRatio_working_3-way'!X517^(1/3)*COS('OddsRatio_working_3-way'!Y517/3)</f>
        <v>0.52534563490762187</v>
      </c>
      <c r="AA517" s="11">
        <f>'OddsRatio_working_3-way'!X517^(1/3)*COS(('OddsRatio_working_3-way'!Y517+2*PI())/3)</f>
        <v>-0.37568288413313622</v>
      </c>
      <c r="AB517" s="11">
        <f>'OddsRatio_working_3-way'!X517^(1/3)*COS(('OddsRatio_working_3-way'!Y517+4*PI())/3)</f>
        <v>-0.14966275077448582</v>
      </c>
      <c r="AC517" s="11">
        <f>'OddsRatio_working_3-way'!X517^(1/3)*SIN('OddsRatio_working_3-way'!Y517/3)</f>
        <v>0.13049278483689203</v>
      </c>
      <c r="AD517" s="11">
        <f>'OddsRatio_working_3-way'!X517^(1/3)*SIN(('OddsRatio_working_3-way'!Y517+2*PI())/3)</f>
        <v>0.38971627317881957</v>
      </c>
      <c r="AE517" s="11">
        <f>'OddsRatio_working_3-way'!X517^(1/3)*SIN(('OddsRatio_working_3-way'!Y517+4*PI())/3)</f>
        <v>-0.52020905801571149</v>
      </c>
      <c r="AF517" s="11">
        <f>-'OddsRatio_working_3-way'!U517/(3*'OddsRatio_working_3-way'!X517^(1/3))*COS(('OddsRatio_working_3-way'!Y517)/3)</f>
        <v>0.52534563490762187</v>
      </c>
      <c r="AG517" s="11">
        <f>-'OddsRatio_working_3-way'!U517/(3*'OddsRatio_working_3-way'!X517^(1/3))*COS(('OddsRatio_working_3-way'!Y517+2*PI())/3)</f>
        <v>-0.37568288413313616</v>
      </c>
      <c r="AH517" s="11">
        <f>-'OddsRatio_working_3-way'!U517/(3*'OddsRatio_working_3-way'!X517^(1/3))*COS(('OddsRatio_working_3-way'!Y517+4*PI())/3)</f>
        <v>-0.14966275077448579</v>
      </c>
      <c r="AI517" s="11">
        <f>'OddsRatio_working_3-way'!U517/(3*'OddsRatio_working_3-way'!X517^(1/3))*SIN(('OddsRatio_working_3-way'!Y517)/3)</f>
        <v>-0.130492784836892</v>
      </c>
      <c r="AJ517" s="11">
        <f>'OddsRatio_working_3-way'!U517/(3*'OddsRatio_working_3-way'!X517^(1/3))*SIN(('OddsRatio_working_3-way'!Y517+2*PI())/3)</f>
        <v>-0.38971627317881952</v>
      </c>
      <c r="AK517" s="11">
        <f>'OddsRatio_working_3-way'!U517/(3*'OddsRatio_working_3-way'!X517^(1/3))*SIN(('OddsRatio_working_3-way'!Y517+4*PI())/3)</f>
        <v>0.52020905801571149</v>
      </c>
      <c r="AL517" s="11">
        <f>'OddsRatio_working_3-way'!Z517+'OddsRatio_working_3-way'!AF517</f>
        <v>1.0506912698152437</v>
      </c>
      <c r="AM517" s="11">
        <f>'OddsRatio_working_3-way'!AA517+'OddsRatio_working_3-way'!AG517</f>
        <v>-0.75136576826627244</v>
      </c>
      <c r="AN517" s="11">
        <f>'OddsRatio_working_3-way'!AB517+'OddsRatio_working_3-way'!AH517</f>
        <v>-0.29932550154897164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1.0506912698152437</v>
      </c>
      <c r="AS517" s="11">
        <f>IF(('OddsRatio_working_3-way'!X517=0),IF(Q517&gt;0,-Q517^(1/3),(-Q517)^(1/3)),'OddsRatio_working_3-way'!AM517-'OddsRatio_working_3-way'!R517/3)</f>
        <v>-0.75136576826627244</v>
      </c>
      <c r="AT517" s="11">
        <f>IF(('OddsRatio_working_3-way'!X517=0),IF(Q517&gt;0,-Q517^(1/3),(-Q517)^(1/3)),'OddsRatio_working_3-way'!AN517-'OddsRatio_working_3-way'!R517/3)</f>
        <v>-0.29932550154897164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9">
        <f t="shared" si="117"/>
        <v>0.52900516514348195</v>
      </c>
      <c r="E518" s="9">
        <f t="shared" si="118"/>
        <v>0.26411407836114292</v>
      </c>
      <c r="F518" s="9">
        <f t="shared" si="119"/>
        <v>0.20688075649537496</v>
      </c>
      <c r="G518" s="9">
        <f t="shared" si="120"/>
        <v>1.047459659999995</v>
      </c>
      <c r="H518" s="9">
        <f t="shared" si="121"/>
        <v>1.8903407109999961</v>
      </c>
      <c r="I518" s="9">
        <f t="shared" si="122"/>
        <v>3.7862426955999871</v>
      </c>
      <c r="J518" s="9">
        <f t="shared" si="123"/>
        <v>4.8337023555999812</v>
      </c>
      <c r="K518" s="11">
        <f t="shared" si="124"/>
        <v>0.54054054054054046</v>
      </c>
      <c r="L518" s="11">
        <f t="shared" si="125"/>
        <v>0.27322404371584696</v>
      </c>
      <c r="M518" s="11">
        <f t="shared" si="126"/>
        <v>0.21459227467811159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-0.26226655840389745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0.22723772108138532</v>
      </c>
      <c r="Q518" s="11">
        <f>2*'OddsRatio_working_3-way'!K518*'OddsRatio_working_3-way'!L518*'OddsRatio_working_3-way'!M518</f>
        <v>6.3385696257011237E-2</v>
      </c>
      <c r="R518" s="11">
        <f t="shared" si="127"/>
        <v>0</v>
      </c>
      <c r="S518" s="11">
        <f t="shared" si="128"/>
        <v>-0.86643803336692737</v>
      </c>
      <c r="T518" s="11">
        <f t="shared" si="129"/>
        <v>-0.24168424919579562</v>
      </c>
      <c r="U518" s="11">
        <f>'OddsRatio_working_3-way'!S518-'OddsRatio_working_3-way'!R518^2/3</f>
        <v>-0.86643803336692737</v>
      </c>
      <c r="V518" s="11">
        <f>'OddsRatio_working_3-way'!S518*'OddsRatio_working_3-way'!R518/3-2*'OddsRatio_working_3-way'!R518^3/27-'OddsRatio_working_3-way'!T518</f>
        <v>0.24168424919579562</v>
      </c>
      <c r="W518" s="11">
        <f>'OddsRatio_working_3-way'!V518^2+4*'OddsRatio_working_3-way'!U518^3/27</f>
        <v>-3.7951377294498941E-2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0.15521167288886037</v>
      </c>
      <c r="Y518" s="11">
        <f>IF('OddsRatio_working_3-way'!W518&gt;=0,IF('OddsRatio_working_3-way'!V518+SQRT('OddsRatio_working_3-way'!W518)&gt;0,0,PI()),ACOS('OddsRatio_working_3-way'!V518/(2*'OddsRatio_working_3-way'!X518)))</f>
        <v>0.67842296566701177</v>
      </c>
      <c r="Z518" s="11">
        <f>'OddsRatio_working_3-way'!X518^(1/3)*COS('OddsRatio_working_3-way'!Y518/3)</f>
        <v>0.52372982999999751</v>
      </c>
      <c r="AA518" s="11">
        <f>'OddsRatio_working_3-way'!X518^(1/3)*COS(('OddsRatio_working_3-way'!Y518+2*PI())/3)</f>
        <v>-0.36621915409866784</v>
      </c>
      <c r="AB518" s="11">
        <f>'OddsRatio_working_3-way'!X518^(1/3)*COS(('OddsRatio_working_3-way'!Y518+4*PI())/3)</f>
        <v>-0.15751067590132956</v>
      </c>
      <c r="AC518" s="11">
        <f>'OddsRatio_working_3-way'!X518^(1/3)*SIN('OddsRatio_working_3-way'!Y518/3)</f>
        <v>0.12049789606939042</v>
      </c>
      <c r="AD518" s="11">
        <f>'OddsRatio_working_3-way'!X518^(1/3)*SIN(('OddsRatio_working_3-way'!Y518+2*PI())/3)</f>
        <v>0.39331438946500807</v>
      </c>
      <c r="AE518" s="11">
        <f>'OddsRatio_working_3-way'!X518^(1/3)*SIN(('OddsRatio_working_3-way'!Y518+4*PI())/3)</f>
        <v>-0.51381228553439851</v>
      </c>
      <c r="AF518" s="11">
        <f>-'OddsRatio_working_3-way'!U518/(3*'OddsRatio_working_3-way'!X518^(1/3))*COS(('OddsRatio_working_3-way'!Y518)/3)</f>
        <v>0.5237298299999974</v>
      </c>
      <c r="AG518" s="11">
        <f>-'OddsRatio_working_3-way'!U518/(3*'OddsRatio_working_3-way'!X518^(1/3))*COS(('OddsRatio_working_3-way'!Y518+2*PI())/3)</f>
        <v>-0.36621915409866779</v>
      </c>
      <c r="AH518" s="11">
        <f>-'OddsRatio_working_3-way'!U518/(3*'OddsRatio_working_3-way'!X518^(1/3))*COS(('OddsRatio_working_3-way'!Y518+4*PI())/3)</f>
        <v>-0.15751067590132953</v>
      </c>
      <c r="AI518" s="11">
        <f>'OddsRatio_working_3-way'!U518/(3*'OddsRatio_working_3-way'!X518^(1/3))*SIN(('OddsRatio_working_3-way'!Y518)/3)</f>
        <v>-0.12049789606939039</v>
      </c>
      <c r="AJ518" s="11">
        <f>'OddsRatio_working_3-way'!U518/(3*'OddsRatio_working_3-way'!X518^(1/3))*SIN(('OddsRatio_working_3-way'!Y518+2*PI())/3)</f>
        <v>-0.39331438946500802</v>
      </c>
      <c r="AK518" s="11">
        <f>'OddsRatio_working_3-way'!U518/(3*'OddsRatio_working_3-way'!X518^(1/3))*SIN(('OddsRatio_working_3-way'!Y518+4*PI())/3)</f>
        <v>0.51381228553439839</v>
      </c>
      <c r="AL518" s="11">
        <f>'OddsRatio_working_3-way'!Z518+'OddsRatio_working_3-way'!AF518</f>
        <v>1.047459659999995</v>
      </c>
      <c r="AM518" s="11">
        <f>'OddsRatio_working_3-way'!AA518+'OddsRatio_working_3-way'!AG518</f>
        <v>-0.73243830819733557</v>
      </c>
      <c r="AN518" s="11">
        <f>'OddsRatio_working_3-way'!AB518+'OddsRatio_working_3-way'!AH518</f>
        <v>-0.31502135180265911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1.047459659999995</v>
      </c>
      <c r="AS518" s="11">
        <f>IF(('OddsRatio_working_3-way'!X518=0),IF(Q518&gt;0,-Q518^(1/3),(-Q518)^(1/3)),'OddsRatio_working_3-way'!AM518-'OddsRatio_working_3-way'!R518/3)</f>
        <v>-0.73243830819733557</v>
      </c>
      <c r="AT518" s="11">
        <f>IF(('OddsRatio_working_3-way'!X518=0),IF(Q518&gt;0,-Q518^(1/3),(-Q518)^(1/3)),'OddsRatio_working_3-way'!AN518-'OddsRatio_working_3-way'!R518/3)</f>
        <v>-0.31502135180265911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9">
        <f t="shared" si="117"/>
        <v>0.46483930168857218</v>
      </c>
      <c r="E519" s="9">
        <f t="shared" si="118"/>
        <v>0.27730929899832468</v>
      </c>
      <c r="F519" s="9">
        <f t="shared" si="119"/>
        <v>0.25785139931310341</v>
      </c>
      <c r="G519" s="9">
        <f t="shared" si="120"/>
        <v>1.0466191734872021</v>
      </c>
      <c r="H519" s="9">
        <f t="shared" si="121"/>
        <v>2.1512810908359223</v>
      </c>
      <c r="I519" s="9">
        <f t="shared" si="122"/>
        <v>3.6060817419831324</v>
      </c>
      <c r="J519" s="9">
        <f t="shared" si="123"/>
        <v>3.8782027270898052</v>
      </c>
      <c r="K519" s="11">
        <f t="shared" si="124"/>
        <v>0.47619047619047616</v>
      </c>
      <c r="L519" s="11">
        <f t="shared" si="125"/>
        <v>0.28653295128939826</v>
      </c>
      <c r="M519" s="11">
        <f t="shared" si="126"/>
        <v>0.26666666666666666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-0.27406194569518361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0.2306817664983854</v>
      </c>
      <c r="Q519" s="11">
        <f>2*'OddsRatio_working_3-way'!K519*'OddsRatio_working_3-way'!L519*'OddsRatio_working_3-way'!M519</f>
        <v>7.2770273343339242E-2</v>
      </c>
      <c r="R519" s="11">
        <f t="shared" si="127"/>
        <v>0</v>
      </c>
      <c r="S519" s="11">
        <f t="shared" si="128"/>
        <v>-0.84171396329118098</v>
      </c>
      <c r="T519" s="11">
        <f t="shared" si="129"/>
        <v>-0.26552490955557756</v>
      </c>
      <c r="U519" s="11">
        <f>'OddsRatio_working_3-way'!S519-'OddsRatio_working_3-way'!R519^2/3</f>
        <v>-0.84171396329118098</v>
      </c>
      <c r="V519" s="11">
        <f>'OddsRatio_working_3-way'!S519*'OddsRatio_working_3-way'!R519/3-2*'OddsRatio_working_3-way'!R519^3/27-'OddsRatio_working_3-way'!T519</f>
        <v>0.26552490955557756</v>
      </c>
      <c r="W519" s="11">
        <f>'OddsRatio_working_3-way'!V519^2+4*'OddsRatio_working_3-way'!U519^3/27</f>
        <v>-1.7843118769745731E-2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0.14861577672327</v>
      </c>
      <c r="Y519" s="11">
        <f>IF('OddsRatio_working_3-way'!W519&gt;=0,IF('OddsRatio_working_3-way'!V519+SQRT('OddsRatio_working_3-way'!W519)&gt;0,0,PI()),ACOS('OddsRatio_working_3-way'!V519/(2*'OddsRatio_working_3-way'!X519)))</f>
        <v>0.46610215788248355</v>
      </c>
      <c r="Z519" s="11">
        <f>'OddsRatio_working_3-way'!X519^(1/3)*COS('OddsRatio_working_3-way'!Y519/3)</f>
        <v>0.52330958674360117</v>
      </c>
      <c r="AA519" s="11">
        <f>'OddsRatio_working_3-way'!X519^(1/3)*COS(('OddsRatio_working_3-way'!Y519+2*PI())/3)</f>
        <v>-0.33263928561817979</v>
      </c>
      <c r="AB519" s="11">
        <f>'OddsRatio_working_3-way'!X519^(1/3)*COS(('OddsRatio_working_3-way'!Y519+4*PI())/3)</f>
        <v>-0.19067030112542149</v>
      </c>
      <c r="AC519" s="11">
        <f>'OddsRatio_working_3-way'!X519^(1/3)*SIN('OddsRatio_working_3-way'!Y519/3)</f>
        <v>8.1965831413472051E-2</v>
      </c>
      <c r="AD519" s="11">
        <f>'OddsRatio_working_3-way'!X519^(1/3)*SIN(('OddsRatio_working_3-way'!Y519+2*PI())/3)</f>
        <v>0.41221648045715903</v>
      </c>
      <c r="AE519" s="11">
        <f>'OddsRatio_working_3-way'!X519^(1/3)*SIN(('OddsRatio_working_3-way'!Y519+4*PI())/3)</f>
        <v>-0.49418231187063089</v>
      </c>
      <c r="AF519" s="11">
        <f>-'OddsRatio_working_3-way'!U519/(3*'OddsRatio_working_3-way'!X519^(1/3))*COS(('OddsRatio_working_3-way'!Y519)/3)</f>
        <v>0.52330958674360106</v>
      </c>
      <c r="AG519" s="11">
        <f>-'OddsRatio_working_3-way'!U519/(3*'OddsRatio_working_3-way'!X519^(1/3))*COS(('OddsRatio_working_3-way'!Y519+2*PI())/3)</f>
        <v>-0.33263928561817974</v>
      </c>
      <c r="AH519" s="11">
        <f>-'OddsRatio_working_3-way'!U519/(3*'OddsRatio_working_3-way'!X519^(1/3))*COS(('OddsRatio_working_3-way'!Y519+4*PI())/3)</f>
        <v>-0.19067030112542147</v>
      </c>
      <c r="AI519" s="11">
        <f>'OddsRatio_working_3-way'!U519/(3*'OddsRatio_working_3-way'!X519^(1/3))*SIN(('OddsRatio_working_3-way'!Y519)/3)</f>
        <v>-8.1965831413472037E-2</v>
      </c>
      <c r="AJ519" s="11">
        <f>'OddsRatio_working_3-way'!U519/(3*'OddsRatio_working_3-way'!X519^(1/3))*SIN(('OddsRatio_working_3-way'!Y519+2*PI())/3)</f>
        <v>-0.41221648045715897</v>
      </c>
      <c r="AK519" s="11">
        <f>'OddsRatio_working_3-way'!U519/(3*'OddsRatio_working_3-way'!X519^(1/3))*SIN(('OddsRatio_working_3-way'!Y519+4*PI())/3)</f>
        <v>0.49418231187063083</v>
      </c>
      <c r="AL519" s="11">
        <f>'OddsRatio_working_3-way'!Z519+'OddsRatio_working_3-way'!AF519</f>
        <v>1.0466191734872021</v>
      </c>
      <c r="AM519" s="11">
        <f>'OddsRatio_working_3-way'!AA519+'OddsRatio_working_3-way'!AG519</f>
        <v>-0.66527857123635958</v>
      </c>
      <c r="AN519" s="11">
        <f>'OddsRatio_working_3-way'!AB519+'OddsRatio_working_3-way'!AH519</f>
        <v>-0.38134060225084299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1.0466191734872021</v>
      </c>
      <c r="AS519" s="11">
        <f>IF(('OddsRatio_working_3-way'!X519=0),IF(Q519&gt;0,-Q519^(1/3),(-Q519)^(1/3)),'OddsRatio_working_3-way'!AM519-'OddsRatio_working_3-way'!R519/3)</f>
        <v>-0.66527857123635958</v>
      </c>
      <c r="AT519" s="11">
        <f>IF(('OddsRatio_working_3-way'!X519=0),IF(Q519&gt;0,-Q519^(1/3),(-Q519)^(1/3)),'OddsRatio_working_3-way'!AN519-'OddsRatio_working_3-way'!R519/3)</f>
        <v>-0.38134060225084299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9">
        <f t="shared" si="117"/>
        <v>0.62261677298149654</v>
      </c>
      <c r="E520" s="9">
        <f t="shared" si="118"/>
        <v>0.23745095332125457</v>
      </c>
      <c r="F520" s="9">
        <f t="shared" si="119"/>
        <v>0.13993227369724887</v>
      </c>
      <c r="G520" s="9">
        <f t="shared" si="120"/>
        <v>1.0633761658943355</v>
      </c>
      <c r="H520" s="9">
        <f t="shared" si="121"/>
        <v>1.6061244145597711</v>
      </c>
      <c r="I520" s="9">
        <f t="shared" si="122"/>
        <v>4.2113960210008914</v>
      </c>
      <c r="J520" s="9">
        <f t="shared" si="123"/>
        <v>7.1463142388692598</v>
      </c>
      <c r="K520" s="11">
        <f t="shared" si="124"/>
        <v>0.63694267515923564</v>
      </c>
      <c r="L520" s="11">
        <f t="shared" si="125"/>
        <v>0.24875621890547267</v>
      </c>
      <c r="M520" s="11">
        <f t="shared" si="126"/>
        <v>0.14749262536873156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-0.2325167466315341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0.21896978478705434</v>
      </c>
      <c r="Q520" s="11">
        <f>2*'OddsRatio_working_3-way'!K520*'OddsRatio_working_3-way'!L520*'OddsRatio_working_3-way'!M520</f>
        <v>4.6738481277919824E-2</v>
      </c>
      <c r="R520" s="11">
        <f t="shared" si="127"/>
        <v>0</v>
      </c>
      <c r="S520" s="11">
        <f t="shared" si="128"/>
        <v>-0.94173769399093032</v>
      </c>
      <c r="T520" s="11">
        <f t="shared" si="129"/>
        <v>-0.20101124738333628</v>
      </c>
      <c r="U520" s="11">
        <f>'OddsRatio_working_3-way'!S520-'OddsRatio_working_3-way'!R520^2/3</f>
        <v>-0.94173769399093032</v>
      </c>
      <c r="V520" s="11">
        <f>'OddsRatio_working_3-way'!S520*'OddsRatio_working_3-way'!R520/3-2*'OddsRatio_working_3-way'!R520^3/27-'OddsRatio_working_3-way'!T520</f>
        <v>0.20101124738333628</v>
      </c>
      <c r="W520" s="11">
        <f>'OddsRatio_working_3-way'!V520^2+4*'OddsRatio_working_3-way'!U520^3/27</f>
        <v>-8.3327633935767059E-2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0.17587861972847343</v>
      </c>
      <c r="Y520" s="11">
        <f>IF('OddsRatio_working_3-way'!W520&gt;=0,IF('OddsRatio_working_3-way'!V520+SQRT('OddsRatio_working_3-way'!W520)&gt;0,0,PI()),ACOS('OddsRatio_working_3-way'!V520/(2*'OddsRatio_working_3-way'!X520)))</f>
        <v>0.96252611558308743</v>
      </c>
      <c r="Z520" s="11">
        <f>'OddsRatio_working_3-way'!X520^(1/3)*COS('OddsRatio_working_3-way'!Y520/3)</f>
        <v>0.53168808294716774</v>
      </c>
      <c r="AA520" s="11">
        <f>'OddsRatio_working_3-way'!X520^(1/3)*COS(('OddsRatio_working_3-way'!Y520+2*PI())/3)</f>
        <v>-0.41886449872262888</v>
      </c>
      <c r="AB520" s="11">
        <f>'OddsRatio_working_3-way'!X520^(1/3)*COS(('OddsRatio_working_3-way'!Y520+4*PI())/3)</f>
        <v>-0.11282358422453934</v>
      </c>
      <c r="AC520" s="11">
        <f>'OddsRatio_working_3-way'!X520^(1/3)*SIN('OddsRatio_working_3-way'!Y520/3)</f>
        <v>0.17669280436851148</v>
      </c>
      <c r="AD520" s="11">
        <f>'OddsRatio_working_3-way'!X520^(1/3)*SIN(('OddsRatio_working_3-way'!Y520+2*PI())/3)</f>
        <v>0.3721089845374394</v>
      </c>
      <c r="AE520" s="11">
        <f>'OddsRatio_working_3-way'!X520^(1/3)*SIN(('OddsRatio_working_3-way'!Y520+4*PI())/3)</f>
        <v>-0.54880178890595077</v>
      </c>
      <c r="AF520" s="11">
        <f>-'OddsRatio_working_3-way'!U520/(3*'OddsRatio_working_3-way'!X520^(1/3))*COS(('OddsRatio_working_3-way'!Y520)/3)</f>
        <v>0.53168808294716774</v>
      </c>
      <c r="AG520" s="11">
        <f>-'OddsRatio_working_3-way'!U520/(3*'OddsRatio_working_3-way'!X520^(1/3))*COS(('OddsRatio_working_3-way'!Y520+2*PI())/3)</f>
        <v>-0.41886449872262888</v>
      </c>
      <c r="AH520" s="11">
        <f>-'OddsRatio_working_3-way'!U520/(3*'OddsRatio_working_3-way'!X520^(1/3))*COS(('OddsRatio_working_3-way'!Y520+4*PI())/3)</f>
        <v>-0.11282358422453934</v>
      </c>
      <c r="AI520" s="11">
        <f>'OddsRatio_working_3-way'!U520/(3*'OddsRatio_working_3-way'!X520^(1/3))*SIN(('OddsRatio_working_3-way'!Y520)/3)</f>
        <v>-0.17669280436851148</v>
      </c>
      <c r="AJ520" s="11">
        <f>'OddsRatio_working_3-way'!U520/(3*'OddsRatio_working_3-way'!X520^(1/3))*SIN(('OddsRatio_working_3-way'!Y520+2*PI())/3)</f>
        <v>-0.3721089845374394</v>
      </c>
      <c r="AK520" s="11">
        <f>'OddsRatio_working_3-way'!U520/(3*'OddsRatio_working_3-way'!X520^(1/3))*SIN(('OddsRatio_working_3-way'!Y520+4*PI())/3)</f>
        <v>0.54880178890595077</v>
      </c>
      <c r="AL520" s="11">
        <f>'OddsRatio_working_3-way'!Z520+'OddsRatio_working_3-way'!AF520</f>
        <v>1.0633761658943355</v>
      </c>
      <c r="AM520" s="11">
        <f>'OddsRatio_working_3-way'!AA520+'OddsRatio_working_3-way'!AG520</f>
        <v>-0.83772899744525775</v>
      </c>
      <c r="AN520" s="11">
        <f>'OddsRatio_working_3-way'!AB520+'OddsRatio_working_3-way'!AH520</f>
        <v>-0.22564716844907867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1.0633761658943355</v>
      </c>
      <c r="AS520" s="11">
        <f>IF(('OddsRatio_working_3-way'!X520=0),IF(Q520&gt;0,-Q520^(1/3),(-Q520)^(1/3)),'OddsRatio_working_3-way'!AM520-'OddsRatio_working_3-way'!R520/3)</f>
        <v>-0.83772899744525775</v>
      </c>
      <c r="AT520" s="11">
        <f>IF(('OddsRatio_working_3-way'!X520=0),IF(Q520&gt;0,-Q520^(1/3),(-Q520)^(1/3)),'OddsRatio_working_3-way'!AN520-'OddsRatio_working_3-way'!R520/3)</f>
        <v>-0.22564716844907867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9">
        <f t="shared" si="117"/>
        <v>0.60043892739134463</v>
      </c>
      <c r="E521" s="9">
        <f t="shared" si="118"/>
        <v>0.23337272489907357</v>
      </c>
      <c r="F521" s="9">
        <f t="shared" si="119"/>
        <v>0.16618834770958163</v>
      </c>
      <c r="G521" s="9">
        <f t="shared" si="120"/>
        <v>1.056267166972469</v>
      </c>
      <c r="H521" s="9">
        <f t="shared" si="121"/>
        <v>1.6654483151926553</v>
      </c>
      <c r="I521" s="9">
        <f t="shared" si="122"/>
        <v>4.2849908892843791</v>
      </c>
      <c r="J521" s="9">
        <f t="shared" si="123"/>
        <v>6.0172690431192288</v>
      </c>
      <c r="K521" s="11">
        <f t="shared" si="124"/>
        <v>0.61349693251533743</v>
      </c>
      <c r="L521" s="11">
        <f t="shared" si="125"/>
        <v>0.24330900243309</v>
      </c>
      <c r="M521" s="11">
        <f t="shared" si="126"/>
        <v>0.17391304347826086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-0.24160019314152859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0.22039940577828049</v>
      </c>
      <c r="Q521" s="11">
        <f>2*'OddsRatio_working_3-way'!K521*'OddsRatio_working_3-way'!L521*'OddsRatio_working_3-way'!M521</f>
        <v>5.1919765789936512E-2</v>
      </c>
      <c r="R521" s="11">
        <f t="shared" si="127"/>
        <v>0</v>
      </c>
      <c r="S521" s="11">
        <f t="shared" si="128"/>
        <v>-0.91224846682622995</v>
      </c>
      <c r="T521" s="11">
        <f t="shared" si="129"/>
        <v>-0.21489952104269258</v>
      </c>
      <c r="U521" s="11">
        <f>'OddsRatio_working_3-way'!S521-'OddsRatio_working_3-way'!R521^2/3</f>
        <v>-0.91224846682622995</v>
      </c>
      <c r="V521" s="11">
        <f>'OddsRatio_working_3-way'!S521*'OddsRatio_working_3-way'!R521/3-2*'OddsRatio_working_3-way'!R521^3/27-'OddsRatio_working_3-way'!T521</f>
        <v>0.21489952104269258</v>
      </c>
      <c r="W521" s="11">
        <f>'OddsRatio_working_3-way'!V521^2+4*'OddsRatio_working_3-way'!U521^3/27</f>
        <v>-6.6287926122308188E-2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0.1676825350675249</v>
      </c>
      <c r="Y521" s="11">
        <f>IF('OddsRatio_working_3-way'!W521&gt;=0,IF('OddsRatio_working_3-way'!V521+SQRT('OddsRatio_working_3-way'!W521)&gt;0,0,PI()),ACOS('OddsRatio_working_3-way'!V521/(2*'OddsRatio_working_3-way'!X521)))</f>
        <v>0.87526583419328008</v>
      </c>
      <c r="Z521" s="11">
        <f>'OddsRatio_working_3-way'!X521^(1/3)*COS('OddsRatio_working_3-way'!Y521/3)</f>
        <v>0.52813358348623451</v>
      </c>
      <c r="AA521" s="11">
        <f>'OddsRatio_working_3-way'!X521^(1/3)*COS(('OddsRatio_working_3-way'!Y521+2*PI())/3)</f>
        <v>-0.40142874135817241</v>
      </c>
      <c r="AB521" s="11">
        <f>'OddsRatio_working_3-way'!X521^(1/3)*COS(('OddsRatio_working_3-way'!Y521+4*PI())/3)</f>
        <v>-0.12670484212806221</v>
      </c>
      <c r="AC521" s="11">
        <f>'OddsRatio_working_3-way'!X521^(1/3)*SIN('OddsRatio_working_3-way'!Y521/3)</f>
        <v>0.15861191717332784</v>
      </c>
      <c r="AD521" s="11">
        <f>'OddsRatio_working_3-way'!X521^(1/3)*SIN(('OddsRatio_working_3-way'!Y521+2*PI())/3)</f>
        <v>0.37807114130412484</v>
      </c>
      <c r="AE521" s="11">
        <f>'OddsRatio_working_3-way'!X521^(1/3)*SIN(('OddsRatio_working_3-way'!Y521+4*PI())/3)</f>
        <v>-0.53668305847745257</v>
      </c>
      <c r="AF521" s="11">
        <f>-'OddsRatio_working_3-way'!U521/(3*'OddsRatio_working_3-way'!X521^(1/3))*COS(('OddsRatio_working_3-way'!Y521)/3)</f>
        <v>0.52813358348623451</v>
      </c>
      <c r="AG521" s="11">
        <f>-'OddsRatio_working_3-way'!U521/(3*'OddsRatio_working_3-way'!X521^(1/3))*COS(('OddsRatio_working_3-way'!Y521+2*PI())/3)</f>
        <v>-0.40142874135817241</v>
      </c>
      <c r="AH521" s="11">
        <f>-'OddsRatio_working_3-way'!U521/(3*'OddsRatio_working_3-way'!X521^(1/3))*COS(('OddsRatio_working_3-way'!Y521+4*PI())/3)</f>
        <v>-0.12670484212806221</v>
      </c>
      <c r="AI521" s="11">
        <f>'OddsRatio_working_3-way'!U521/(3*'OddsRatio_working_3-way'!X521^(1/3))*SIN(('OddsRatio_working_3-way'!Y521)/3)</f>
        <v>-0.15861191717332784</v>
      </c>
      <c r="AJ521" s="11">
        <f>'OddsRatio_working_3-way'!U521/(3*'OddsRatio_working_3-way'!X521^(1/3))*SIN(('OddsRatio_working_3-way'!Y521+2*PI())/3)</f>
        <v>-0.37807114130412484</v>
      </c>
      <c r="AK521" s="11">
        <f>'OddsRatio_working_3-way'!U521/(3*'OddsRatio_working_3-way'!X521^(1/3))*SIN(('OddsRatio_working_3-way'!Y521+4*PI())/3)</f>
        <v>0.53668305847745257</v>
      </c>
      <c r="AL521" s="11">
        <f>'OddsRatio_working_3-way'!Z521+'OddsRatio_working_3-way'!AF521</f>
        <v>1.056267166972469</v>
      </c>
      <c r="AM521" s="11">
        <f>'OddsRatio_working_3-way'!AA521+'OddsRatio_working_3-way'!AG521</f>
        <v>-0.80285748271634483</v>
      </c>
      <c r="AN521" s="11">
        <f>'OddsRatio_working_3-way'!AB521+'OddsRatio_working_3-way'!AH521</f>
        <v>-0.25340968425612442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1.056267166972469</v>
      </c>
      <c r="AS521" s="11">
        <f>IF(('OddsRatio_working_3-way'!X521=0),IF(Q521&gt;0,-Q521^(1/3),(-Q521)^(1/3)),'OddsRatio_working_3-way'!AM521-'OddsRatio_working_3-way'!R521/3)</f>
        <v>-0.80285748271634483</v>
      </c>
      <c r="AT521" s="11">
        <f>IF(('OddsRatio_working_3-way'!X521=0),IF(Q521&gt;0,-Q521^(1/3),(-Q521)^(1/3)),'OddsRatio_working_3-way'!AN521-'OddsRatio_working_3-way'!R521/3)</f>
        <v>-0.25340968425612442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9">
        <f t="shared" si="117"/>
        <v>0.59627345586508973</v>
      </c>
      <c r="E522" s="9">
        <f t="shared" si="118"/>
        <v>0.2221339619896768</v>
      </c>
      <c r="F522" s="9">
        <f t="shared" si="119"/>
        <v>0.18159258214523333</v>
      </c>
      <c r="G522" s="9">
        <f t="shared" si="120"/>
        <v>1.0579419878679366</v>
      </c>
      <c r="H522" s="9">
        <f t="shared" si="121"/>
        <v>1.6770828722354794</v>
      </c>
      <c r="I522" s="9">
        <f t="shared" si="122"/>
        <v>4.5017879798428702</v>
      </c>
      <c r="J522" s="9">
        <f t="shared" si="123"/>
        <v>5.5068328683174093</v>
      </c>
      <c r="K522" s="11">
        <f t="shared" si="124"/>
        <v>0.6097560975609756</v>
      </c>
      <c r="L522" s="11">
        <f t="shared" si="125"/>
        <v>0.23201856148491881</v>
      </c>
      <c r="M522" s="11">
        <f t="shared" si="126"/>
        <v>0.19011406844106465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-0.24272287326897857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0.22081892675869236</v>
      </c>
      <c r="Q522" s="11">
        <f>2*'OddsRatio_working_3-way'!K522*'OddsRatio_working_3-way'!L522*'OddsRatio_working_3-way'!M522</f>
        <v>5.379267399724539E-2</v>
      </c>
      <c r="R522" s="11">
        <f t="shared" si="127"/>
        <v>0</v>
      </c>
      <c r="S522" s="11">
        <f t="shared" si="128"/>
        <v>-0.90975738621051638</v>
      </c>
      <c r="T522" s="11">
        <f t="shared" si="129"/>
        <v>-0.22162177495993088</v>
      </c>
      <c r="U522" s="11">
        <f>'OddsRatio_working_3-way'!S522-'OddsRatio_working_3-way'!R522^2/3</f>
        <v>-0.90975738621051638</v>
      </c>
      <c r="V522" s="11">
        <f>'OddsRatio_working_3-way'!S522*'OddsRatio_working_3-way'!R522/3-2*'OddsRatio_working_3-way'!R522^3/27-'OddsRatio_working_3-way'!T522</f>
        <v>0.22162177495993088</v>
      </c>
      <c r="W522" s="11">
        <f>'OddsRatio_working_3-way'!V522^2+4*'OddsRatio_working_3-way'!U522^3/27</f>
        <v>-6.2434668158463984E-2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0.16699616709288137</v>
      </c>
      <c r="Y522" s="11">
        <f>IF('OddsRatio_working_3-way'!W522&gt;=0,IF('OddsRatio_working_3-way'!V522+SQRT('OddsRatio_working_3-way'!W522)&gt;0,0,PI()),ACOS('OddsRatio_working_3-way'!V522/(2*'OddsRatio_working_3-way'!X522)))</f>
        <v>0.84523769070666899</v>
      </c>
      <c r="Z522" s="11">
        <f>'OddsRatio_working_3-way'!X522^(1/3)*COS('OddsRatio_working_3-way'!Y522/3)</f>
        <v>0.52897099393396829</v>
      </c>
      <c r="AA522" s="11">
        <f>'OddsRatio_working_3-way'!X522^(1/3)*COS(('OddsRatio_working_3-way'!Y522+2*PI())/3)</f>
        <v>-0.39708116897407253</v>
      </c>
      <c r="AB522" s="11">
        <f>'OddsRatio_working_3-way'!X522^(1/3)*COS(('OddsRatio_working_3-way'!Y522+4*PI())/3)</f>
        <v>-0.13188982495989557</v>
      </c>
      <c r="AC522" s="11">
        <f>'OddsRatio_working_3-way'!X522^(1/3)*SIN('OddsRatio_working_3-way'!Y522/3)</f>
        <v>0.15310829385334376</v>
      </c>
      <c r="AD522" s="11">
        <f>'OddsRatio_working_3-way'!X522^(1/3)*SIN(('OddsRatio_working_3-way'!Y522+2*PI())/3)</f>
        <v>0.3815481716852489</v>
      </c>
      <c r="AE522" s="11">
        <f>'OddsRatio_working_3-way'!X522^(1/3)*SIN(('OddsRatio_working_3-way'!Y522+4*PI())/3)</f>
        <v>-0.53465646553859258</v>
      </c>
      <c r="AF522" s="11">
        <f>-'OddsRatio_working_3-way'!U522/(3*'OddsRatio_working_3-way'!X522^(1/3))*COS(('OddsRatio_working_3-way'!Y522)/3)</f>
        <v>0.52897099393396829</v>
      </c>
      <c r="AG522" s="11">
        <f>-'OddsRatio_working_3-way'!U522/(3*'OddsRatio_working_3-way'!X522^(1/3))*COS(('OddsRatio_working_3-way'!Y522+2*PI())/3)</f>
        <v>-0.39708116897407253</v>
      </c>
      <c r="AH522" s="11">
        <f>-'OddsRatio_working_3-way'!U522/(3*'OddsRatio_working_3-way'!X522^(1/3))*COS(('OddsRatio_working_3-way'!Y522+4*PI())/3)</f>
        <v>-0.13188982495989557</v>
      </c>
      <c r="AI522" s="11">
        <f>'OddsRatio_working_3-way'!U522/(3*'OddsRatio_working_3-way'!X522^(1/3))*SIN(('OddsRatio_working_3-way'!Y522)/3)</f>
        <v>-0.15310829385334376</v>
      </c>
      <c r="AJ522" s="11">
        <f>'OddsRatio_working_3-way'!U522/(3*'OddsRatio_working_3-way'!X522^(1/3))*SIN(('OddsRatio_working_3-way'!Y522+2*PI())/3)</f>
        <v>-0.3815481716852489</v>
      </c>
      <c r="AK522" s="11">
        <f>'OddsRatio_working_3-way'!U522/(3*'OddsRatio_working_3-way'!X522^(1/3))*SIN(('OddsRatio_working_3-way'!Y522+4*PI())/3)</f>
        <v>0.53465646553859258</v>
      </c>
      <c r="AL522" s="11">
        <f>'OddsRatio_working_3-way'!Z522+'OddsRatio_working_3-way'!AF522</f>
        <v>1.0579419878679366</v>
      </c>
      <c r="AM522" s="11">
        <f>'OddsRatio_working_3-way'!AA522+'OddsRatio_working_3-way'!AG522</f>
        <v>-0.79416233794814506</v>
      </c>
      <c r="AN522" s="11">
        <f>'OddsRatio_working_3-way'!AB522+'OddsRatio_working_3-way'!AH522</f>
        <v>-0.26377964991979114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1.0579419878679366</v>
      </c>
      <c r="AS522" s="11">
        <f>IF(('OddsRatio_working_3-way'!X522=0),IF(Q522&gt;0,-Q522^(1/3),(-Q522)^(1/3)),'OddsRatio_working_3-way'!AM522-'OddsRatio_working_3-way'!R522/3)</f>
        <v>-0.79416233794814506</v>
      </c>
      <c r="AT522" s="11">
        <f>IF(('OddsRatio_working_3-way'!X522=0),IF(Q522&gt;0,-Q522^(1/3),(-Q522)^(1/3)),'OddsRatio_working_3-way'!AN522-'OddsRatio_working_3-way'!R522/3)</f>
        <v>-0.26377964991979114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9">
        <f t="shared" si="117"/>
        <v>0.58124488347606773</v>
      </c>
      <c r="E523" s="9">
        <f t="shared" si="118"/>
        <v>0.25210893709477694</v>
      </c>
      <c r="F523" s="9">
        <f t="shared" si="119"/>
        <v>0.16664617942915511</v>
      </c>
      <c r="G523" s="9">
        <f t="shared" si="120"/>
        <v>1.059478311699698</v>
      </c>
      <c r="H523" s="9">
        <f t="shared" si="121"/>
        <v>1.7204452519557949</v>
      </c>
      <c r="I523" s="9">
        <f t="shared" si="122"/>
        <v>3.9665392727591549</v>
      </c>
      <c r="J523" s="9">
        <f t="shared" si="123"/>
        <v>6.0007376312225729</v>
      </c>
      <c r="K523" s="11">
        <f t="shared" si="124"/>
        <v>0.59523809523809523</v>
      </c>
      <c r="L523" s="11">
        <f t="shared" si="125"/>
        <v>0.26315789473684209</v>
      </c>
      <c r="M523" s="11">
        <f t="shared" si="126"/>
        <v>0.17482517482517484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-0.24610477242056183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0.22455614560877718</v>
      </c>
      <c r="Q523" s="11">
        <f>2*'OddsRatio_working_3-way'!K523*'OddsRatio_working_3-way'!L523*'OddsRatio_working_3-way'!M523</f>
        <v>5.4769791611896879E-2</v>
      </c>
      <c r="R523" s="11">
        <f t="shared" si="127"/>
        <v>0</v>
      </c>
      <c r="S523" s="11">
        <f t="shared" si="128"/>
        <v>-0.91244124768551504</v>
      </c>
      <c r="T523" s="11">
        <f t="shared" si="129"/>
        <v>-0.2225466457769549</v>
      </c>
      <c r="U523" s="11">
        <f>'OddsRatio_working_3-way'!S523-'OddsRatio_working_3-way'!R523^2/3</f>
        <v>-0.91244124768551504</v>
      </c>
      <c r="V523" s="11">
        <f>'OddsRatio_working_3-way'!S523*'OddsRatio_working_3-way'!R523/3-2*'OddsRatio_working_3-way'!R523^3/27-'OddsRatio_working_3-way'!T523</f>
        <v>0.2225466457769549</v>
      </c>
      <c r="W523" s="11">
        <f>'OddsRatio_working_3-way'!V523^2+4*'OddsRatio_working_3-way'!U523^3/27</f>
        <v>-6.301403876877773E-2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0.1677356911299375</v>
      </c>
      <c r="Y523" s="11">
        <f>IF('OddsRatio_working_3-way'!W523&gt;=0,IF('OddsRatio_working_3-way'!V523+SQRT('OddsRatio_working_3-way'!W523)&gt;0,0,PI()),ACOS('OddsRatio_working_3-way'!V523/(2*'OddsRatio_working_3-way'!X523)))</f>
        <v>0.8454630153057795</v>
      </c>
      <c r="Z523" s="11">
        <f>'OddsRatio_working_3-way'!X523^(1/3)*COS('OddsRatio_working_3-way'!Y523/3)</f>
        <v>0.52973915584984888</v>
      </c>
      <c r="AA523" s="11">
        <f>'OddsRatio_working_3-way'!X523^(1/3)*COS(('OddsRatio_working_3-way'!Y523+2*PI())/3)</f>
        <v>-0.39769514771852965</v>
      </c>
      <c r="AB523" s="11">
        <f>'OddsRatio_working_3-way'!X523^(1/3)*COS(('OddsRatio_working_3-way'!Y523+4*PI())/3)</f>
        <v>-0.13204400813131933</v>
      </c>
      <c r="AC523" s="11">
        <f>'OddsRatio_working_3-way'!X523^(1/3)*SIN('OddsRatio_working_3-way'!Y523/3)</f>
        <v>0.15337375695120678</v>
      </c>
      <c r="AD523" s="11">
        <f>'OddsRatio_working_3-way'!X523^(1/3)*SIN(('OddsRatio_working_3-way'!Y523+2*PI())/3)</f>
        <v>0.38208068786968963</v>
      </c>
      <c r="AE523" s="11">
        <f>'OddsRatio_working_3-way'!X523^(1/3)*SIN(('OddsRatio_working_3-way'!Y523+4*PI())/3)</f>
        <v>-0.53545444482089644</v>
      </c>
      <c r="AF523" s="11">
        <f>-'OddsRatio_working_3-way'!U523/(3*'OddsRatio_working_3-way'!X523^(1/3))*COS(('OddsRatio_working_3-way'!Y523)/3)</f>
        <v>0.52973915584984899</v>
      </c>
      <c r="AG523" s="11">
        <f>-'OddsRatio_working_3-way'!U523/(3*'OddsRatio_working_3-way'!X523^(1/3))*COS(('OddsRatio_working_3-way'!Y523+2*PI())/3)</f>
        <v>-0.39769514771852976</v>
      </c>
      <c r="AH523" s="11">
        <f>-'OddsRatio_working_3-way'!U523/(3*'OddsRatio_working_3-way'!X523^(1/3))*COS(('OddsRatio_working_3-way'!Y523+4*PI())/3)</f>
        <v>-0.13204400813131933</v>
      </c>
      <c r="AI523" s="11">
        <f>'OddsRatio_working_3-way'!U523/(3*'OddsRatio_working_3-way'!X523^(1/3))*SIN(('OddsRatio_working_3-way'!Y523)/3)</f>
        <v>-0.15337375695120681</v>
      </c>
      <c r="AJ523" s="11">
        <f>'OddsRatio_working_3-way'!U523/(3*'OddsRatio_working_3-way'!X523^(1/3))*SIN(('OddsRatio_working_3-way'!Y523+2*PI())/3)</f>
        <v>-0.38208068786968968</v>
      </c>
      <c r="AK523" s="11">
        <f>'OddsRatio_working_3-way'!U523/(3*'OddsRatio_working_3-way'!X523^(1/3))*SIN(('OddsRatio_working_3-way'!Y523+4*PI())/3)</f>
        <v>0.53545444482089655</v>
      </c>
      <c r="AL523" s="11">
        <f>'OddsRatio_working_3-way'!Z523+'OddsRatio_working_3-way'!AF523</f>
        <v>1.059478311699698</v>
      </c>
      <c r="AM523" s="11">
        <f>'OddsRatio_working_3-way'!AA523+'OddsRatio_working_3-way'!AG523</f>
        <v>-0.79539029543705941</v>
      </c>
      <c r="AN523" s="11">
        <f>'OddsRatio_working_3-way'!AB523+'OddsRatio_working_3-way'!AH523</f>
        <v>-0.26408801626263867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1.059478311699698</v>
      </c>
      <c r="AS523" s="11">
        <f>IF(('OddsRatio_working_3-way'!X523=0),IF(Q523&gt;0,-Q523^(1/3),(-Q523)^(1/3)),'OddsRatio_working_3-way'!AM523-'OddsRatio_working_3-way'!R523/3)</f>
        <v>-0.79539029543705941</v>
      </c>
      <c r="AT523" s="11">
        <f>IF(('OddsRatio_working_3-way'!X523=0),IF(Q523&gt;0,-Q523^(1/3),(-Q523)^(1/3)),'OddsRatio_working_3-way'!AN523-'OddsRatio_working_3-way'!R523/3)</f>
        <v>-0.26408801626263867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9">
        <f t="shared" si="117"/>
        <v>0.39853727422485441</v>
      </c>
      <c r="E524" s="9">
        <f t="shared" si="118"/>
        <v>0.29555573252617928</v>
      </c>
      <c r="F524" s="9">
        <f t="shared" si="119"/>
        <v>0.30590699324896642</v>
      </c>
      <c r="G524" s="9">
        <f t="shared" si="120"/>
        <v>1.0408107513951053</v>
      </c>
      <c r="H524" s="9">
        <f t="shared" si="121"/>
        <v>2.5091755895229033</v>
      </c>
      <c r="I524" s="9">
        <f t="shared" si="122"/>
        <v>3.3834566206947909</v>
      </c>
      <c r="J524" s="9">
        <f t="shared" si="123"/>
        <v>3.2689674380413294</v>
      </c>
      <c r="K524" s="11">
        <f t="shared" si="124"/>
        <v>0.4081632653061224</v>
      </c>
      <c r="L524" s="11">
        <f t="shared" si="125"/>
        <v>0.303951367781155</v>
      </c>
      <c r="M524" s="11">
        <f t="shared" si="126"/>
        <v>0.31446540880503143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-0.28240402085018224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0.23095778427216498</v>
      </c>
      <c r="Q524" s="11">
        <f>2*'OddsRatio_working_3-way'!K524*'OddsRatio_working_3-way'!L524*'OddsRatio_working_3-way'!M524</f>
        <v>7.8026278470326005E-2</v>
      </c>
      <c r="R524" s="11">
        <f t="shared" si="127"/>
        <v>0</v>
      </c>
      <c r="S524" s="11">
        <f t="shared" si="128"/>
        <v>-0.81782753509267514</v>
      </c>
      <c r="T524" s="11">
        <f t="shared" si="129"/>
        <v>-0.27629308617995779</v>
      </c>
      <c r="U524" s="11">
        <f>'OddsRatio_working_3-way'!S524-'OddsRatio_working_3-way'!R524^2/3</f>
        <v>-0.81782753509267514</v>
      </c>
      <c r="V524" s="11">
        <f>'OddsRatio_working_3-way'!S524*'OddsRatio_working_3-way'!R524/3-2*'OddsRatio_working_3-way'!R524^3/27-'OddsRatio_working_3-way'!T524</f>
        <v>0.27629308617995779</v>
      </c>
      <c r="W524" s="11">
        <f>'OddsRatio_working_3-way'!V524^2+4*'OddsRatio_working_3-way'!U524^3/27</f>
        <v>-4.6987681233845863E-3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0.14233467391523943</v>
      </c>
      <c r="Y524" s="11">
        <f>IF('OddsRatio_working_3-way'!W524&gt;=0,IF('OddsRatio_working_3-way'!V524+SQRT('OddsRatio_working_3-way'!W524)&gt;0,0,PI()),ACOS('OddsRatio_working_3-way'!V524/(2*'OddsRatio_working_3-way'!X524)))</f>
        <v>0.24318706038312854</v>
      </c>
      <c r="Z524" s="11">
        <f>'OddsRatio_working_3-way'!X524^(1/3)*COS('OddsRatio_working_3-way'!Y524/3)</f>
        <v>0.52040537569755274</v>
      </c>
      <c r="AA524" s="11">
        <f>'OddsRatio_working_3-way'!X524^(1/3)*COS(('OddsRatio_working_3-way'!Y524+2*PI())/3)</f>
        <v>-0.29681644867698959</v>
      </c>
      <c r="AB524" s="11">
        <f>'OddsRatio_working_3-way'!X524^(1/3)*COS(('OddsRatio_working_3-way'!Y524+4*PI())/3)</f>
        <v>-0.22358892702056318</v>
      </c>
      <c r="AC524" s="11">
        <f>'OddsRatio_working_3-way'!X524^(1/3)*SIN('OddsRatio_working_3-way'!Y524/3)</f>
        <v>4.2277929340427137E-2</v>
      </c>
      <c r="AD524" s="11">
        <f>'OddsRatio_working_3-way'!X524^(1/3)*SIN(('OddsRatio_working_3-way'!Y524+2*PI())/3)</f>
        <v>0.42954531094985204</v>
      </c>
      <c r="AE524" s="11">
        <f>'OddsRatio_working_3-way'!X524^(1/3)*SIN(('OddsRatio_working_3-way'!Y524+4*PI())/3)</f>
        <v>-0.471823240290279</v>
      </c>
      <c r="AF524" s="11">
        <f>-'OddsRatio_working_3-way'!U524/(3*'OddsRatio_working_3-way'!X524^(1/3))*COS(('OddsRatio_working_3-way'!Y524)/3)</f>
        <v>0.52040537569755263</v>
      </c>
      <c r="AG524" s="11">
        <f>-'OddsRatio_working_3-way'!U524/(3*'OddsRatio_working_3-way'!X524^(1/3))*COS(('OddsRatio_working_3-way'!Y524+2*PI())/3)</f>
        <v>-0.29681644867698953</v>
      </c>
      <c r="AH524" s="11">
        <f>-'OddsRatio_working_3-way'!U524/(3*'OddsRatio_working_3-way'!X524^(1/3))*COS(('OddsRatio_working_3-way'!Y524+4*PI())/3)</f>
        <v>-0.22358892702056313</v>
      </c>
      <c r="AI524" s="11">
        <f>'OddsRatio_working_3-way'!U524/(3*'OddsRatio_working_3-way'!X524^(1/3))*SIN(('OddsRatio_working_3-way'!Y524)/3)</f>
        <v>-4.2277929340427123E-2</v>
      </c>
      <c r="AJ524" s="11">
        <f>'OddsRatio_working_3-way'!U524/(3*'OddsRatio_working_3-way'!X524^(1/3))*SIN(('OddsRatio_working_3-way'!Y524+2*PI())/3)</f>
        <v>-0.42954531094985199</v>
      </c>
      <c r="AK524" s="11">
        <f>'OddsRatio_working_3-way'!U524/(3*'OddsRatio_working_3-way'!X524^(1/3))*SIN(('OddsRatio_working_3-way'!Y524+4*PI())/3)</f>
        <v>0.47182324029027894</v>
      </c>
      <c r="AL524" s="11">
        <f>'OddsRatio_working_3-way'!Z524+'OddsRatio_working_3-way'!AF524</f>
        <v>1.0408107513951053</v>
      </c>
      <c r="AM524" s="11">
        <f>'OddsRatio_working_3-way'!AA524+'OddsRatio_working_3-way'!AG524</f>
        <v>-0.59363289735397906</v>
      </c>
      <c r="AN524" s="11">
        <f>'OddsRatio_working_3-way'!AB524+'OddsRatio_working_3-way'!AH524</f>
        <v>-0.44717785404112631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1.0408107513951053</v>
      </c>
      <c r="AS524" s="11">
        <f>IF(('OddsRatio_working_3-way'!X524=0),IF(Q524&gt;0,-Q524^(1/3),(-Q524)^(1/3)),'OddsRatio_working_3-way'!AM524-'OddsRatio_working_3-way'!R524/3)</f>
        <v>-0.59363289735397906</v>
      </c>
      <c r="AT524" s="11">
        <f>IF(('OddsRatio_working_3-way'!X524=0),IF(Q524&gt;0,-Q524^(1/3),(-Q524)^(1/3)),'OddsRatio_working_3-way'!AN524-'OddsRatio_working_3-way'!R524/3)</f>
        <v>-0.44717785404112631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9">
        <f t="shared" si="117"/>
        <v>0.63216460808423269</v>
      </c>
      <c r="E525" s="9">
        <f t="shared" si="118"/>
        <v>0.23251651259386036</v>
      </c>
      <c r="F525" s="9">
        <f t="shared" si="119"/>
        <v>0.13531887932190712</v>
      </c>
      <c r="G525" s="9">
        <f t="shared" si="120"/>
        <v>1.0579390448506709</v>
      </c>
      <c r="H525" s="9">
        <f t="shared" si="121"/>
        <v>1.5818664746678686</v>
      </c>
      <c r="I525" s="9">
        <f t="shared" si="122"/>
        <v>4.3007698199340929</v>
      </c>
      <c r="J525" s="9">
        <f t="shared" si="123"/>
        <v>7.3899518308980516</v>
      </c>
      <c r="K525" s="11">
        <f t="shared" si="124"/>
        <v>0.64516129032258063</v>
      </c>
      <c r="L525" s="11">
        <f t="shared" si="125"/>
        <v>0.24271844660194175</v>
      </c>
      <c r="M525" s="11">
        <f t="shared" si="126"/>
        <v>0.14204545454545456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-0.23054337613529596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0.21598204879993166</v>
      </c>
      <c r="Q525" s="11">
        <f>2*'OddsRatio_working_3-way'!K525*'OddsRatio_working_3-way'!L525*'OddsRatio_working_3-way'!M525</f>
        <v>4.4486518805341234E-2</v>
      </c>
      <c r="R525" s="11">
        <f t="shared" si="127"/>
        <v>0</v>
      </c>
      <c r="S525" s="11">
        <f t="shared" si="128"/>
        <v>-0.93683909909075469</v>
      </c>
      <c r="T525" s="11">
        <f t="shared" si="129"/>
        <v>-0.19296376912270954</v>
      </c>
      <c r="U525" s="11">
        <f>'OddsRatio_working_3-way'!S525-'OddsRatio_working_3-way'!R525^2/3</f>
        <v>-0.93683909909075469</v>
      </c>
      <c r="V525" s="11">
        <f>'OddsRatio_working_3-way'!S525*'OddsRatio_working_3-way'!R525/3-2*'OddsRatio_working_3-way'!R525^3/27-'OddsRatio_working_3-way'!T525</f>
        <v>0.19296376912270954</v>
      </c>
      <c r="W525" s="11">
        <f>'OddsRatio_working_3-way'!V525^2+4*'OddsRatio_working_3-way'!U525^3/27</f>
        <v>-8.4577313841355306E-2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0.17450811588246953</v>
      </c>
      <c r="Y525" s="11">
        <f>IF('OddsRatio_working_3-way'!W525&gt;=0,IF('OddsRatio_working_3-way'!V525+SQRT('OddsRatio_working_3-way'!W525)&gt;0,0,PI()),ACOS('OddsRatio_working_3-way'!V525/(2*'OddsRatio_working_3-way'!X525)))</f>
        <v>0.98498085356427445</v>
      </c>
      <c r="Z525" s="11">
        <f>'OddsRatio_working_3-way'!X525^(1/3)*COS('OddsRatio_working_3-way'!Y525/3)</f>
        <v>0.52896952242533546</v>
      </c>
      <c r="AA525" s="11">
        <f>'OddsRatio_working_3-way'!X525^(1/3)*COS(('OddsRatio_working_3-way'!Y525+2*PI())/3)</f>
        <v>-0.4205399054134375</v>
      </c>
      <c r="AB525" s="11">
        <f>'OddsRatio_working_3-way'!X525^(1/3)*COS(('OddsRatio_working_3-way'!Y525+4*PI())/3)</f>
        <v>-0.1084296170118981</v>
      </c>
      <c r="AC525" s="11">
        <f>'OddsRatio_working_3-way'!X525^(1/3)*SIN('OddsRatio_working_3-way'!Y525/3)</f>
        <v>0.18019695902548066</v>
      </c>
      <c r="AD525" s="11">
        <f>'OddsRatio_working_3-way'!X525^(1/3)*SIN(('OddsRatio_working_3-way'!Y525+2*PI())/3)</f>
        <v>0.36800256473532256</v>
      </c>
      <c r="AE525" s="11">
        <f>'OddsRatio_working_3-way'!X525^(1/3)*SIN(('OddsRatio_working_3-way'!Y525+4*PI())/3)</f>
        <v>-0.54819952376080305</v>
      </c>
      <c r="AF525" s="11">
        <f>-'OddsRatio_working_3-way'!U525/(3*'OddsRatio_working_3-way'!X525^(1/3))*COS(('OddsRatio_working_3-way'!Y525)/3)</f>
        <v>0.52896952242533546</v>
      </c>
      <c r="AG525" s="11">
        <f>-'OddsRatio_working_3-way'!U525/(3*'OddsRatio_working_3-way'!X525^(1/3))*COS(('OddsRatio_working_3-way'!Y525+2*PI())/3)</f>
        <v>-0.4205399054134375</v>
      </c>
      <c r="AH525" s="11">
        <f>-'OddsRatio_working_3-way'!U525/(3*'OddsRatio_working_3-way'!X525^(1/3))*COS(('OddsRatio_working_3-way'!Y525+4*PI())/3)</f>
        <v>-0.1084296170118981</v>
      </c>
      <c r="AI525" s="11">
        <f>'OddsRatio_working_3-way'!U525/(3*'OddsRatio_working_3-way'!X525^(1/3))*SIN(('OddsRatio_working_3-way'!Y525)/3)</f>
        <v>-0.18019695902548066</v>
      </c>
      <c r="AJ525" s="11">
        <f>'OddsRatio_working_3-way'!U525/(3*'OddsRatio_working_3-way'!X525^(1/3))*SIN(('OddsRatio_working_3-way'!Y525+2*PI())/3)</f>
        <v>-0.36800256473532256</v>
      </c>
      <c r="AK525" s="11">
        <f>'OddsRatio_working_3-way'!U525/(3*'OddsRatio_working_3-way'!X525^(1/3))*SIN(('OddsRatio_working_3-way'!Y525+4*PI())/3)</f>
        <v>0.54819952376080305</v>
      </c>
      <c r="AL525" s="11">
        <f>'OddsRatio_working_3-way'!Z525+'OddsRatio_working_3-way'!AF525</f>
        <v>1.0579390448506709</v>
      </c>
      <c r="AM525" s="11">
        <f>'OddsRatio_working_3-way'!AA525+'OddsRatio_working_3-way'!AG525</f>
        <v>-0.841079810826875</v>
      </c>
      <c r="AN525" s="11">
        <f>'OddsRatio_working_3-way'!AB525+'OddsRatio_working_3-way'!AH525</f>
        <v>-0.2168592340237962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1.0579390448506709</v>
      </c>
      <c r="AS525" s="11">
        <f>IF(('OddsRatio_working_3-way'!X525=0),IF(Q525&gt;0,-Q525^(1/3),(-Q525)^(1/3)),'OddsRatio_working_3-way'!AM525-'OddsRatio_working_3-way'!R525/3)</f>
        <v>-0.841079810826875</v>
      </c>
      <c r="AT525" s="11">
        <f>IF(('OddsRatio_working_3-way'!X525=0),IF(Q525&gt;0,-Q525^(1/3),(-Q525)^(1/3)),'OddsRatio_working_3-way'!AN525-'OddsRatio_working_3-way'!R525/3)</f>
        <v>-0.2168592340237962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9">
        <f t="shared" si="117"/>
        <v>0.59985497431758927</v>
      </c>
      <c r="E526" s="9">
        <f t="shared" si="118"/>
        <v>0.24126868253934222</v>
      </c>
      <c r="F526" s="9">
        <f t="shared" si="119"/>
        <v>0.15887634314306867</v>
      </c>
      <c r="G526" s="9">
        <f t="shared" si="120"/>
        <v>1.0588406558420047</v>
      </c>
      <c r="H526" s="9">
        <f t="shared" si="121"/>
        <v>1.6670696131804628</v>
      </c>
      <c r="I526" s="9">
        <f t="shared" si="122"/>
        <v>4.1447567478507539</v>
      </c>
      <c r="J526" s="9">
        <f t="shared" si="123"/>
        <v>6.2942032792100253</v>
      </c>
      <c r="K526" s="11">
        <f t="shared" si="124"/>
        <v>0.61349693251533743</v>
      </c>
      <c r="L526" s="11">
        <f t="shared" si="125"/>
        <v>0.25188916876574308</v>
      </c>
      <c r="M526" s="11">
        <f t="shared" si="126"/>
        <v>0.16666666666666666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-0.24095594257545094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0.22149763306599085</v>
      </c>
      <c r="Q526" s="11">
        <f>2*'OddsRatio_working_3-way'!K526*'OddsRatio_working_3-way'!L526*'OddsRatio_working_3-way'!M526</f>
        <v>5.1511077457207177E-2</v>
      </c>
      <c r="R526" s="11">
        <f t="shared" si="127"/>
        <v>0</v>
      </c>
      <c r="S526" s="11">
        <f t="shared" si="128"/>
        <v>-0.9192453636898078</v>
      </c>
      <c r="T526" s="11">
        <f t="shared" si="129"/>
        <v>-0.21377799155576926</v>
      </c>
      <c r="U526" s="11">
        <f>'OddsRatio_working_3-way'!S526-'OddsRatio_working_3-way'!R526^2/3</f>
        <v>-0.9192453636898078</v>
      </c>
      <c r="V526" s="11">
        <f>'OddsRatio_working_3-way'!S526*'OddsRatio_working_3-way'!R526/3-2*'OddsRatio_working_3-way'!R526^3/27-'OddsRatio_working_3-way'!T526</f>
        <v>0.21377799155576926</v>
      </c>
      <c r="W526" s="11">
        <f>'OddsRatio_working_3-way'!V526^2+4*'OddsRatio_working_3-way'!U526^3/27</f>
        <v>-6.9376510890094653E-2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0.1696154036074799</v>
      </c>
      <c r="Y526" s="11">
        <f>IF('OddsRatio_working_3-way'!W526&gt;=0,IF('OddsRatio_working_3-way'!V526+SQRT('OddsRatio_working_3-way'!W526)&gt;0,0,PI()),ACOS('OddsRatio_working_3-way'!V526/(2*'OddsRatio_working_3-way'!X526)))</f>
        <v>0.88900553606387833</v>
      </c>
      <c r="Z526" s="11">
        <f>'OddsRatio_working_3-way'!X526^(1/3)*COS('OddsRatio_working_3-way'!Y526/3)</f>
        <v>0.52942032792100235</v>
      </c>
      <c r="AA526" s="11">
        <f>'OddsRatio_working_3-way'!X526^(1/3)*COS(('OddsRatio_working_3-way'!Y526+2*PI())/3)</f>
        <v>-0.40469919285371714</v>
      </c>
      <c r="AB526" s="11">
        <f>'OddsRatio_working_3-way'!X526^(1/3)*COS(('OddsRatio_working_3-way'!Y526+4*PI())/3)</f>
        <v>-0.12472113506728538</v>
      </c>
      <c r="AC526" s="11">
        <f>'OddsRatio_working_3-way'!X526^(1/3)*SIN('OddsRatio_working_3-way'!Y526/3)</f>
        <v>0.16164540703018515</v>
      </c>
      <c r="AD526" s="11">
        <f>'OddsRatio_working_3-way'!X526^(1/3)*SIN(('OddsRatio_working_3-way'!Y526+2*PI())/3)</f>
        <v>0.37766874974438353</v>
      </c>
      <c r="AE526" s="11">
        <f>'OddsRatio_working_3-way'!X526^(1/3)*SIN(('OddsRatio_working_3-way'!Y526+4*PI())/3)</f>
        <v>-0.53931415677456862</v>
      </c>
      <c r="AF526" s="11">
        <f>-'OddsRatio_working_3-way'!U526/(3*'OddsRatio_working_3-way'!X526^(1/3))*COS(('OddsRatio_working_3-way'!Y526)/3)</f>
        <v>0.52942032792100235</v>
      </c>
      <c r="AG526" s="11">
        <f>-'OddsRatio_working_3-way'!U526/(3*'OddsRatio_working_3-way'!X526^(1/3))*COS(('OddsRatio_working_3-way'!Y526+2*PI())/3)</f>
        <v>-0.40469919285371714</v>
      </c>
      <c r="AH526" s="11">
        <f>-'OddsRatio_working_3-way'!U526/(3*'OddsRatio_working_3-way'!X526^(1/3))*COS(('OddsRatio_working_3-way'!Y526+4*PI())/3)</f>
        <v>-0.12472113506728538</v>
      </c>
      <c r="AI526" s="11">
        <f>'OddsRatio_working_3-way'!U526/(3*'OddsRatio_working_3-way'!X526^(1/3))*SIN(('OddsRatio_working_3-way'!Y526)/3)</f>
        <v>-0.16164540703018515</v>
      </c>
      <c r="AJ526" s="11">
        <f>'OddsRatio_working_3-way'!U526/(3*'OddsRatio_working_3-way'!X526^(1/3))*SIN(('OddsRatio_working_3-way'!Y526+2*PI())/3)</f>
        <v>-0.37766874974438353</v>
      </c>
      <c r="AK526" s="11">
        <f>'OddsRatio_working_3-way'!U526/(3*'OddsRatio_working_3-way'!X526^(1/3))*SIN(('OddsRatio_working_3-way'!Y526+4*PI())/3)</f>
        <v>0.53931415677456862</v>
      </c>
      <c r="AL526" s="11">
        <f>'OddsRatio_working_3-way'!Z526+'OddsRatio_working_3-way'!AF526</f>
        <v>1.0588406558420047</v>
      </c>
      <c r="AM526" s="11">
        <f>'OddsRatio_working_3-way'!AA526+'OddsRatio_working_3-way'!AG526</f>
        <v>-0.80939838570743428</v>
      </c>
      <c r="AN526" s="11">
        <f>'OddsRatio_working_3-way'!AB526+'OddsRatio_working_3-way'!AH526</f>
        <v>-0.24944227013457076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1.0588406558420047</v>
      </c>
      <c r="AS526" s="11">
        <f>IF(('OddsRatio_working_3-way'!X526=0),IF(Q526&gt;0,-Q526^(1/3),(-Q526)^(1/3)),'OddsRatio_working_3-way'!AM526-'OddsRatio_working_3-way'!R526/3)</f>
        <v>-0.80939838570743428</v>
      </c>
      <c r="AT526" s="11">
        <f>IF(('OddsRatio_working_3-way'!X526=0),IF(Q526&gt;0,-Q526^(1/3),(-Q526)^(1/3)),'OddsRatio_working_3-way'!AN526-'OddsRatio_working_3-way'!R526/3)</f>
        <v>-0.24944227013457076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9">
        <f t="shared" si="117"/>
        <v>0.3002051910324483</v>
      </c>
      <c r="E527" s="9">
        <f t="shared" si="118"/>
        <v>0.26822054881965846</v>
      </c>
      <c r="F527" s="9">
        <f t="shared" si="119"/>
        <v>0.43157426014789319</v>
      </c>
      <c r="G527" s="9">
        <f t="shared" si="120"/>
        <v>1.0453161395922197</v>
      </c>
      <c r="H527" s="9">
        <f t="shared" si="121"/>
        <v>3.33105499129065</v>
      </c>
      <c r="I527" s="9">
        <f t="shared" si="122"/>
        <v>3.7282751243356933</v>
      </c>
      <c r="J527" s="9">
        <f t="shared" si="123"/>
        <v>2.3170983358861972</v>
      </c>
      <c r="K527" s="11">
        <f t="shared" si="124"/>
        <v>0.30959752321981426</v>
      </c>
      <c r="L527" s="11">
        <f t="shared" si="125"/>
        <v>0.2770083102493075</v>
      </c>
      <c r="M527" s="11">
        <f t="shared" si="126"/>
        <v>0.44247787610619471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-0.27829009696998486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0.23147903949707879</v>
      </c>
      <c r="Q527" s="11">
        <f>2*'OddsRatio_working_3-way'!K527*'OddsRatio_working_3-way'!L527*'OddsRatio_working_3-way'!M527</f>
        <v>7.5894767048222567E-2</v>
      </c>
      <c r="R527" s="11">
        <f t="shared" si="127"/>
        <v>0</v>
      </c>
      <c r="S527" s="11">
        <f t="shared" si="128"/>
        <v>-0.83179043026473598</v>
      </c>
      <c r="T527" s="11">
        <f t="shared" si="129"/>
        <v>-0.27271817385729052</v>
      </c>
      <c r="U527" s="11">
        <f>'OddsRatio_working_3-way'!S527-'OddsRatio_working_3-way'!R527^2/3</f>
        <v>-0.83179043026473598</v>
      </c>
      <c r="V527" s="11">
        <f>'OddsRatio_working_3-way'!S527*'OddsRatio_working_3-way'!R527/3-2*'OddsRatio_working_3-way'!R527^3/27-'OddsRatio_working_3-way'!T527</f>
        <v>0.27271817385729052</v>
      </c>
      <c r="W527" s="11">
        <f>'OddsRatio_working_3-way'!V527^2+4*'OddsRatio_working_3-way'!U527^3/27</f>
        <v>-1.0883356168319841E-2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0.14599534112461876</v>
      </c>
      <c r="Y527" s="11">
        <f>IF('OddsRatio_working_3-way'!W527&gt;=0,IF('OddsRatio_working_3-way'!V527+SQRT('OddsRatio_working_3-way'!W527)&gt;0,0,PI()),ACOS('OddsRatio_working_3-way'!V527/(2*'OddsRatio_working_3-way'!X527)))</f>
        <v>0.36535733027248485</v>
      </c>
      <c r="Z527" s="11">
        <f>'OddsRatio_working_3-way'!X527^(1/3)*COS('OddsRatio_working_3-way'!Y527/3)</f>
        <v>0.52265806979610996</v>
      </c>
      <c r="AA527" s="11">
        <f>'OddsRatio_working_3-way'!X527^(1/3)*COS(('OddsRatio_working_3-way'!Y527+2*PI())/3)</f>
        <v>-0.31672771831144936</v>
      </c>
      <c r="AB527" s="11">
        <f>'OddsRatio_working_3-way'!X527^(1/3)*COS(('OddsRatio_working_3-way'!Y527+4*PI())/3)</f>
        <v>-0.20593035148466074</v>
      </c>
      <c r="AC527" s="11">
        <f>'OddsRatio_working_3-way'!X527^(1/3)*SIN('OddsRatio_working_3-way'!Y527/3)</f>
        <v>6.3968889562948383E-2</v>
      </c>
      <c r="AD527" s="11">
        <f>'OddsRatio_working_3-way'!X527^(1/3)*SIN(('OddsRatio_working_3-way'!Y527+2*PI())/3)</f>
        <v>0.42065072115489743</v>
      </c>
      <c r="AE527" s="11">
        <f>'OddsRatio_working_3-way'!X527^(1/3)*SIN(('OddsRatio_working_3-way'!Y527+4*PI())/3)</f>
        <v>-0.48461961071784554</v>
      </c>
      <c r="AF527" s="11">
        <f>-'OddsRatio_working_3-way'!U527/(3*'OddsRatio_working_3-way'!X527^(1/3))*COS(('OddsRatio_working_3-way'!Y527)/3)</f>
        <v>0.52265806979610985</v>
      </c>
      <c r="AG527" s="11">
        <f>-'OddsRatio_working_3-way'!U527/(3*'OddsRatio_working_3-way'!X527^(1/3))*COS(('OddsRatio_working_3-way'!Y527+2*PI())/3)</f>
        <v>-0.3167277183114493</v>
      </c>
      <c r="AH527" s="11">
        <f>-'OddsRatio_working_3-way'!U527/(3*'OddsRatio_working_3-way'!X527^(1/3))*COS(('OddsRatio_working_3-way'!Y527+4*PI())/3)</f>
        <v>-0.20593035148466071</v>
      </c>
      <c r="AI527" s="11">
        <f>'OddsRatio_working_3-way'!U527/(3*'OddsRatio_working_3-way'!X527^(1/3))*SIN(('OddsRatio_working_3-way'!Y527)/3)</f>
        <v>-6.3968889562948369E-2</v>
      </c>
      <c r="AJ527" s="11">
        <f>'OddsRatio_working_3-way'!U527/(3*'OddsRatio_working_3-way'!X527^(1/3))*SIN(('OddsRatio_working_3-way'!Y527+2*PI())/3)</f>
        <v>-0.42065072115489732</v>
      </c>
      <c r="AK527" s="11">
        <f>'OddsRatio_working_3-way'!U527/(3*'OddsRatio_working_3-way'!X527^(1/3))*SIN(('OddsRatio_working_3-way'!Y527+4*PI())/3)</f>
        <v>0.48461961071784543</v>
      </c>
      <c r="AL527" s="11">
        <f>'OddsRatio_working_3-way'!Z527+'OddsRatio_working_3-way'!AF527</f>
        <v>1.0453161395922197</v>
      </c>
      <c r="AM527" s="11">
        <f>'OddsRatio_working_3-way'!AA527+'OddsRatio_working_3-way'!AG527</f>
        <v>-0.6334554366228986</v>
      </c>
      <c r="AN527" s="11">
        <f>'OddsRatio_working_3-way'!AB527+'OddsRatio_working_3-way'!AH527</f>
        <v>-0.41186070296932142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1.0453161395922197</v>
      </c>
      <c r="AS527" s="11">
        <f>IF(('OddsRatio_working_3-way'!X527=0),IF(Q527&gt;0,-Q527^(1/3),(-Q527)^(1/3)),'OddsRatio_working_3-way'!AM527-'OddsRatio_working_3-way'!R527/3)</f>
        <v>-0.6334554366228986</v>
      </c>
      <c r="AT527" s="11">
        <f>IF(('OddsRatio_working_3-way'!X527=0),IF(Q527&gt;0,-Q527^(1/3),(-Q527)^(1/3)),'OddsRatio_working_3-way'!AN527-'OddsRatio_working_3-way'!R527/3)</f>
        <v>-0.41186070296932142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9">
        <f t="shared" si="117"/>
        <v>0.40958290622454818</v>
      </c>
      <c r="E528" s="9">
        <f t="shared" si="118"/>
        <v>0.30611751455450587</v>
      </c>
      <c r="F528" s="9">
        <f t="shared" si="119"/>
        <v>0.2842995792209459</v>
      </c>
      <c r="G528" s="9">
        <f t="shared" si="120"/>
        <v>1.0445711167344731</v>
      </c>
      <c r="H528" s="9">
        <f t="shared" si="121"/>
        <v>2.4415081410935735</v>
      </c>
      <c r="I528" s="9">
        <f t="shared" si="122"/>
        <v>3.2667193233138074</v>
      </c>
      <c r="J528" s="9">
        <f t="shared" si="123"/>
        <v>3.5174163913300811</v>
      </c>
      <c r="K528" s="11">
        <f t="shared" si="124"/>
        <v>0.42016806722689076</v>
      </c>
      <c r="L528" s="11">
        <f t="shared" si="125"/>
        <v>0.31545741324921134</v>
      </c>
      <c r="M528" s="11">
        <f t="shared" si="126"/>
        <v>0.29325513196480935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-0.28052092646637106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0.2316624587798245</v>
      </c>
      <c r="Q528" s="11">
        <f>2*'OddsRatio_working_3-way'!K528*'OddsRatio_working_3-way'!L528*'OddsRatio_working_3-way'!M528</f>
        <v>7.7739080127457866E-2</v>
      </c>
      <c r="R528" s="11">
        <f t="shared" si="127"/>
        <v>0</v>
      </c>
      <c r="S528" s="11">
        <f t="shared" si="128"/>
        <v>-0.82582950832937685</v>
      </c>
      <c r="T528" s="11">
        <f t="shared" si="129"/>
        <v>-0.27712399608368343</v>
      </c>
      <c r="U528" s="11">
        <f>'OddsRatio_working_3-way'!S528-'OddsRatio_working_3-way'!R528^2/3</f>
        <v>-0.82582950832937685</v>
      </c>
      <c r="V528" s="11">
        <f>'OddsRatio_working_3-way'!S528*'OddsRatio_working_3-way'!R528/3-2*'OddsRatio_working_3-way'!R528^3/27-'OddsRatio_working_3-way'!T528</f>
        <v>0.27712399608368343</v>
      </c>
      <c r="W528" s="11">
        <f>'OddsRatio_working_3-way'!V528^2+4*'OddsRatio_working_3-way'!U528^3/27</f>
        <v>-6.6409694462976343E-3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0.14442877020497596</v>
      </c>
      <c r="Y528" s="11">
        <f>IF('OddsRatio_working_3-way'!W528&gt;=0,IF('OddsRatio_working_3-way'!V528+SQRT('OddsRatio_working_3-way'!W528)&gt;0,0,PI()),ACOS('OddsRatio_working_3-way'!V528/(2*'OddsRatio_working_3-way'!X528)))</f>
        <v>0.2860019080383307</v>
      </c>
      <c r="Z528" s="11">
        <f>'OddsRatio_working_3-way'!X528^(1/3)*COS('OddsRatio_working_3-way'!Y528/3)</f>
        <v>0.52228555836723656</v>
      </c>
      <c r="AA528" s="11">
        <f>'OddsRatio_working_3-way'!X528^(1/3)*COS(('OddsRatio_working_3-way'!Y528+2*PI())/3)</f>
        <v>-0.30439464299446667</v>
      </c>
      <c r="AB528" s="11">
        <f>'OddsRatio_working_3-way'!X528^(1/3)*COS(('OddsRatio_working_3-way'!Y528+4*PI())/3)</f>
        <v>-0.2178909153727695</v>
      </c>
      <c r="AC528" s="11">
        <f>'OddsRatio_working_3-way'!X528^(1/3)*SIN('OddsRatio_working_3-way'!Y528/3)</f>
        <v>4.9942950428292901E-2</v>
      </c>
      <c r="AD528" s="11">
        <f>'OddsRatio_working_3-way'!X528^(1/3)*SIN(('OddsRatio_working_3-way'!Y528+2*PI())/3)</f>
        <v>0.4273410863616206</v>
      </c>
      <c r="AE528" s="11">
        <f>'OddsRatio_working_3-way'!X528^(1/3)*SIN(('OddsRatio_working_3-way'!Y528+4*PI())/3)</f>
        <v>-0.47728403678991355</v>
      </c>
      <c r="AF528" s="11">
        <f>-'OddsRatio_working_3-way'!U528/(3*'OddsRatio_working_3-way'!X528^(1/3))*COS(('OddsRatio_working_3-way'!Y528)/3)</f>
        <v>0.52228555836723656</v>
      </c>
      <c r="AG528" s="11">
        <f>-'OddsRatio_working_3-way'!U528/(3*'OddsRatio_working_3-way'!X528^(1/3))*COS(('OddsRatio_working_3-way'!Y528+2*PI())/3)</f>
        <v>-0.30439464299446667</v>
      </c>
      <c r="AH528" s="11">
        <f>-'OddsRatio_working_3-way'!U528/(3*'OddsRatio_working_3-way'!X528^(1/3))*COS(('OddsRatio_working_3-way'!Y528+4*PI())/3)</f>
        <v>-0.2178909153727695</v>
      </c>
      <c r="AI528" s="11">
        <f>'OddsRatio_working_3-way'!U528/(3*'OddsRatio_working_3-way'!X528^(1/3))*SIN(('OddsRatio_working_3-way'!Y528)/3)</f>
        <v>-4.9942950428292901E-2</v>
      </c>
      <c r="AJ528" s="11">
        <f>'OddsRatio_working_3-way'!U528/(3*'OddsRatio_working_3-way'!X528^(1/3))*SIN(('OddsRatio_working_3-way'!Y528+2*PI())/3)</f>
        <v>-0.4273410863616206</v>
      </c>
      <c r="AK528" s="11">
        <f>'OddsRatio_working_3-way'!U528/(3*'OddsRatio_working_3-way'!X528^(1/3))*SIN(('OddsRatio_working_3-way'!Y528+4*PI())/3)</f>
        <v>0.47728403678991355</v>
      </c>
      <c r="AL528" s="11">
        <f>'OddsRatio_working_3-way'!Z528+'OddsRatio_working_3-way'!AF528</f>
        <v>1.0445711167344731</v>
      </c>
      <c r="AM528" s="11">
        <f>'OddsRatio_working_3-way'!AA528+'OddsRatio_working_3-way'!AG528</f>
        <v>-0.60878928598893334</v>
      </c>
      <c r="AN528" s="11">
        <f>'OddsRatio_working_3-way'!AB528+'OddsRatio_working_3-way'!AH528</f>
        <v>-0.435781830745539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1.0445711167344731</v>
      </c>
      <c r="AS528" s="11">
        <f>IF(('OddsRatio_working_3-way'!X528=0),IF(Q528&gt;0,-Q528^(1/3),(-Q528)^(1/3)),'OddsRatio_working_3-way'!AM528-'OddsRatio_working_3-way'!R528/3)</f>
        <v>-0.60878928598893334</v>
      </c>
      <c r="AT528" s="11">
        <f>IF(('OddsRatio_working_3-way'!X528=0),IF(Q528&gt;0,-Q528^(1/3),(-Q528)^(1/3)),'OddsRatio_working_3-way'!AN528-'OddsRatio_working_3-way'!R528/3)</f>
        <v>-0.435781830745539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9">
        <f t="shared" si="117"/>
        <v>0.46060811394845502</v>
      </c>
      <c r="E529" s="9">
        <f t="shared" si="118"/>
        <v>0.28410434774071558</v>
      </c>
      <c r="F529" s="9">
        <f t="shared" si="119"/>
        <v>0.25528753831082968</v>
      </c>
      <c r="G529" s="9">
        <f t="shared" si="120"/>
        <v>1.0455740654065031</v>
      </c>
      <c r="H529" s="9">
        <f t="shared" si="121"/>
        <v>2.1710429532552835</v>
      </c>
      <c r="I529" s="9">
        <f t="shared" si="122"/>
        <v>3.5198334976296737</v>
      </c>
      <c r="J529" s="9">
        <f t="shared" si="123"/>
        <v>3.9171516424841428</v>
      </c>
      <c r="K529" s="11">
        <f t="shared" si="124"/>
        <v>0.47169811320754712</v>
      </c>
      <c r="L529" s="11">
        <f t="shared" si="125"/>
        <v>0.29325513196480935</v>
      </c>
      <c r="M529" s="11">
        <f t="shared" si="126"/>
        <v>0.26385224274406333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-0.27485890919952771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0.23066814780922923</v>
      </c>
      <c r="Q529" s="11">
        <f>2*'OddsRatio_working_3-way'!K529*'OddsRatio_working_3-way'!L529*'OddsRatio_working_3-way'!M529</f>
        <v>7.2996249306718108E-2</v>
      </c>
      <c r="R529" s="11">
        <f t="shared" si="127"/>
        <v>0</v>
      </c>
      <c r="S529" s="11">
        <f t="shared" si="128"/>
        <v>-0.83922383480675466</v>
      </c>
      <c r="T529" s="11">
        <f t="shared" si="129"/>
        <v>-0.26557716291352995</v>
      </c>
      <c r="U529" s="11">
        <f>'OddsRatio_working_3-way'!S529-'OddsRatio_working_3-way'!R529^2/3</f>
        <v>-0.83922383480675466</v>
      </c>
      <c r="V529" s="11">
        <f>'OddsRatio_working_3-way'!S529*'OddsRatio_working_3-way'!R529/3-2*'OddsRatio_working_3-way'!R529^3/27-'OddsRatio_working_3-way'!T529</f>
        <v>0.26557716291352995</v>
      </c>
      <c r="W529" s="11">
        <f>'OddsRatio_working_3-way'!V529^2+4*'OddsRatio_working_3-way'!U529^3/27</f>
        <v>-1.7033589973025162E-2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0.147956766856255</v>
      </c>
      <c r="Y529" s="11">
        <f>IF('OddsRatio_working_3-way'!W529&gt;=0,IF('OddsRatio_working_3-way'!V529+SQRT('OddsRatio_working_3-way'!W529)&gt;0,0,PI()),ACOS('OddsRatio_working_3-way'!V529/(2*'OddsRatio_working_3-way'!X529)))</f>
        <v>0.4567687743685549</v>
      </c>
      <c r="Z529" s="11">
        <f>'OddsRatio_working_3-way'!X529^(1/3)*COS('OddsRatio_working_3-way'!Y529/3)</f>
        <v>0.52278703270325166</v>
      </c>
      <c r="AA529" s="11">
        <f>'OddsRatio_working_3-way'!X529^(1/3)*COS(('OddsRatio_working_3-way'!Y529+2*PI())/3)</f>
        <v>-0.3308647156336712</v>
      </c>
      <c r="AB529" s="11">
        <f>'OddsRatio_working_3-way'!X529^(1/3)*COS(('OddsRatio_working_3-way'!Y529+4*PI())/3)</f>
        <v>-0.19192231706958038</v>
      </c>
      <c r="AC529" s="11">
        <f>'OddsRatio_working_3-way'!X529^(1/3)*SIN('OddsRatio_working_3-way'!Y529/3)</f>
        <v>8.0218431212829996E-2</v>
      </c>
      <c r="AD529" s="11">
        <f>'OddsRatio_working_3-way'!X529^(1/3)*SIN(('OddsRatio_working_3-way'!Y529+2*PI())/3)</f>
        <v>0.41263763548368704</v>
      </c>
      <c r="AE529" s="11">
        <f>'OddsRatio_working_3-way'!X529^(1/3)*SIN(('OddsRatio_working_3-way'!Y529+4*PI())/3)</f>
        <v>-0.49285606669651716</v>
      </c>
      <c r="AF529" s="11">
        <f>-'OddsRatio_working_3-way'!U529/(3*'OddsRatio_working_3-way'!X529^(1/3))*COS(('OddsRatio_working_3-way'!Y529)/3)</f>
        <v>0.52278703270325155</v>
      </c>
      <c r="AG529" s="11">
        <f>-'OddsRatio_working_3-way'!U529/(3*'OddsRatio_working_3-way'!X529^(1/3))*COS(('OddsRatio_working_3-way'!Y529+2*PI())/3)</f>
        <v>-0.33086471563367115</v>
      </c>
      <c r="AH529" s="11">
        <f>-'OddsRatio_working_3-way'!U529/(3*'OddsRatio_working_3-way'!X529^(1/3))*COS(('OddsRatio_working_3-way'!Y529+4*PI())/3)</f>
        <v>-0.19192231706958035</v>
      </c>
      <c r="AI529" s="11">
        <f>'OddsRatio_working_3-way'!U529/(3*'OddsRatio_working_3-way'!X529^(1/3))*SIN(('OddsRatio_working_3-way'!Y529)/3)</f>
        <v>-8.0218431212829983E-2</v>
      </c>
      <c r="AJ529" s="11">
        <f>'OddsRatio_working_3-way'!U529/(3*'OddsRatio_working_3-way'!X529^(1/3))*SIN(('OddsRatio_working_3-way'!Y529+2*PI())/3)</f>
        <v>-0.41263763548368693</v>
      </c>
      <c r="AK529" s="11">
        <f>'OddsRatio_working_3-way'!U529/(3*'OddsRatio_working_3-way'!X529^(1/3))*SIN(('OddsRatio_working_3-way'!Y529+4*PI())/3)</f>
        <v>0.49285606669651705</v>
      </c>
      <c r="AL529" s="11">
        <f>'OddsRatio_working_3-way'!Z529+'OddsRatio_working_3-way'!AF529</f>
        <v>1.0455740654065031</v>
      </c>
      <c r="AM529" s="11">
        <f>'OddsRatio_working_3-way'!AA529+'OddsRatio_working_3-way'!AG529</f>
        <v>-0.66172943126734229</v>
      </c>
      <c r="AN529" s="11">
        <f>'OddsRatio_working_3-way'!AB529+'OddsRatio_working_3-way'!AH529</f>
        <v>-0.3838446341391607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1.0455740654065031</v>
      </c>
      <c r="AS529" s="11">
        <f>IF(('OddsRatio_working_3-way'!X529=0),IF(Q529&gt;0,-Q529^(1/3),(-Q529)^(1/3)),'OddsRatio_working_3-way'!AM529-'OddsRatio_working_3-way'!R529/3)</f>
        <v>-0.66172943126734229</v>
      </c>
      <c r="AT529" s="11">
        <f>IF(('OddsRatio_working_3-way'!X529=0),IF(Q529&gt;0,-Q529^(1/3),(-Q529)^(1/3)),'OddsRatio_working_3-way'!AN529-'OddsRatio_working_3-way'!R529/3)</f>
        <v>-0.3838446341391607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9">
        <f t="shared" si="117"/>
        <v>0.40624125721656801</v>
      </c>
      <c r="E530" s="9">
        <f t="shared" si="118"/>
        <v>0.26771869588145653</v>
      </c>
      <c r="F530" s="9">
        <f t="shared" si="119"/>
        <v>0.32604004690197552</v>
      </c>
      <c r="G530" s="9">
        <f t="shared" si="120"/>
        <v>1.0439938833596996</v>
      </c>
      <c r="H530" s="9">
        <f t="shared" si="121"/>
        <v>2.4615914367035794</v>
      </c>
      <c r="I530" s="9">
        <f t="shared" si="122"/>
        <v>3.7352639744024123</v>
      </c>
      <c r="J530" s="9">
        <f t="shared" si="123"/>
        <v>3.0671078890522048</v>
      </c>
      <c r="K530" s="11">
        <f t="shared" si="124"/>
        <v>0.41666666666666669</v>
      </c>
      <c r="L530" s="11">
        <f t="shared" si="125"/>
        <v>0.27624309392265195</v>
      </c>
      <c r="M530" s="11">
        <f t="shared" si="126"/>
        <v>0.33557046979865773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-0.28051651896622043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0.23174756201564756</v>
      </c>
      <c r="Q530" s="11">
        <f>2*'OddsRatio_working_3-way'!K530*'OddsRatio_working_3-way'!L530*'OddsRatio_working_3-way'!M530</f>
        <v>7.7249187338549213E-2</v>
      </c>
      <c r="R530" s="11">
        <f t="shared" si="127"/>
        <v>0</v>
      </c>
      <c r="S530" s="11">
        <f t="shared" si="128"/>
        <v>-0.82614586431380321</v>
      </c>
      <c r="T530" s="11">
        <f t="shared" si="129"/>
        <v>-0.27538195477126787</v>
      </c>
      <c r="U530" s="11">
        <f>'OddsRatio_working_3-way'!S530-'OddsRatio_working_3-way'!R530^2/3</f>
        <v>-0.82614586431380321</v>
      </c>
      <c r="V530" s="11">
        <f>'OddsRatio_working_3-way'!S530*'OddsRatio_working_3-way'!R530/3-2*'OddsRatio_working_3-way'!R530^3/27-'OddsRatio_working_3-way'!T530</f>
        <v>0.27538195477126787</v>
      </c>
      <c r="W530" s="11">
        <f>'OddsRatio_working_3-way'!V530^2+4*'OddsRatio_working_3-way'!U530^3/27</f>
        <v>-7.6993845993495874E-3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0.14451176908213584</v>
      </c>
      <c r="Y530" s="11">
        <f>IF('OddsRatio_working_3-way'!W530&gt;=0,IF('OddsRatio_working_3-way'!V530+SQRT('OddsRatio_working_3-way'!W530)&gt;0,0,PI()),ACOS('OddsRatio_working_3-way'!V530/(2*'OddsRatio_working_3-way'!X530)))</f>
        <v>0.30846361411882439</v>
      </c>
      <c r="Z530" s="11">
        <f>'OddsRatio_working_3-way'!X530^(1/3)*COS('OddsRatio_working_3-way'!Y530/3)</f>
        <v>0.52199694167984978</v>
      </c>
      <c r="AA530" s="11">
        <f>'OddsRatio_working_3-way'!X530^(1/3)*COS(('OddsRatio_working_3-way'!Y530+2*PI())/3)</f>
        <v>-0.30764459325233362</v>
      </c>
      <c r="AB530" s="11">
        <f>'OddsRatio_working_3-way'!X530^(1/3)*COS(('OddsRatio_working_3-way'!Y530+4*PI())/3)</f>
        <v>-0.21435234842751599</v>
      </c>
      <c r="AC530" s="11">
        <f>'OddsRatio_working_3-way'!X530^(1/3)*SIN('OddsRatio_working_3-way'!Y530/3)</f>
        <v>5.3862302662912843E-2</v>
      </c>
      <c r="AD530" s="11">
        <f>'OddsRatio_working_3-way'!X530^(1/3)*SIN(('OddsRatio_working_3-way'!Y530+2*PI())/3)</f>
        <v>0.4251314608610775</v>
      </c>
      <c r="AE530" s="11">
        <f>'OddsRatio_working_3-way'!X530^(1/3)*SIN(('OddsRatio_working_3-way'!Y530+4*PI())/3)</f>
        <v>-0.47899376352399042</v>
      </c>
      <c r="AF530" s="11">
        <f>-'OddsRatio_working_3-way'!U530/(3*'OddsRatio_working_3-way'!X530^(1/3))*COS(('OddsRatio_working_3-way'!Y530)/3)</f>
        <v>0.52199694167984989</v>
      </c>
      <c r="AG530" s="11">
        <f>-'OddsRatio_working_3-way'!U530/(3*'OddsRatio_working_3-way'!X530^(1/3))*COS(('OddsRatio_working_3-way'!Y530+2*PI())/3)</f>
        <v>-0.30764459325233368</v>
      </c>
      <c r="AH530" s="11">
        <f>-'OddsRatio_working_3-way'!U530/(3*'OddsRatio_working_3-way'!X530^(1/3))*COS(('OddsRatio_working_3-way'!Y530+4*PI())/3)</f>
        <v>-0.21435234842751605</v>
      </c>
      <c r="AI530" s="11">
        <f>'OddsRatio_working_3-way'!U530/(3*'OddsRatio_working_3-way'!X530^(1/3))*SIN(('OddsRatio_working_3-way'!Y530)/3)</f>
        <v>-5.386230266291285E-2</v>
      </c>
      <c r="AJ530" s="11">
        <f>'OddsRatio_working_3-way'!U530/(3*'OddsRatio_working_3-way'!X530^(1/3))*SIN(('OddsRatio_working_3-way'!Y530+2*PI())/3)</f>
        <v>-0.42513146086107761</v>
      </c>
      <c r="AK530" s="11">
        <f>'OddsRatio_working_3-way'!U530/(3*'OddsRatio_working_3-way'!X530^(1/3))*SIN(('OddsRatio_working_3-way'!Y530+4*PI())/3)</f>
        <v>0.47899376352399053</v>
      </c>
      <c r="AL530" s="11">
        <f>'OddsRatio_working_3-way'!Z530+'OddsRatio_working_3-way'!AF530</f>
        <v>1.0439938833596996</v>
      </c>
      <c r="AM530" s="11">
        <f>'OddsRatio_working_3-way'!AA530+'OddsRatio_working_3-way'!AG530</f>
        <v>-0.61528918650466724</v>
      </c>
      <c r="AN530" s="11">
        <f>'OddsRatio_working_3-way'!AB530+'OddsRatio_working_3-way'!AH530</f>
        <v>-0.42870469685503204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1.0439938833596996</v>
      </c>
      <c r="AS530" s="11">
        <f>IF(('OddsRatio_working_3-way'!X530=0),IF(Q530&gt;0,-Q530^(1/3),(-Q530)^(1/3)),'OddsRatio_working_3-way'!AM530-'OddsRatio_working_3-way'!R530/3)</f>
        <v>-0.61528918650466724</v>
      </c>
      <c r="AT530" s="11">
        <f>IF(('OddsRatio_working_3-way'!X530=0),IF(Q530&gt;0,-Q530^(1/3),(-Q530)^(1/3)),'OddsRatio_working_3-way'!AN530-'OddsRatio_working_3-way'!R530/3)</f>
        <v>-0.42870469685503204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9">
        <f t="shared" si="117"/>
        <v>0.28302018431327114</v>
      </c>
      <c r="E531" s="9">
        <f t="shared" si="118"/>
        <v>0.29612613891185413</v>
      </c>
      <c r="F531" s="9">
        <f t="shared" si="119"/>
        <v>0.42085367677487462</v>
      </c>
      <c r="G531" s="9">
        <f t="shared" si="120"/>
        <v>1.0425172423982079</v>
      </c>
      <c r="H531" s="9">
        <f t="shared" si="121"/>
        <v>3.5333168990276458</v>
      </c>
      <c r="I531" s="9">
        <f t="shared" si="122"/>
        <v>3.3769393126679144</v>
      </c>
      <c r="J531" s="9">
        <f t="shared" si="123"/>
        <v>2.376122759965634</v>
      </c>
      <c r="K531" s="11">
        <f t="shared" si="124"/>
        <v>0.29154518950437314</v>
      </c>
      <c r="L531" s="11">
        <f t="shared" si="125"/>
        <v>0.3048780487804878</v>
      </c>
      <c r="M531" s="11">
        <f t="shared" si="126"/>
        <v>0.43103448275862072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-0.28019417547146208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0.23102626849129654</v>
      </c>
      <c r="Q531" s="11">
        <f>2*'OddsRatio_working_3-way'!K531*'OddsRatio_working_3-way'!L531*'OddsRatio_working_3-way'!M531</f>
        <v>7.662562802364728E-2</v>
      </c>
      <c r="R531" s="11">
        <f t="shared" si="127"/>
        <v>0</v>
      </c>
      <c r="S531" s="11">
        <f t="shared" si="128"/>
        <v>-0.82452202335243285</v>
      </c>
      <c r="T531" s="11">
        <f t="shared" si="129"/>
        <v>-0.27347330791125468</v>
      </c>
      <c r="U531" s="11">
        <f>'OddsRatio_working_3-way'!S531-'OddsRatio_working_3-way'!R531^2/3</f>
        <v>-0.82452202335243285</v>
      </c>
      <c r="V531" s="11">
        <f>'OddsRatio_working_3-way'!S531*'OddsRatio_working_3-way'!R531/3-2*'OddsRatio_working_3-way'!R531^3/27-'OddsRatio_working_3-way'!T531</f>
        <v>0.27347330791125468</v>
      </c>
      <c r="W531" s="11">
        <f>'OddsRatio_working_3-way'!V531^2+4*'OddsRatio_working_3-way'!U531^3/27</f>
        <v>-8.2553456772904016E-3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0.14408590824332398</v>
      </c>
      <c r="Y531" s="11">
        <f>IF('OddsRatio_working_3-way'!W531&gt;=0,IF('OddsRatio_working_3-way'!V531+SQRT('OddsRatio_working_3-way'!W531)&gt;0,0,PI()),ACOS('OddsRatio_working_3-way'!V531/(2*'OddsRatio_working_3-way'!X531)))</f>
        <v>0.3207667621272936</v>
      </c>
      <c r="Z531" s="11">
        <f>'OddsRatio_working_3-way'!X531^(1/3)*COS('OddsRatio_working_3-way'!Y531/3)</f>
        <v>0.52125862119910393</v>
      </c>
      <c r="AA531" s="11">
        <f>'OddsRatio_working_3-way'!X531^(1/3)*COS(('OddsRatio_working_3-way'!Y531+2*PI())/3)</f>
        <v>-0.30908127864332724</v>
      </c>
      <c r="AB531" s="11">
        <f>'OddsRatio_working_3-way'!X531^(1/3)*COS(('OddsRatio_working_3-way'!Y531+4*PI())/3)</f>
        <v>-0.21217734255577686</v>
      </c>
      <c r="AC531" s="11">
        <f>'OddsRatio_working_3-way'!X531^(1/3)*SIN('OddsRatio_working_3-way'!Y531/3)</f>
        <v>5.5947513585681528E-2</v>
      </c>
      <c r="AD531" s="11">
        <f>'OddsRatio_working_3-way'!X531^(1/3)*SIN(('OddsRatio_working_3-way'!Y531+2*PI())/3)</f>
        <v>0.42344945110723298</v>
      </c>
      <c r="AE531" s="11">
        <f>'OddsRatio_working_3-way'!X531^(1/3)*SIN(('OddsRatio_working_3-way'!Y531+4*PI())/3)</f>
        <v>-0.47939696469291448</v>
      </c>
      <c r="AF531" s="11">
        <f>-'OddsRatio_working_3-way'!U531/(3*'OddsRatio_working_3-way'!X531^(1/3))*COS(('OddsRatio_working_3-way'!Y531)/3)</f>
        <v>0.52125862119910382</v>
      </c>
      <c r="AG531" s="11">
        <f>-'OddsRatio_working_3-way'!U531/(3*'OddsRatio_working_3-way'!X531^(1/3))*COS(('OddsRatio_working_3-way'!Y531+2*PI())/3)</f>
        <v>-0.30908127864332713</v>
      </c>
      <c r="AH531" s="11">
        <f>-'OddsRatio_working_3-way'!U531/(3*'OddsRatio_working_3-way'!X531^(1/3))*COS(('OddsRatio_working_3-way'!Y531+4*PI())/3)</f>
        <v>-0.2121773425557768</v>
      </c>
      <c r="AI531" s="11">
        <f>'OddsRatio_working_3-way'!U531/(3*'OddsRatio_working_3-way'!X531^(1/3))*SIN(('OddsRatio_working_3-way'!Y531)/3)</f>
        <v>-5.5947513585681515E-2</v>
      </c>
      <c r="AJ531" s="11">
        <f>'OddsRatio_working_3-way'!U531/(3*'OddsRatio_working_3-way'!X531^(1/3))*SIN(('OddsRatio_working_3-way'!Y531+2*PI())/3)</f>
        <v>-0.42344945110723287</v>
      </c>
      <c r="AK531" s="11">
        <f>'OddsRatio_working_3-way'!U531/(3*'OddsRatio_working_3-way'!X531^(1/3))*SIN(('OddsRatio_working_3-way'!Y531+4*PI())/3)</f>
        <v>0.47939696469291443</v>
      </c>
      <c r="AL531" s="11">
        <f>'OddsRatio_working_3-way'!Z531+'OddsRatio_working_3-way'!AF531</f>
        <v>1.0425172423982079</v>
      </c>
      <c r="AM531" s="11">
        <f>'OddsRatio_working_3-way'!AA531+'OddsRatio_working_3-way'!AG531</f>
        <v>-0.61816255728665437</v>
      </c>
      <c r="AN531" s="11">
        <f>'OddsRatio_working_3-way'!AB531+'OddsRatio_working_3-way'!AH531</f>
        <v>-0.42435468511155366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1.0425172423982079</v>
      </c>
      <c r="AS531" s="11">
        <f>IF(('OddsRatio_working_3-way'!X531=0),IF(Q531&gt;0,-Q531^(1/3),(-Q531)^(1/3)),'OddsRatio_working_3-way'!AM531-'OddsRatio_working_3-way'!R531/3)</f>
        <v>-0.61816255728665437</v>
      </c>
      <c r="AT531" s="11">
        <f>IF(('OddsRatio_working_3-way'!X531=0),IF(Q531&gt;0,-Q531^(1/3),(-Q531)^(1/3)),'OddsRatio_working_3-way'!AN531-'OddsRatio_working_3-way'!R531/3)</f>
        <v>-0.42435468511155366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9">
        <f t="shared" si="117"/>
        <v>0.31561382096329044</v>
      </c>
      <c r="E532" s="9">
        <f t="shared" si="118"/>
        <v>0.30362552595004266</v>
      </c>
      <c r="F532" s="9">
        <f t="shared" si="119"/>
        <v>0.38076065308666696</v>
      </c>
      <c r="G532" s="9">
        <f t="shared" si="120"/>
        <v>1.0425139679888802</v>
      </c>
      <c r="H532" s="9">
        <f t="shared" si="121"/>
        <v>3.1684290534168706</v>
      </c>
      <c r="I532" s="9">
        <f t="shared" si="122"/>
        <v>3.2935307295755365</v>
      </c>
      <c r="J532" s="9">
        <f t="shared" si="123"/>
        <v>2.626321790062653</v>
      </c>
      <c r="K532" s="11">
        <f t="shared" si="124"/>
        <v>0.32467532467532467</v>
      </c>
      <c r="L532" s="11">
        <f t="shared" si="125"/>
        <v>0.3125</v>
      </c>
      <c r="M532" s="11">
        <f t="shared" si="126"/>
        <v>0.390625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-0.28292410714285721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0.23145799512987014</v>
      </c>
      <c r="Q532" s="11">
        <f>2*'OddsRatio_working_3-way'!K532*'OddsRatio_working_3-way'!L532*'OddsRatio_working_3-way'!M532</f>
        <v>7.9266436688311681E-2</v>
      </c>
      <c r="R532" s="11">
        <f t="shared" si="127"/>
        <v>0</v>
      </c>
      <c r="S532" s="11">
        <f t="shared" si="128"/>
        <v>-0.81809216424601028</v>
      </c>
      <c r="T532" s="11">
        <f t="shared" si="129"/>
        <v>-0.28016854939931857</v>
      </c>
      <c r="U532" s="11">
        <f>'OddsRatio_working_3-way'!S532-'OddsRatio_working_3-way'!R532^2/3</f>
        <v>-0.81809216424601028</v>
      </c>
      <c r="V532" s="11">
        <f>'OddsRatio_working_3-way'!S532*'OddsRatio_working_3-way'!R532/3-2*'OddsRatio_working_3-way'!R532^3/27-'OddsRatio_working_3-way'!T532</f>
        <v>0.28016854939931857</v>
      </c>
      <c r="W532" s="11">
        <f>'OddsRatio_working_3-way'!V532^2+4*'OddsRatio_working_3-way'!U532^3/27</f>
        <v>-2.6209114493349478E-3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0.14240376357548748</v>
      </c>
      <c r="Y532" s="11">
        <f>IF('OddsRatio_working_3-way'!W532&gt;=0,IF('OddsRatio_working_3-way'!V532+SQRT('OddsRatio_working_3-way'!W532)&gt;0,0,PI()),ACOS('OddsRatio_working_3-way'!V532/(2*'OddsRatio_working_3-way'!X532)))</f>
        <v>0.18073475134113326</v>
      </c>
      <c r="Z532" s="11">
        <f>'OddsRatio_working_3-way'!X532^(1/3)*COS('OddsRatio_working_3-way'!Y532/3)</f>
        <v>0.52125698399443998</v>
      </c>
      <c r="AA532" s="11">
        <f>'OddsRatio_working_3-way'!X532^(1/3)*COS(('OddsRatio_working_3-way'!Y532+2*PI())/3)</f>
        <v>-0.28785731017332855</v>
      </c>
      <c r="AB532" s="11">
        <f>'OddsRatio_working_3-way'!X532^(1/3)*COS(('OddsRatio_working_3-way'!Y532+4*PI())/3)</f>
        <v>-0.23339967382111157</v>
      </c>
      <c r="AC532" s="11">
        <f>'OddsRatio_working_3-way'!X532^(1/3)*SIN('OddsRatio_working_3-way'!Y532/3)</f>
        <v>3.1441131007383369E-2</v>
      </c>
      <c r="AD532" s="11">
        <f>'OddsRatio_working_3-way'!X532^(1/3)*SIN(('OddsRatio_working_3-way'!Y532+2*PI())/3)</f>
        <v>0.43570122453555193</v>
      </c>
      <c r="AE532" s="11">
        <f>'OddsRatio_working_3-way'!X532^(1/3)*SIN(('OddsRatio_working_3-way'!Y532+4*PI())/3)</f>
        <v>-0.46714235554293521</v>
      </c>
      <c r="AF532" s="11">
        <f>-'OddsRatio_working_3-way'!U532/(3*'OddsRatio_working_3-way'!X532^(1/3))*COS(('OddsRatio_working_3-way'!Y532)/3)</f>
        <v>0.52125698399444009</v>
      </c>
      <c r="AG532" s="11">
        <f>-'OddsRatio_working_3-way'!U532/(3*'OddsRatio_working_3-way'!X532^(1/3))*COS(('OddsRatio_working_3-way'!Y532+2*PI())/3)</f>
        <v>-0.28785731017332861</v>
      </c>
      <c r="AH532" s="11">
        <f>-'OddsRatio_working_3-way'!U532/(3*'OddsRatio_working_3-way'!X532^(1/3))*COS(('OddsRatio_working_3-way'!Y532+4*PI())/3)</f>
        <v>-0.23339967382111163</v>
      </c>
      <c r="AI532" s="11">
        <f>'OddsRatio_working_3-way'!U532/(3*'OddsRatio_working_3-way'!X532^(1/3))*SIN(('OddsRatio_working_3-way'!Y532)/3)</f>
        <v>-3.1441131007383376E-2</v>
      </c>
      <c r="AJ532" s="11">
        <f>'OddsRatio_working_3-way'!U532/(3*'OddsRatio_working_3-way'!X532^(1/3))*SIN(('OddsRatio_working_3-way'!Y532+2*PI())/3)</f>
        <v>-0.43570122453555205</v>
      </c>
      <c r="AK532" s="11">
        <f>'OddsRatio_working_3-way'!U532/(3*'OddsRatio_working_3-way'!X532^(1/3))*SIN(('OddsRatio_working_3-way'!Y532+4*PI())/3)</f>
        <v>0.46714235554293532</v>
      </c>
      <c r="AL532" s="11">
        <f>'OddsRatio_working_3-way'!Z532+'OddsRatio_working_3-way'!AF532</f>
        <v>1.0425139679888802</v>
      </c>
      <c r="AM532" s="11">
        <f>'OddsRatio_working_3-way'!AA532+'OddsRatio_working_3-way'!AG532</f>
        <v>-0.57571462034665721</v>
      </c>
      <c r="AN532" s="11">
        <f>'OddsRatio_working_3-way'!AB532+'OddsRatio_working_3-way'!AH532</f>
        <v>-0.46679934764222319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1.0425139679888802</v>
      </c>
      <c r="AS532" s="11">
        <f>IF(('OddsRatio_working_3-way'!X532=0),IF(Q532&gt;0,-Q532^(1/3),(-Q532)^(1/3)),'OddsRatio_working_3-way'!AM532-'OddsRatio_working_3-way'!R532/3)</f>
        <v>-0.57571462034665721</v>
      </c>
      <c r="AT532" s="11">
        <f>IF(('OddsRatio_working_3-way'!X532=0),IF(Q532&gt;0,-Q532^(1/3),(-Q532)^(1/3)),'OddsRatio_working_3-way'!AN532-'OddsRatio_working_3-way'!R532/3)</f>
        <v>-0.46679934764222319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9">
        <f t="shared" si="117"/>
        <v>0.22012509408242098</v>
      </c>
      <c r="E533" s="9">
        <f t="shared" si="118"/>
        <v>0.25787141456030427</v>
      </c>
      <c r="F533" s="9">
        <f t="shared" si="119"/>
        <v>0.52200349135727475</v>
      </c>
      <c r="G533" s="9">
        <f t="shared" si="120"/>
        <v>1.0901142848495635</v>
      </c>
      <c r="H533" s="9">
        <f t="shared" si="121"/>
        <v>4.5428714257610814</v>
      </c>
      <c r="I533" s="9">
        <f t="shared" si="122"/>
        <v>3.8779017120028478</v>
      </c>
      <c r="J533" s="9">
        <f t="shared" si="123"/>
        <v>1.9156959992736335</v>
      </c>
      <c r="K533" s="11">
        <f t="shared" si="124"/>
        <v>0.23529411764705882</v>
      </c>
      <c r="L533" s="11">
        <f t="shared" si="125"/>
        <v>0.27472527472527469</v>
      </c>
      <c r="M533" s="11">
        <f t="shared" si="126"/>
        <v>0.54347826086956519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-0.25319693094629159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0.23643236558837583</v>
      </c>
      <c r="Q533" s="11">
        <f>2*'OddsRatio_working_3-way'!K533*'OddsRatio_working_3-way'!L533*'OddsRatio_working_3-way'!M533</f>
        <v>7.0262218599814491E-2</v>
      </c>
      <c r="R533" s="11">
        <f t="shared" si="127"/>
        <v>0</v>
      </c>
      <c r="S533" s="11">
        <f t="shared" si="128"/>
        <v>-0.93378843378843368</v>
      </c>
      <c r="T533" s="11">
        <f t="shared" si="129"/>
        <v>-0.27750027750027739</v>
      </c>
      <c r="U533" s="11">
        <f>'OddsRatio_working_3-way'!S533-'OddsRatio_working_3-way'!R533^2/3</f>
        <v>-0.93378843378843368</v>
      </c>
      <c r="V533" s="11">
        <f>'OddsRatio_working_3-way'!S533*'OddsRatio_working_3-way'!R533/3-2*'OddsRatio_working_3-way'!R533^3/27-'OddsRatio_working_3-way'!T533</f>
        <v>0.27750027750027739</v>
      </c>
      <c r="W533" s="11">
        <f>'OddsRatio_working_3-way'!V533^2+4*'OddsRatio_working_3-way'!U533^3/27</f>
        <v>-4.3619810246026472E-2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0.17365642390850203</v>
      </c>
      <c r="Y533" s="11">
        <f>IF('OddsRatio_working_3-way'!W533&gt;=0,IF('OddsRatio_working_3-way'!V533+SQRT('OddsRatio_working_3-way'!W533)&gt;0,0,PI()),ACOS('OddsRatio_working_3-way'!V533/(2*'OddsRatio_working_3-way'!X533)))</f>
        <v>0.64517879839902248</v>
      </c>
      <c r="Z533" s="11">
        <f>'OddsRatio_working_3-way'!X533^(1/3)*COS('OddsRatio_working_3-way'!Y533/3)</f>
        <v>0.54505714242478176</v>
      </c>
      <c r="AA533" s="11">
        <f>'OddsRatio_working_3-way'!X533^(1/3)*COS(('OddsRatio_working_3-way'!Y533+2*PI())/3)</f>
        <v>-0.37563842557125804</v>
      </c>
      <c r="AB533" s="11">
        <f>'OddsRatio_working_3-way'!X533^(1/3)*COS(('OddsRatio_working_3-way'!Y533+4*PI())/3)</f>
        <v>-0.16941871685352367</v>
      </c>
      <c r="AC533" s="11">
        <f>'OddsRatio_working_3-way'!X533^(1/3)*SIN('OddsRatio_working_3-way'!Y533/3)</f>
        <v>0.11906100434039003</v>
      </c>
      <c r="AD533" s="11">
        <f>'OddsRatio_working_3-way'!X533^(1/3)*SIN(('OddsRatio_working_3-way'!Y533+2*PI())/3)</f>
        <v>0.41250282968381891</v>
      </c>
      <c r="AE533" s="11">
        <f>'OddsRatio_working_3-way'!X533^(1/3)*SIN(('OddsRatio_working_3-way'!Y533+4*PI())/3)</f>
        <v>-0.53156383402420904</v>
      </c>
      <c r="AF533" s="11">
        <f>-'OddsRatio_working_3-way'!U533/(3*'OddsRatio_working_3-way'!X533^(1/3))*COS(('OddsRatio_working_3-way'!Y533)/3)</f>
        <v>0.54505714242478176</v>
      </c>
      <c r="AG533" s="11">
        <f>-'OddsRatio_working_3-way'!U533/(3*'OddsRatio_working_3-way'!X533^(1/3))*COS(('OddsRatio_working_3-way'!Y533+2*PI())/3)</f>
        <v>-0.37563842557125804</v>
      </c>
      <c r="AH533" s="11">
        <f>-'OddsRatio_working_3-way'!U533/(3*'OddsRatio_working_3-way'!X533^(1/3))*COS(('OddsRatio_working_3-way'!Y533+4*PI())/3)</f>
        <v>-0.16941871685352367</v>
      </c>
      <c r="AI533" s="11">
        <f>'OddsRatio_working_3-way'!U533/(3*'OddsRatio_working_3-way'!X533^(1/3))*SIN(('OddsRatio_working_3-way'!Y533)/3)</f>
        <v>-0.11906100434039003</v>
      </c>
      <c r="AJ533" s="11">
        <f>'OddsRatio_working_3-way'!U533/(3*'OddsRatio_working_3-way'!X533^(1/3))*SIN(('OddsRatio_working_3-way'!Y533+2*PI())/3)</f>
        <v>-0.41250282968381891</v>
      </c>
      <c r="AK533" s="11">
        <f>'OddsRatio_working_3-way'!U533/(3*'OddsRatio_working_3-way'!X533^(1/3))*SIN(('OddsRatio_working_3-way'!Y533+4*PI())/3)</f>
        <v>0.53156383402420904</v>
      </c>
      <c r="AL533" s="11">
        <f>'OddsRatio_working_3-way'!Z533+'OddsRatio_working_3-way'!AF533</f>
        <v>1.0901142848495635</v>
      </c>
      <c r="AM533" s="11">
        <f>'OddsRatio_working_3-way'!AA533+'OddsRatio_working_3-way'!AG533</f>
        <v>-0.75127685114251608</v>
      </c>
      <c r="AN533" s="11">
        <f>'OddsRatio_working_3-way'!AB533+'OddsRatio_working_3-way'!AH533</f>
        <v>-0.33883743370704733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1.0901142848495635</v>
      </c>
      <c r="AS533" s="11">
        <f>IF(('OddsRatio_working_3-way'!X533=0),IF(Q533&gt;0,-Q533^(1/3),(-Q533)^(1/3)),'OddsRatio_working_3-way'!AM533-'OddsRatio_working_3-way'!R533/3)</f>
        <v>-0.75127685114251608</v>
      </c>
      <c r="AT533" s="11">
        <f>IF(('OddsRatio_working_3-way'!X533=0),IF(Q533&gt;0,-Q533^(1/3),(-Q533)^(1/3)),'OddsRatio_working_3-way'!AN533-'OddsRatio_working_3-way'!R533/3)</f>
        <v>-0.33883743370704733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9">
        <f t="shared" si="117"/>
        <v>0.48917411427195251</v>
      </c>
      <c r="E534" s="9">
        <f t="shared" si="118"/>
        <v>0.24071346430084925</v>
      </c>
      <c r="F534" s="9">
        <f t="shared" si="119"/>
        <v>0.27011242142719805</v>
      </c>
      <c r="G534" s="9">
        <f t="shared" si="120"/>
        <v>1.0765586507897915</v>
      </c>
      <c r="H534" s="9">
        <f t="shared" si="121"/>
        <v>2.0442618912660979</v>
      </c>
      <c r="I534" s="9">
        <f t="shared" si="122"/>
        <v>4.1543168468140896</v>
      </c>
      <c r="J534" s="9">
        <f t="shared" si="123"/>
        <v>3.7021622134823766</v>
      </c>
      <c r="K534" s="11">
        <f t="shared" si="124"/>
        <v>0.50761421319796951</v>
      </c>
      <c r="L534" s="11">
        <f t="shared" si="125"/>
        <v>0.2544529262086514</v>
      </c>
      <c r="M534" s="11">
        <f t="shared" si="126"/>
        <v>0.28490028490028491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-0.26251080459886855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0.23588055259048918</v>
      </c>
      <c r="Q534" s="11">
        <f>2*'OddsRatio_working_3-way'!K534*'OddsRatio_working_3-way'!L534*'OddsRatio_working_3-way'!M534</f>
        <v>7.3597676315285229E-2</v>
      </c>
      <c r="R534" s="11">
        <f t="shared" si="127"/>
        <v>0</v>
      </c>
      <c r="S534" s="11">
        <f t="shared" si="128"/>
        <v>-0.89855559641031957</v>
      </c>
      <c r="T534" s="11">
        <f t="shared" si="129"/>
        <v>-0.28036056050243974</v>
      </c>
      <c r="U534" s="11">
        <f>'OddsRatio_working_3-way'!S534-'OddsRatio_working_3-way'!R534^2/3</f>
        <v>-0.89855559641031957</v>
      </c>
      <c r="V534" s="11">
        <f>'OddsRatio_working_3-way'!S534*'OddsRatio_working_3-way'!R534/3-2*'OddsRatio_working_3-way'!R534^3/27-'OddsRatio_working_3-way'!T534</f>
        <v>0.28036056050243974</v>
      </c>
      <c r="W534" s="11">
        <f>'OddsRatio_working_3-way'!V534^2+4*'OddsRatio_working_3-way'!U534^3/27</f>
        <v>-2.8878804896726049E-2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0.16392135979027278</v>
      </c>
      <c r="Y534" s="11">
        <f>IF('OddsRatio_working_3-way'!W534&gt;=0,IF('OddsRatio_working_3-way'!V534+SQRT('OddsRatio_working_3-way'!W534)&gt;0,0,PI()),ACOS('OddsRatio_working_3-way'!V534/(2*'OddsRatio_working_3-way'!X534)))</f>
        <v>0.54492171807492396</v>
      </c>
      <c r="Z534" s="11">
        <f>'OddsRatio_working_3-way'!X534^(1/3)*COS('OddsRatio_working_3-way'!Y534/3)</f>
        <v>0.53827932539489576</v>
      </c>
      <c r="AA534" s="11">
        <f>'OddsRatio_working_3-way'!X534^(1/3)*COS(('OddsRatio_working_3-way'!Y534+2*PI())/3)</f>
        <v>-0.35475756381568307</v>
      </c>
      <c r="AB534" s="11">
        <f>'OddsRatio_working_3-way'!X534^(1/3)*COS(('OddsRatio_working_3-way'!Y534+4*PI())/3)</f>
        <v>-0.18352176157921279</v>
      </c>
      <c r="AC534" s="11">
        <f>'OddsRatio_working_3-way'!X534^(1/3)*SIN('OddsRatio_working_3-way'!Y534/3)</f>
        <v>9.8863036516127739E-2</v>
      </c>
      <c r="AD534" s="11">
        <f>'OddsRatio_working_3-way'!X534^(1/3)*SIN(('OddsRatio_working_3-way'!Y534+2*PI())/3)</f>
        <v>0.41673205186586593</v>
      </c>
      <c r="AE534" s="11">
        <f>'OddsRatio_working_3-way'!X534^(1/3)*SIN(('OddsRatio_working_3-way'!Y534+4*PI())/3)</f>
        <v>-0.51559508838199364</v>
      </c>
      <c r="AF534" s="11">
        <f>-'OddsRatio_working_3-way'!U534/(3*'OddsRatio_working_3-way'!X534^(1/3))*COS(('OddsRatio_working_3-way'!Y534)/3)</f>
        <v>0.53827932539489576</v>
      </c>
      <c r="AG534" s="11">
        <f>-'OddsRatio_working_3-way'!U534/(3*'OddsRatio_working_3-way'!X534^(1/3))*COS(('OddsRatio_working_3-way'!Y534+2*PI())/3)</f>
        <v>-0.35475756381568307</v>
      </c>
      <c r="AH534" s="11">
        <f>-'OddsRatio_working_3-way'!U534/(3*'OddsRatio_working_3-way'!X534^(1/3))*COS(('OddsRatio_working_3-way'!Y534+4*PI())/3)</f>
        <v>-0.18352176157921279</v>
      </c>
      <c r="AI534" s="11">
        <f>'OddsRatio_working_3-way'!U534/(3*'OddsRatio_working_3-way'!X534^(1/3))*SIN(('OddsRatio_working_3-way'!Y534)/3)</f>
        <v>-9.8863036516127739E-2</v>
      </c>
      <c r="AJ534" s="11">
        <f>'OddsRatio_working_3-way'!U534/(3*'OddsRatio_working_3-way'!X534^(1/3))*SIN(('OddsRatio_working_3-way'!Y534+2*PI())/3)</f>
        <v>-0.41673205186586593</v>
      </c>
      <c r="AK534" s="11">
        <f>'OddsRatio_working_3-way'!U534/(3*'OddsRatio_working_3-way'!X534^(1/3))*SIN(('OddsRatio_working_3-way'!Y534+4*PI())/3)</f>
        <v>0.51559508838199364</v>
      </c>
      <c r="AL534" s="11">
        <f>'OddsRatio_working_3-way'!Z534+'OddsRatio_working_3-way'!AF534</f>
        <v>1.0765586507897915</v>
      </c>
      <c r="AM534" s="11">
        <f>'OddsRatio_working_3-way'!AA534+'OddsRatio_working_3-way'!AG534</f>
        <v>-0.70951512763136615</v>
      </c>
      <c r="AN534" s="11">
        <f>'OddsRatio_working_3-way'!AB534+'OddsRatio_working_3-way'!AH534</f>
        <v>-0.36704352315842559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1.0765586507897915</v>
      </c>
      <c r="AS534" s="11">
        <f>IF(('OddsRatio_working_3-way'!X534=0),IF(Q534&gt;0,-Q534^(1/3),(-Q534)^(1/3)),'OddsRatio_working_3-way'!AM534-'OddsRatio_working_3-way'!R534/3)</f>
        <v>-0.70951512763136615</v>
      </c>
      <c r="AT534" s="11">
        <f>IF(('OddsRatio_working_3-way'!X534=0),IF(Q534&gt;0,-Q534^(1/3),(-Q534)^(1/3)),'OddsRatio_working_3-way'!AN534-'OddsRatio_working_3-way'!R534/3)</f>
        <v>-0.36704352315842559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9">
        <f t="shared" si="117"/>
        <v>0.25743037466904495</v>
      </c>
      <c r="E535" s="9">
        <f t="shared" si="118"/>
        <v>0.30502936527076591</v>
      </c>
      <c r="F535" s="9">
        <f t="shared" si="119"/>
        <v>0.43754026006018926</v>
      </c>
      <c r="G535" s="9">
        <f t="shared" si="120"/>
        <v>1.0451251762559521</v>
      </c>
      <c r="H535" s="9">
        <f t="shared" si="121"/>
        <v>3.8845454864664277</v>
      </c>
      <c r="I535" s="9">
        <f t="shared" si="122"/>
        <v>3.2783728842379762</v>
      </c>
      <c r="J535" s="9">
        <f t="shared" si="123"/>
        <v>2.2855039667948205</v>
      </c>
      <c r="K535" s="11">
        <f t="shared" si="124"/>
        <v>0.26595744680851063</v>
      </c>
      <c r="L535" s="11">
        <f t="shared" si="125"/>
        <v>0.31446540880503143</v>
      </c>
      <c r="M535" s="11">
        <f t="shared" si="126"/>
        <v>0.44843049327354262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-0.27755615282280799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0.23140105575887848</v>
      </c>
      <c r="Q535" s="11">
        <f>2*'OddsRatio_working_3-way'!K535*'OddsRatio_working_3-way'!L535*'OddsRatio_working_3-way'!M535</f>
        <v>7.500844595101408E-2</v>
      </c>
      <c r="R535" s="11">
        <f t="shared" si="127"/>
        <v>0</v>
      </c>
      <c r="S535" s="11">
        <f t="shared" si="128"/>
        <v>-0.83370897530275634</v>
      </c>
      <c r="T535" s="11">
        <f t="shared" si="129"/>
        <v>-0.2702460211678302</v>
      </c>
      <c r="U535" s="11">
        <f>'OddsRatio_working_3-way'!S535-'OddsRatio_working_3-way'!R535^2/3</f>
        <v>-0.83370897530275634</v>
      </c>
      <c r="V535" s="11">
        <f>'OddsRatio_working_3-way'!S535*'OddsRatio_working_3-way'!R535/3-2*'OddsRatio_working_3-way'!R535^3/27-'OddsRatio_working_3-way'!T535</f>
        <v>0.2702460211678302</v>
      </c>
      <c r="W535" s="11">
        <f>'OddsRatio_working_3-way'!V535^2+4*'OddsRatio_working_3-way'!U535^3/27</f>
        <v>-1.2816961222250053E-2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0.14650074503163232</v>
      </c>
      <c r="Y535" s="11">
        <f>IF('OddsRatio_working_3-way'!W535&gt;=0,IF('OddsRatio_working_3-way'!V535+SQRT('OddsRatio_working_3-way'!W535)&gt;0,0,PI()),ACOS('OddsRatio_working_3-way'!V535/(2*'OddsRatio_working_3-way'!X535)))</f>
        <v>0.39671133188087593</v>
      </c>
      <c r="Z535" s="11">
        <f>'OddsRatio_working_3-way'!X535^(1/3)*COS('OddsRatio_working_3-way'!Y535/3)</f>
        <v>0.52256258812797607</v>
      </c>
      <c r="AA535" s="11">
        <f>'OddsRatio_working_3-way'!X535^(1/3)*COS(('OddsRatio_working_3-way'!Y535+2*PI())/3)</f>
        <v>-0.3214768083688973</v>
      </c>
      <c r="AB535" s="11">
        <f>'OddsRatio_working_3-way'!X535^(1/3)*COS(('OddsRatio_working_3-way'!Y535+4*PI())/3)</f>
        <v>-0.20108577975907879</v>
      </c>
      <c r="AC535" s="11">
        <f>'OddsRatio_working_3-way'!X535^(1/3)*SIN('OddsRatio_working_3-way'!Y535/3)</f>
        <v>6.9507792775894625E-2</v>
      </c>
      <c r="AD535" s="11">
        <f>'OddsRatio_working_3-way'!X535^(1/3)*SIN(('OddsRatio_working_3-way'!Y535+2*PI())/3)</f>
        <v>0.41779857999822434</v>
      </c>
      <c r="AE535" s="11">
        <f>'OddsRatio_working_3-way'!X535^(1/3)*SIN(('OddsRatio_working_3-way'!Y535+4*PI())/3)</f>
        <v>-0.48730637277411903</v>
      </c>
      <c r="AF535" s="11">
        <f>-'OddsRatio_working_3-way'!U535/(3*'OddsRatio_working_3-way'!X535^(1/3))*COS(('OddsRatio_working_3-way'!Y535)/3)</f>
        <v>0.52256258812797618</v>
      </c>
      <c r="AG535" s="11">
        <f>-'OddsRatio_working_3-way'!U535/(3*'OddsRatio_working_3-way'!X535^(1/3))*COS(('OddsRatio_working_3-way'!Y535+2*PI())/3)</f>
        <v>-0.32147680836889736</v>
      </c>
      <c r="AH535" s="11">
        <f>-'OddsRatio_working_3-way'!U535/(3*'OddsRatio_working_3-way'!X535^(1/3))*COS(('OddsRatio_working_3-way'!Y535+4*PI())/3)</f>
        <v>-0.20108577975907882</v>
      </c>
      <c r="AI535" s="11">
        <f>'OddsRatio_working_3-way'!U535/(3*'OddsRatio_working_3-way'!X535^(1/3))*SIN(('OddsRatio_working_3-way'!Y535)/3)</f>
        <v>-6.9507792775894639E-2</v>
      </c>
      <c r="AJ535" s="11">
        <f>'OddsRatio_working_3-way'!U535/(3*'OddsRatio_working_3-way'!X535^(1/3))*SIN(('OddsRatio_working_3-way'!Y535+2*PI())/3)</f>
        <v>-0.4177985799982244</v>
      </c>
      <c r="AK535" s="11">
        <f>'OddsRatio_working_3-way'!U535/(3*'OddsRatio_working_3-way'!X535^(1/3))*SIN(('OddsRatio_working_3-way'!Y535+4*PI())/3)</f>
        <v>0.48730637277411915</v>
      </c>
      <c r="AL535" s="11">
        <f>'OddsRatio_working_3-way'!Z535+'OddsRatio_working_3-way'!AF535</f>
        <v>1.0451251762559521</v>
      </c>
      <c r="AM535" s="11">
        <f>'OddsRatio_working_3-way'!AA535+'OddsRatio_working_3-way'!AG535</f>
        <v>-0.64295361673779472</v>
      </c>
      <c r="AN535" s="11">
        <f>'OddsRatio_working_3-way'!AB535+'OddsRatio_working_3-way'!AH535</f>
        <v>-0.40217155951815764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1.0451251762559521</v>
      </c>
      <c r="AS535" s="11">
        <f>IF(('OddsRatio_working_3-way'!X535=0),IF(Q535&gt;0,-Q535^(1/3),(-Q535)^(1/3)),'OddsRatio_working_3-way'!AM535-'OddsRatio_working_3-way'!R535/3)</f>
        <v>-0.64295361673779472</v>
      </c>
      <c r="AT535" s="11">
        <f>IF(('OddsRatio_working_3-way'!X535=0),IF(Q535&gt;0,-Q535^(1/3),(-Q535)^(1/3)),'OddsRatio_working_3-way'!AN535-'OddsRatio_working_3-way'!R535/3)</f>
        <v>-0.40217155951815764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9">
        <f t="shared" si="117"/>
        <v>0.31972017415878584</v>
      </c>
      <c r="E536" s="9">
        <f t="shared" si="118"/>
        <v>0.31049205130782037</v>
      </c>
      <c r="F536" s="9">
        <f t="shared" si="119"/>
        <v>0.36978777453339406</v>
      </c>
      <c r="G536" s="9">
        <f t="shared" si="120"/>
        <v>1.032881099963467</v>
      </c>
      <c r="H536" s="9">
        <f t="shared" si="121"/>
        <v>3.127735065924742</v>
      </c>
      <c r="I536" s="9">
        <f t="shared" si="122"/>
        <v>3.2206943649214539</v>
      </c>
      <c r="J536" s="9">
        <f t="shared" si="123"/>
        <v>2.7042538149397202</v>
      </c>
      <c r="K536" s="11">
        <f t="shared" si="124"/>
        <v>0.32679738562091504</v>
      </c>
      <c r="L536" s="11">
        <f t="shared" si="125"/>
        <v>0.31746031746031744</v>
      </c>
      <c r="M536" s="11">
        <f t="shared" si="126"/>
        <v>0.37735849056603776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-0.28609598975858697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0.22941391790818355</v>
      </c>
      <c r="Q536" s="11">
        <f>2*'OddsRatio_working_3-way'!K536*'OddsRatio_working_3-way'!L536*'OddsRatio_working_3-way'!M536</f>
        <v>7.8298265497673575E-2</v>
      </c>
      <c r="R536" s="11">
        <f t="shared" si="127"/>
        <v>0</v>
      </c>
      <c r="S536" s="11">
        <f t="shared" si="128"/>
        <v>-0.80187743317117877</v>
      </c>
      <c r="T536" s="11">
        <f t="shared" si="129"/>
        <v>-0.27367830483657979</v>
      </c>
      <c r="U536" s="11">
        <f>'OddsRatio_working_3-way'!S536-'OddsRatio_working_3-way'!R536^2/3</f>
        <v>-0.80187743317117877</v>
      </c>
      <c r="V536" s="11">
        <f>'OddsRatio_working_3-way'!S536*'OddsRatio_working_3-way'!R536/3-2*'OddsRatio_working_3-way'!R536^3/27-'OddsRatio_working_3-way'!T536</f>
        <v>0.27367830483657979</v>
      </c>
      <c r="W536" s="11">
        <f>'OddsRatio_working_3-way'!V536^2+4*'OddsRatio_working_3-way'!U536^3/27</f>
        <v>-1.4873169756879773E-3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0.13819110998352233</v>
      </c>
      <c r="Y536" s="11">
        <f>IF('OddsRatio_working_3-way'!W536&gt;=0,IF('OddsRatio_working_3-way'!V536+SQRT('OddsRatio_working_3-way'!W536)&gt;0,0,PI()),ACOS('OddsRatio_working_3-way'!V536/(2*'OddsRatio_working_3-way'!X536)))</f>
        <v>0.13999456635954943</v>
      </c>
      <c r="Z536" s="11">
        <f>'OddsRatio_working_3-way'!X536^(1/3)*COS('OddsRatio_working_3-way'!Y536/3)</f>
        <v>0.5164405499817335</v>
      </c>
      <c r="AA536" s="11">
        <f>'OddsRatio_working_3-way'!X536^(1/3)*COS(('OddsRatio_working_3-way'!Y536+2*PI())/3)</f>
        <v>-0.27910632401211705</v>
      </c>
      <c r="AB536" s="11">
        <f>'OddsRatio_working_3-way'!X536^(1/3)*COS(('OddsRatio_working_3-way'!Y536+4*PI())/3)</f>
        <v>-0.2373342259696164</v>
      </c>
      <c r="AC536" s="11">
        <f>'OddsRatio_working_3-way'!X536^(1/3)*SIN('OddsRatio_working_3-way'!Y536/3)</f>
        <v>2.4117132049453191E-2</v>
      </c>
      <c r="AD536" s="11">
        <f>'OddsRatio_working_3-way'!X536^(1/3)*SIN(('OddsRatio_working_3-way'!Y536+2*PI())/3)</f>
        <v>0.43519206980386183</v>
      </c>
      <c r="AE536" s="11">
        <f>'OddsRatio_working_3-way'!X536^(1/3)*SIN(('OddsRatio_working_3-way'!Y536+4*PI())/3)</f>
        <v>-0.45930920185331497</v>
      </c>
      <c r="AF536" s="11">
        <f>-'OddsRatio_working_3-way'!U536/(3*'OddsRatio_working_3-way'!X536^(1/3))*COS(('OddsRatio_working_3-way'!Y536)/3)</f>
        <v>0.51644054998173361</v>
      </c>
      <c r="AG536" s="11">
        <f>-'OddsRatio_working_3-way'!U536/(3*'OddsRatio_working_3-way'!X536^(1/3))*COS(('OddsRatio_working_3-way'!Y536+2*PI())/3)</f>
        <v>-0.2791063240121171</v>
      </c>
      <c r="AH536" s="11">
        <f>-'OddsRatio_working_3-way'!U536/(3*'OddsRatio_working_3-way'!X536^(1/3))*COS(('OddsRatio_working_3-way'!Y536+4*PI())/3)</f>
        <v>-0.23733422596961645</v>
      </c>
      <c r="AI536" s="11">
        <f>'OddsRatio_working_3-way'!U536/(3*'OddsRatio_working_3-way'!X536^(1/3))*SIN(('OddsRatio_working_3-way'!Y536)/3)</f>
        <v>-2.4117132049453194E-2</v>
      </c>
      <c r="AJ536" s="11">
        <f>'OddsRatio_working_3-way'!U536/(3*'OddsRatio_working_3-way'!X536^(1/3))*SIN(('OddsRatio_working_3-way'!Y536+2*PI())/3)</f>
        <v>-0.43519206980386194</v>
      </c>
      <c r="AK536" s="11">
        <f>'OddsRatio_working_3-way'!U536/(3*'OddsRatio_working_3-way'!X536^(1/3))*SIN(('OddsRatio_working_3-way'!Y536+4*PI())/3)</f>
        <v>0.45930920185331509</v>
      </c>
      <c r="AL536" s="11">
        <f>'OddsRatio_working_3-way'!Z536+'OddsRatio_working_3-way'!AF536</f>
        <v>1.032881099963467</v>
      </c>
      <c r="AM536" s="11">
        <f>'OddsRatio_working_3-way'!AA536+'OddsRatio_working_3-way'!AG536</f>
        <v>-0.5582126480242342</v>
      </c>
      <c r="AN536" s="11">
        <f>'OddsRatio_working_3-way'!AB536+'OddsRatio_working_3-way'!AH536</f>
        <v>-0.47466845193923285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1.032881099963467</v>
      </c>
      <c r="AS536" s="11">
        <f>IF(('OddsRatio_working_3-way'!X536=0),IF(Q536&gt;0,-Q536^(1/3),(-Q536)^(1/3)),'OddsRatio_working_3-way'!AM536-'OddsRatio_working_3-way'!R536/3)</f>
        <v>-0.5582126480242342</v>
      </c>
      <c r="AT536" s="11">
        <f>IF(('OddsRatio_working_3-way'!X536=0),IF(Q536&gt;0,-Q536^(1/3),(-Q536)^(1/3)),'OddsRatio_working_3-way'!AN536-'OddsRatio_working_3-way'!R536/3)</f>
        <v>-0.47466845193923285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9">
        <f t="shared" si="117"/>
        <v>0.5214085583017859</v>
      </c>
      <c r="E537" s="9">
        <f t="shared" si="118"/>
        <v>0.2788033182470529</v>
      </c>
      <c r="F537" s="9">
        <f t="shared" si="119"/>
        <v>0.19978812345116143</v>
      </c>
      <c r="G537" s="9">
        <f t="shared" si="120"/>
        <v>1.0430475341486838</v>
      </c>
      <c r="H537" s="9">
        <f t="shared" si="121"/>
        <v>1.9178818300508416</v>
      </c>
      <c r="I537" s="9">
        <f t="shared" si="122"/>
        <v>3.5867578846887365</v>
      </c>
      <c r="J537" s="9">
        <f t="shared" si="123"/>
        <v>5.0053025311309449</v>
      </c>
      <c r="K537" s="11">
        <f t="shared" si="124"/>
        <v>0.53191489361702127</v>
      </c>
      <c r="L537" s="11">
        <f t="shared" si="125"/>
        <v>0.28735632183908044</v>
      </c>
      <c r="M537" s="11">
        <f t="shared" si="126"/>
        <v>0.20661157024793389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-0.26465683985860078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0.22737883739684575</v>
      </c>
      <c r="Q537" s="11">
        <f>2*'OddsRatio_working_3-way'!K537*'OddsRatio_working_3-way'!L537*'OddsRatio_working_3-way'!M537</f>
        <v>6.3160788165790488E-2</v>
      </c>
      <c r="R537" s="11">
        <f t="shared" si="127"/>
        <v>0</v>
      </c>
      <c r="S537" s="11">
        <f t="shared" si="128"/>
        <v>-0.85914589442815203</v>
      </c>
      <c r="T537" s="11">
        <f t="shared" si="129"/>
        <v>-0.23865163734115333</v>
      </c>
      <c r="U537" s="11">
        <f>'OddsRatio_working_3-way'!S537-'OddsRatio_working_3-way'!R537^2/3</f>
        <v>-0.85914589442815203</v>
      </c>
      <c r="V537" s="11">
        <f>'OddsRatio_working_3-way'!S537*'OddsRatio_working_3-way'!R537/3-2*'OddsRatio_working_3-way'!R537^3/27-'OddsRatio_working_3-way'!T537</f>
        <v>0.23865163734115333</v>
      </c>
      <c r="W537" s="11">
        <f>'OddsRatio_working_3-way'!V537^2+4*'OddsRatio_working_3-way'!U537^3/27</f>
        <v>-3.6995439258778136E-2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0.15325635652754466</v>
      </c>
      <c r="Y537" s="11">
        <f>IF('OddsRatio_working_3-way'!W537&gt;=0,IF('OddsRatio_working_3-way'!V537+SQRT('OddsRatio_working_3-way'!W537)&gt;0,0,PI()),ACOS('OddsRatio_working_3-way'!V537/(2*'OddsRatio_working_3-way'!X537)))</f>
        <v>0.67836024870530665</v>
      </c>
      <c r="Z537" s="11">
        <f>'OddsRatio_working_3-way'!X537^(1/3)*COS('OddsRatio_working_3-way'!Y537/3)</f>
        <v>0.52152376707434189</v>
      </c>
      <c r="AA537" s="11">
        <f>'OddsRatio_working_3-way'!X537^(1/3)*COS(('OddsRatio_working_3-way'!Y537+2*PI())/3)</f>
        <v>-0.36466661821985358</v>
      </c>
      <c r="AB537" s="11">
        <f>'OddsRatio_working_3-way'!X537^(1/3)*COS(('OddsRatio_working_3-way'!Y537+4*PI())/3)</f>
        <v>-0.15685714885448848</v>
      </c>
      <c r="AC537" s="11">
        <f>'OddsRatio_working_3-way'!X537^(1/3)*SIN('OddsRatio_working_3-way'!Y537/3)</f>
        <v>0.119978853078247</v>
      </c>
      <c r="AD537" s="11">
        <f>'OddsRatio_working_3-way'!X537^(1/3)*SIN(('OddsRatio_working_3-way'!Y537+2*PI())/3)</f>
        <v>0.39166340442461511</v>
      </c>
      <c r="AE537" s="11">
        <f>'OddsRatio_working_3-way'!X537^(1/3)*SIN(('OddsRatio_working_3-way'!Y537+4*PI())/3)</f>
        <v>-0.51164225750286196</v>
      </c>
      <c r="AF537" s="11">
        <f>-'OddsRatio_working_3-way'!U537/(3*'OddsRatio_working_3-way'!X537^(1/3))*COS(('OddsRatio_working_3-way'!Y537)/3)</f>
        <v>0.52152376707434189</v>
      </c>
      <c r="AG537" s="11">
        <f>-'OddsRatio_working_3-way'!U537/(3*'OddsRatio_working_3-way'!X537^(1/3))*COS(('OddsRatio_working_3-way'!Y537+2*PI())/3)</f>
        <v>-0.36466661821985358</v>
      </c>
      <c r="AH537" s="11">
        <f>-'OddsRatio_working_3-way'!U537/(3*'OddsRatio_working_3-way'!X537^(1/3))*COS(('OddsRatio_working_3-way'!Y537+4*PI())/3)</f>
        <v>-0.15685714885448848</v>
      </c>
      <c r="AI537" s="11">
        <f>'OddsRatio_working_3-way'!U537/(3*'OddsRatio_working_3-way'!X537^(1/3))*SIN(('OddsRatio_working_3-way'!Y537)/3)</f>
        <v>-0.119978853078247</v>
      </c>
      <c r="AJ537" s="11">
        <f>'OddsRatio_working_3-way'!U537/(3*'OddsRatio_working_3-way'!X537^(1/3))*SIN(('OddsRatio_working_3-way'!Y537+2*PI())/3)</f>
        <v>-0.39166340442461511</v>
      </c>
      <c r="AK537" s="11">
        <f>'OddsRatio_working_3-way'!U537/(3*'OddsRatio_working_3-way'!X537^(1/3))*SIN(('OddsRatio_working_3-way'!Y537+4*PI())/3)</f>
        <v>0.51164225750286196</v>
      </c>
      <c r="AL537" s="11">
        <f>'OddsRatio_working_3-way'!Z537+'OddsRatio_working_3-way'!AF537</f>
        <v>1.0430475341486838</v>
      </c>
      <c r="AM537" s="11">
        <f>'OddsRatio_working_3-way'!AA537+'OddsRatio_working_3-way'!AG537</f>
        <v>-0.72933323643970716</v>
      </c>
      <c r="AN537" s="11">
        <f>'OddsRatio_working_3-way'!AB537+'OddsRatio_working_3-way'!AH537</f>
        <v>-0.31371429770897696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1.0430475341486838</v>
      </c>
      <c r="AS537" s="11">
        <f>IF(('OddsRatio_working_3-way'!X537=0),IF(Q537&gt;0,-Q537^(1/3),(-Q537)^(1/3)),'OddsRatio_working_3-way'!AM537-'OddsRatio_working_3-way'!R537/3)</f>
        <v>-0.72933323643970716</v>
      </c>
      <c r="AT537" s="11">
        <f>IF(('OddsRatio_working_3-way'!X537=0),IF(Q537&gt;0,-Q537^(1/3),(-Q537)^(1/3)),'OddsRatio_working_3-way'!AN537-'OddsRatio_working_3-way'!R537/3)</f>
        <v>-0.31371429770897696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9">
        <f t="shared" si="117"/>
        <v>0.1653899188037827</v>
      </c>
      <c r="E538" s="9">
        <f t="shared" si="118"/>
        <v>0.25998515659296972</v>
      </c>
      <c r="F538" s="9">
        <f t="shared" si="119"/>
        <v>0.57462492460324766</v>
      </c>
      <c r="G538" s="9">
        <f t="shared" si="120"/>
        <v>1.0426276321308774</v>
      </c>
      <c r="H538" s="9">
        <f t="shared" si="121"/>
        <v>6.0463177395134471</v>
      </c>
      <c r="I538" s="9">
        <f t="shared" si="122"/>
        <v>3.8463734357172954</v>
      </c>
      <c r="J538" s="9">
        <f t="shared" si="123"/>
        <v>1.7402656188129231</v>
      </c>
      <c r="K538" s="11">
        <f t="shared" si="124"/>
        <v>0.17123287671232876</v>
      </c>
      <c r="L538" s="11">
        <f t="shared" si="125"/>
        <v>0.26809651474530832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-0.25185383488837054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0.22228622347303864</v>
      </c>
      <c r="Q538" s="11">
        <f>2*'OddsRatio_working_3-way'!K538*'OddsRatio_working_3-way'!L538*'OddsRatio_working_3-way'!M538</f>
        <v>5.3692324510395795E-2</v>
      </c>
      <c r="R538" s="11">
        <f t="shared" si="127"/>
        <v>0</v>
      </c>
      <c r="S538" s="11">
        <f t="shared" si="128"/>
        <v>-0.88260011435427543</v>
      </c>
      <c r="T538" s="11">
        <f t="shared" si="129"/>
        <v>-0.21318843341890706</v>
      </c>
      <c r="U538" s="11">
        <f>'OddsRatio_working_3-way'!S538-'OddsRatio_working_3-way'!R538^2/3</f>
        <v>-0.88260011435427543</v>
      </c>
      <c r="V538" s="11">
        <f>'OddsRatio_working_3-way'!S538*'OddsRatio_working_3-way'!R538/3-2*'OddsRatio_working_3-way'!R538^3/27-'OddsRatio_working_3-way'!T538</f>
        <v>0.21318843341890706</v>
      </c>
      <c r="W538" s="11">
        <f>'OddsRatio_working_3-way'!V538^2+4*'OddsRatio_working_3-way'!U538^3/27</f>
        <v>-5.6407054999512519E-2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0.15957471850446758</v>
      </c>
      <c r="Y538" s="11">
        <f>IF('OddsRatio_working_3-way'!W538&gt;=0,IF('OddsRatio_working_3-way'!V538+SQRT('OddsRatio_working_3-way'!W538)&gt;0,0,PI()),ACOS('OddsRatio_working_3-way'!V538/(2*'OddsRatio_working_3-way'!X538)))</f>
        <v>0.83929265764256444</v>
      </c>
      <c r="Z538" s="11">
        <f>'OddsRatio_working_3-way'!X538^(1/3)*COS('OddsRatio_working_3-way'!Y538/3)</f>
        <v>0.5213138160654387</v>
      </c>
      <c r="AA538" s="11">
        <f>'OddsRatio_working_3-way'!X538^(1/3)*COS(('OddsRatio_working_3-way'!Y538+2*PI())/3)</f>
        <v>-0.3903641070350734</v>
      </c>
      <c r="AB538" s="11">
        <f>'OddsRatio_working_3-way'!X538^(1/3)*COS(('OddsRatio_working_3-way'!Y538+4*PI())/3)</f>
        <v>-0.1309497090303654</v>
      </c>
      <c r="AC538" s="11">
        <f>'OddsRatio_working_3-way'!X538^(1/3)*SIN('OddsRatio_working_3-way'!Y538/3)</f>
        <v>0.14977297251968305</v>
      </c>
      <c r="AD538" s="11">
        <f>'OddsRatio_working_3-way'!X538^(1/3)*SIN(('OddsRatio_working_3-way'!Y538+2*PI())/3)</f>
        <v>0.37658452179663665</v>
      </c>
      <c r="AE538" s="11">
        <f>'OddsRatio_working_3-way'!X538^(1/3)*SIN(('OddsRatio_working_3-way'!Y538+4*PI())/3)</f>
        <v>-0.52635749431631962</v>
      </c>
      <c r="AF538" s="11">
        <f>-'OddsRatio_working_3-way'!U538/(3*'OddsRatio_working_3-way'!X538^(1/3))*COS(('OddsRatio_working_3-way'!Y538)/3)</f>
        <v>0.52131381606543881</v>
      </c>
      <c r="AG538" s="11">
        <f>-'OddsRatio_working_3-way'!U538/(3*'OddsRatio_working_3-way'!X538^(1/3))*COS(('OddsRatio_working_3-way'!Y538+2*PI())/3)</f>
        <v>-0.39036410703507352</v>
      </c>
      <c r="AH538" s="11">
        <f>-'OddsRatio_working_3-way'!U538/(3*'OddsRatio_working_3-way'!X538^(1/3))*COS(('OddsRatio_working_3-way'!Y538+4*PI())/3)</f>
        <v>-0.13094970903036543</v>
      </c>
      <c r="AI538" s="11">
        <f>'OddsRatio_working_3-way'!U538/(3*'OddsRatio_working_3-way'!X538^(1/3))*SIN(('OddsRatio_working_3-way'!Y538)/3)</f>
        <v>-0.14977297251968308</v>
      </c>
      <c r="AJ538" s="11">
        <f>'OddsRatio_working_3-way'!U538/(3*'OddsRatio_working_3-way'!X538^(1/3))*SIN(('OddsRatio_working_3-way'!Y538+2*PI())/3)</f>
        <v>-0.37658452179663676</v>
      </c>
      <c r="AK538" s="11">
        <f>'OddsRatio_working_3-way'!U538/(3*'OddsRatio_working_3-way'!X538^(1/3))*SIN(('OddsRatio_working_3-way'!Y538+4*PI())/3)</f>
        <v>0.52635749431631973</v>
      </c>
      <c r="AL538" s="11">
        <f>'OddsRatio_working_3-way'!Z538+'OddsRatio_working_3-way'!AF538</f>
        <v>1.0426276321308774</v>
      </c>
      <c r="AM538" s="11">
        <f>'OddsRatio_working_3-way'!AA538+'OddsRatio_working_3-way'!AG538</f>
        <v>-0.78072821407014692</v>
      </c>
      <c r="AN538" s="11">
        <f>'OddsRatio_working_3-way'!AB538+'OddsRatio_working_3-way'!AH538</f>
        <v>-0.2618994180607308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1.0426276321308774</v>
      </c>
      <c r="AS538" s="11">
        <f>IF(('OddsRatio_working_3-way'!X538=0),IF(Q538&gt;0,-Q538^(1/3),(-Q538)^(1/3)),'OddsRatio_working_3-way'!AM538-'OddsRatio_working_3-way'!R538/3)</f>
        <v>-0.78072821407014692</v>
      </c>
      <c r="AT538" s="11">
        <f>IF(('OddsRatio_working_3-way'!X538=0),IF(Q538&gt;0,-Q538^(1/3),(-Q538)^(1/3)),'OddsRatio_working_3-way'!AN538-'OddsRatio_working_3-way'!R538/3)</f>
        <v>-0.2618994180607308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9">
        <f t="shared" si="117"/>
        <v>0.28001096849347079</v>
      </c>
      <c r="E539" s="9">
        <f t="shared" si="118"/>
        <v>0.33117466335984125</v>
      </c>
      <c r="F539" s="9">
        <f t="shared" si="119"/>
        <v>0.38881436814668807</v>
      </c>
      <c r="G539" s="9">
        <f t="shared" si="120"/>
        <v>1.0410075597795139</v>
      </c>
      <c r="H539" s="9">
        <f t="shared" si="121"/>
        <v>3.571288672655399</v>
      </c>
      <c r="I539" s="9">
        <f t="shared" si="122"/>
        <v>3.0195546659722567</v>
      </c>
      <c r="J539" s="9">
        <f t="shared" si="123"/>
        <v>2.5719214152670662</v>
      </c>
      <c r="K539" s="11">
        <f t="shared" si="124"/>
        <v>0.28818443804034583</v>
      </c>
      <c r="L539" s="11">
        <f t="shared" si="125"/>
        <v>0.3401360544217687</v>
      </c>
      <c r="M539" s="11">
        <f t="shared" si="126"/>
        <v>0.39840637450199207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-0.28256938331092107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0.23119113656921253</v>
      </c>
      <c r="Q539" s="11">
        <f>2*'OddsRatio_working_3-way'!K539*'OddsRatio_working_3-way'!L539*'OddsRatio_working_3-way'!M539</f>
        <v>7.8105113705815063E-2</v>
      </c>
      <c r="R539" s="11">
        <f t="shared" si="127"/>
        <v>0</v>
      </c>
      <c r="S539" s="11">
        <f t="shared" si="128"/>
        <v>-0.81817475715274057</v>
      </c>
      <c r="T539" s="11">
        <f t="shared" si="129"/>
        <v>-0.27641039092997999</v>
      </c>
      <c r="U539" s="11">
        <f>'OddsRatio_working_3-way'!S539-'OddsRatio_working_3-way'!R539^2/3</f>
        <v>-0.81817475715274057</v>
      </c>
      <c r="V539" s="11">
        <f>'OddsRatio_working_3-way'!S539*'OddsRatio_working_3-way'!R539/3-2*'OddsRatio_working_3-way'!R539^3/27-'OddsRatio_working_3-way'!T539</f>
        <v>0.27641039092997999</v>
      </c>
      <c r="W539" s="11">
        <f>'OddsRatio_working_3-way'!V539^2+4*'OddsRatio_working_3-way'!U539^3/27</f>
        <v>-4.7371934993965803E-3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0.14242532930755414</v>
      </c>
      <c r="Y539" s="11">
        <f>IF('OddsRatio_working_3-way'!W539&gt;=0,IF('OddsRatio_working_3-way'!V539+SQRT('OddsRatio_working_3-way'!W539)&gt;0,0,PI()),ACOS('OddsRatio_working_3-way'!V539/(2*'OddsRatio_working_3-way'!X539)))</f>
        <v>0.24404096359773053</v>
      </c>
      <c r="Z539" s="11">
        <f>'OddsRatio_working_3-way'!X539^(1/3)*COS('OddsRatio_working_3-way'!Y539/3)</f>
        <v>0.52050377988975705</v>
      </c>
      <c r="AA539" s="11">
        <f>'OddsRatio_working_3-way'!X539^(1/3)*COS(('OddsRatio_working_3-way'!Y539+2*PI())/3)</f>
        <v>-0.29700172842808464</v>
      </c>
      <c r="AB539" s="11">
        <f>'OddsRatio_working_3-way'!X539^(1/3)*COS(('OddsRatio_working_3-way'!Y539+4*PI())/3)</f>
        <v>-0.22350205146167265</v>
      </c>
      <c r="AC539" s="11">
        <f>'OddsRatio_working_3-way'!X539^(1/3)*SIN('OddsRatio_working_3-way'!Y539/3)</f>
        <v>4.243505828190873E-2</v>
      </c>
      <c r="AD539" s="11">
        <f>'OddsRatio_working_3-way'!X539^(1/3)*SIN(('OddsRatio_working_3-way'!Y539+2*PI())/3)</f>
        <v>0.42955196700939907</v>
      </c>
      <c r="AE539" s="11">
        <f>'OddsRatio_working_3-way'!X539^(1/3)*SIN(('OddsRatio_working_3-way'!Y539+4*PI())/3)</f>
        <v>-0.47198702529130759</v>
      </c>
      <c r="AF539" s="11">
        <f>-'OddsRatio_working_3-way'!U539/(3*'OddsRatio_working_3-way'!X539^(1/3))*COS(('OddsRatio_working_3-way'!Y539)/3)</f>
        <v>0.52050377988975693</v>
      </c>
      <c r="AG539" s="11">
        <f>-'OddsRatio_working_3-way'!U539/(3*'OddsRatio_working_3-way'!X539^(1/3))*COS(('OddsRatio_working_3-way'!Y539+2*PI())/3)</f>
        <v>-0.29700172842808459</v>
      </c>
      <c r="AH539" s="11">
        <f>-'OddsRatio_working_3-way'!U539/(3*'OddsRatio_working_3-way'!X539^(1/3))*COS(('OddsRatio_working_3-way'!Y539+4*PI())/3)</f>
        <v>-0.2235020514616726</v>
      </c>
      <c r="AI539" s="11">
        <f>'OddsRatio_working_3-way'!U539/(3*'OddsRatio_working_3-way'!X539^(1/3))*SIN(('OddsRatio_working_3-way'!Y539)/3)</f>
        <v>-4.2435058281908716E-2</v>
      </c>
      <c r="AJ539" s="11">
        <f>'OddsRatio_working_3-way'!U539/(3*'OddsRatio_working_3-way'!X539^(1/3))*SIN(('OddsRatio_working_3-way'!Y539+2*PI())/3)</f>
        <v>-0.42955196700939896</v>
      </c>
      <c r="AK539" s="11">
        <f>'OddsRatio_working_3-way'!U539/(3*'OddsRatio_working_3-way'!X539^(1/3))*SIN(('OddsRatio_working_3-way'!Y539+4*PI())/3)</f>
        <v>0.47198702529130748</v>
      </c>
      <c r="AL539" s="11">
        <f>'OddsRatio_working_3-way'!Z539+'OddsRatio_working_3-way'!AF539</f>
        <v>1.0410075597795139</v>
      </c>
      <c r="AM539" s="11">
        <f>'OddsRatio_working_3-way'!AA539+'OddsRatio_working_3-way'!AG539</f>
        <v>-0.59400345685616918</v>
      </c>
      <c r="AN539" s="11">
        <f>'OddsRatio_working_3-way'!AB539+'OddsRatio_working_3-way'!AH539</f>
        <v>-0.44700410292334525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1.0410075597795139</v>
      </c>
      <c r="AS539" s="11">
        <f>IF(('OddsRatio_working_3-way'!X539=0),IF(Q539&gt;0,-Q539^(1/3),(-Q539)^(1/3)),'OddsRatio_working_3-way'!AM539-'OddsRatio_working_3-way'!R539/3)</f>
        <v>-0.59400345685616918</v>
      </c>
      <c r="AT539" s="11">
        <f>IF(('OddsRatio_working_3-way'!X539=0),IF(Q539&gt;0,-Q539^(1/3),(-Q539)^(1/3)),'OddsRatio_working_3-way'!AN539-'OddsRatio_working_3-way'!R539/3)</f>
        <v>-0.44700410292334525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9">
        <f t="shared" si="117"/>
        <v>0.55275409636179496</v>
      </c>
      <c r="E540" s="9">
        <f t="shared" si="118"/>
        <v>0.24212914398797544</v>
      </c>
      <c r="F540" s="9">
        <f t="shared" si="119"/>
        <v>0.20511675965022974</v>
      </c>
      <c r="G540" s="9">
        <f t="shared" si="120"/>
        <v>1.0646351714603184</v>
      </c>
      <c r="H540" s="9">
        <f t="shared" si="121"/>
        <v>1.8091227303098421</v>
      </c>
      <c r="I540" s="9">
        <f t="shared" si="122"/>
        <v>4.1300274040933367</v>
      </c>
      <c r="J540" s="9">
        <f t="shared" si="123"/>
        <v>4.8752720241155583</v>
      </c>
      <c r="K540" s="11">
        <f t="shared" si="124"/>
        <v>0.56818181818181823</v>
      </c>
      <c r="L540" s="11">
        <f t="shared" si="125"/>
        <v>0.25380710659898476</v>
      </c>
      <c r="M540" s="11">
        <f t="shared" si="126"/>
        <v>0.21551724137931036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-0.2527757665929381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0.22812306064319016</v>
      </c>
      <c r="Q540" s="11">
        <f>2*'OddsRatio_working_3-way'!K540*'OddsRatio_working_3-way'!L540*'OddsRatio_working_3-way'!M540</f>
        <v>6.2158872109861082E-2</v>
      </c>
      <c r="R540" s="11">
        <f t="shared" si="127"/>
        <v>0</v>
      </c>
      <c r="S540" s="11">
        <f t="shared" si="128"/>
        <v>-0.90247203566215328</v>
      </c>
      <c r="T540" s="11">
        <f t="shared" si="129"/>
        <v>-0.24590518682892459</v>
      </c>
      <c r="U540" s="11">
        <f>'OddsRatio_working_3-way'!S540-'OddsRatio_working_3-way'!R540^2/3</f>
        <v>-0.90247203566215328</v>
      </c>
      <c r="V540" s="11">
        <f>'OddsRatio_working_3-way'!S540*'OddsRatio_working_3-way'!R540/3-2*'OddsRatio_working_3-way'!R540^3/27-'OddsRatio_working_3-way'!T540</f>
        <v>0.24590518682892459</v>
      </c>
      <c r="W540" s="11">
        <f>'OddsRatio_working_3-way'!V540^2+4*'OddsRatio_working_3-way'!U540^3/27</f>
        <v>-4.8423018551134615E-2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0.16499422676301656</v>
      </c>
      <c r="Y540" s="11">
        <f>IF('OddsRatio_working_3-way'!W540&gt;=0,IF('OddsRatio_working_3-way'!V540+SQRT('OddsRatio_working_3-way'!W540)&gt;0,0,PI()),ACOS('OddsRatio_working_3-way'!V540/(2*'OddsRatio_working_3-way'!X540)))</f>
        <v>0.72997165177140855</v>
      </c>
      <c r="Z540" s="11">
        <f>'OddsRatio_working_3-way'!X540^(1/3)*COS('OddsRatio_working_3-way'!Y540/3)</f>
        <v>0.53231758573015919</v>
      </c>
      <c r="AA540" s="11">
        <f>'OddsRatio_working_3-way'!X540^(1/3)*COS(('OddsRatio_working_3-way'!Y540+2*PI())/3)</f>
        <v>-0.38059873282202494</v>
      </c>
      <c r="AB540" s="11">
        <f>'OddsRatio_working_3-way'!X540^(1/3)*COS(('OddsRatio_working_3-way'!Y540+4*PI())/3)</f>
        <v>-0.151718852908134</v>
      </c>
      <c r="AC540" s="11">
        <f>'OddsRatio_working_3-way'!X540^(1/3)*SIN('OddsRatio_working_3-way'!Y540/3)</f>
        <v>0.13214386028037414</v>
      </c>
      <c r="AD540" s="11">
        <f>'OddsRatio_working_3-way'!X540^(1/3)*SIN(('OddsRatio_working_3-way'!Y540+2*PI())/3)</f>
        <v>0.39492862198333178</v>
      </c>
      <c r="AE540" s="11">
        <f>'OddsRatio_working_3-way'!X540^(1/3)*SIN(('OddsRatio_working_3-way'!Y540+4*PI())/3)</f>
        <v>-0.52707248226370584</v>
      </c>
      <c r="AF540" s="11">
        <f>-'OddsRatio_working_3-way'!U540/(3*'OddsRatio_working_3-way'!X540^(1/3))*COS(('OddsRatio_working_3-way'!Y540)/3)</f>
        <v>0.53231758573015908</v>
      </c>
      <c r="AG540" s="11">
        <f>-'OddsRatio_working_3-way'!U540/(3*'OddsRatio_working_3-way'!X540^(1/3))*COS(('OddsRatio_working_3-way'!Y540+2*PI())/3)</f>
        <v>-0.38059873282202489</v>
      </c>
      <c r="AH540" s="11">
        <f>-'OddsRatio_working_3-way'!U540/(3*'OddsRatio_working_3-way'!X540^(1/3))*COS(('OddsRatio_working_3-way'!Y540+4*PI())/3)</f>
        <v>-0.15171885290813397</v>
      </c>
      <c r="AI540" s="11">
        <f>'OddsRatio_working_3-way'!U540/(3*'OddsRatio_working_3-way'!X540^(1/3))*SIN(('OddsRatio_working_3-way'!Y540)/3)</f>
        <v>-0.13214386028037411</v>
      </c>
      <c r="AJ540" s="11">
        <f>'OddsRatio_working_3-way'!U540/(3*'OddsRatio_working_3-way'!X540^(1/3))*SIN(('OddsRatio_working_3-way'!Y540+2*PI())/3)</f>
        <v>-0.39492862198333173</v>
      </c>
      <c r="AK540" s="11">
        <f>'OddsRatio_working_3-way'!U540/(3*'OddsRatio_working_3-way'!X540^(1/3))*SIN(('OddsRatio_working_3-way'!Y540+4*PI())/3)</f>
        <v>0.52707248226370573</v>
      </c>
      <c r="AL540" s="11">
        <f>'OddsRatio_working_3-way'!Z540+'OddsRatio_working_3-way'!AF540</f>
        <v>1.0646351714603184</v>
      </c>
      <c r="AM540" s="11">
        <f>'OddsRatio_working_3-way'!AA540+'OddsRatio_working_3-way'!AG540</f>
        <v>-0.76119746564404989</v>
      </c>
      <c r="AN540" s="11">
        <f>'OddsRatio_working_3-way'!AB540+'OddsRatio_working_3-way'!AH540</f>
        <v>-0.30343770581626794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1.0646351714603184</v>
      </c>
      <c r="AS540" s="11">
        <f>IF(('OddsRatio_working_3-way'!X540=0),IF(Q540&gt;0,-Q540^(1/3),(-Q540)^(1/3)),'OddsRatio_working_3-way'!AM540-'OddsRatio_working_3-way'!R540/3)</f>
        <v>-0.76119746564404989</v>
      </c>
      <c r="AT540" s="11">
        <f>IF(('OddsRatio_working_3-way'!X540=0),IF(Q540&gt;0,-Q540^(1/3),(-Q540)^(1/3)),'OddsRatio_working_3-way'!AN540-'OddsRatio_working_3-way'!R540/3)</f>
        <v>-0.30343770581626794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9">
        <f t="shared" si="117"/>
        <v>0.21842827762558115</v>
      </c>
      <c r="E541" s="9">
        <f t="shared" si="118"/>
        <v>0.25226039714936616</v>
      </c>
      <c r="F541" s="9">
        <f t="shared" si="119"/>
        <v>0.52931132522505253</v>
      </c>
      <c r="G541" s="9">
        <f t="shared" si="120"/>
        <v>1.0586277559961879</v>
      </c>
      <c r="H541" s="9">
        <f t="shared" si="121"/>
        <v>4.5781618152671149</v>
      </c>
      <c r="I541" s="9">
        <f t="shared" si="122"/>
        <v>3.9641577167893263</v>
      </c>
      <c r="J541" s="9">
        <f t="shared" si="123"/>
        <v>1.8892473150367983</v>
      </c>
      <c r="K541" s="11">
        <f t="shared" si="124"/>
        <v>0.22831050228310504</v>
      </c>
      <c r="L541" s="11">
        <f t="shared" si="125"/>
        <v>0.26315789473684209</v>
      </c>
      <c r="M541" s="11">
        <f t="shared" si="126"/>
        <v>0.54347826086956519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-0.25958433904893263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0.22922478919156136</v>
      </c>
      <c r="Q541" s="11">
        <f>2*'OddsRatio_working_3-way'!K541*'OddsRatio_working_3-way'!L541*'OddsRatio_working_3-way'!M541</f>
        <v>6.5306207746883588E-2</v>
      </c>
      <c r="R541" s="11">
        <f t="shared" si="127"/>
        <v>0</v>
      </c>
      <c r="S541" s="11">
        <f t="shared" si="128"/>
        <v>-0.8830455259026686</v>
      </c>
      <c r="T541" s="11">
        <f t="shared" si="129"/>
        <v>-0.25157992190959222</v>
      </c>
      <c r="U541" s="11">
        <f>'OddsRatio_working_3-way'!S541-'OddsRatio_working_3-way'!R541^2/3</f>
        <v>-0.8830455259026686</v>
      </c>
      <c r="V541" s="11">
        <f>'OddsRatio_working_3-way'!S541*'OddsRatio_working_3-way'!R541/3-2*'OddsRatio_working_3-way'!R541^3/27-'OddsRatio_working_3-way'!T541</f>
        <v>0.25157992190959222</v>
      </c>
      <c r="W541" s="11">
        <f>'OddsRatio_working_3-way'!V541^2+4*'OddsRatio_working_3-way'!U541^3/27</f>
        <v>-3.8718191873742716E-2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0.15969552982298788</v>
      </c>
      <c r="Y541" s="11">
        <f>IF('OddsRatio_working_3-way'!W541&gt;=0,IF('OddsRatio_working_3-way'!V541+SQRT('OddsRatio_working_3-way'!W541)&gt;0,0,PI()),ACOS('OddsRatio_working_3-way'!V541/(2*'OddsRatio_working_3-way'!X541)))</f>
        <v>0.66375214205184385</v>
      </c>
      <c r="Z541" s="11">
        <f>'OddsRatio_working_3-way'!X541^(1/3)*COS('OddsRatio_working_3-way'!Y541/3)</f>
        <v>0.52931387799809393</v>
      </c>
      <c r="AA541" s="11">
        <f>'OddsRatio_working_3-way'!X541^(1/3)*COS(('OddsRatio_working_3-way'!Y541+2*PI())/3)</f>
        <v>-0.36776608211754719</v>
      </c>
      <c r="AB541" s="11">
        <f>'OddsRatio_working_3-way'!X541^(1/3)*COS(('OddsRatio_working_3-way'!Y541+4*PI())/3)</f>
        <v>-0.16154779588054641</v>
      </c>
      <c r="AC541" s="11">
        <f>'OddsRatio_working_3-way'!X541^(1/3)*SIN('OddsRatio_working_3-way'!Y541/3)</f>
        <v>0.11906018307075565</v>
      </c>
      <c r="AD541" s="11">
        <f>'OddsRatio_working_3-way'!X541^(1/3)*SIN(('OddsRatio_working_3-way'!Y541+2*PI())/3)</f>
        <v>0.39886917338662864</v>
      </c>
      <c r="AE541" s="11">
        <f>'OddsRatio_working_3-way'!X541^(1/3)*SIN(('OddsRatio_working_3-way'!Y541+4*PI())/3)</f>
        <v>-0.51792935645738425</v>
      </c>
      <c r="AF541" s="11">
        <f>-'OddsRatio_working_3-way'!U541/(3*'OddsRatio_working_3-way'!X541^(1/3))*COS(('OddsRatio_working_3-way'!Y541)/3)</f>
        <v>0.52931387799809393</v>
      </c>
      <c r="AG541" s="11">
        <f>-'OddsRatio_working_3-way'!U541/(3*'OddsRatio_working_3-way'!X541^(1/3))*COS(('OddsRatio_working_3-way'!Y541+2*PI())/3)</f>
        <v>-0.36776608211754719</v>
      </c>
      <c r="AH541" s="11">
        <f>-'OddsRatio_working_3-way'!U541/(3*'OddsRatio_working_3-way'!X541^(1/3))*COS(('OddsRatio_working_3-way'!Y541+4*PI())/3)</f>
        <v>-0.16154779588054641</v>
      </c>
      <c r="AI541" s="11">
        <f>'OddsRatio_working_3-way'!U541/(3*'OddsRatio_working_3-way'!X541^(1/3))*SIN(('OddsRatio_working_3-way'!Y541)/3)</f>
        <v>-0.11906018307075565</v>
      </c>
      <c r="AJ541" s="11">
        <f>'OddsRatio_working_3-way'!U541/(3*'OddsRatio_working_3-way'!X541^(1/3))*SIN(('OddsRatio_working_3-way'!Y541+2*PI())/3)</f>
        <v>-0.39886917338662864</v>
      </c>
      <c r="AK541" s="11">
        <f>'OddsRatio_working_3-way'!U541/(3*'OddsRatio_working_3-way'!X541^(1/3))*SIN(('OddsRatio_working_3-way'!Y541+4*PI())/3)</f>
        <v>0.51792935645738425</v>
      </c>
      <c r="AL541" s="11">
        <f>'OddsRatio_working_3-way'!Z541+'OddsRatio_working_3-way'!AF541</f>
        <v>1.0586277559961879</v>
      </c>
      <c r="AM541" s="11">
        <f>'OddsRatio_working_3-way'!AA541+'OddsRatio_working_3-way'!AG541</f>
        <v>-0.73553216423509438</v>
      </c>
      <c r="AN541" s="11">
        <f>'OddsRatio_working_3-way'!AB541+'OddsRatio_working_3-way'!AH541</f>
        <v>-0.32309559176109282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1.0586277559961879</v>
      </c>
      <c r="AS541" s="11">
        <f>IF(('OddsRatio_working_3-way'!X541=0),IF(Q541&gt;0,-Q541^(1/3),(-Q541)^(1/3)),'OddsRatio_working_3-way'!AM541-'OddsRatio_working_3-way'!R541/3)</f>
        <v>-0.73553216423509438</v>
      </c>
      <c r="AT541" s="11">
        <f>IF(('OddsRatio_working_3-way'!X541=0),IF(Q541&gt;0,-Q541^(1/3),(-Q541)^(1/3)),'OddsRatio_working_3-way'!AN541-'OddsRatio_working_3-way'!R541/3)</f>
        <v>-0.32309559176109282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9">
        <f t="shared" si="117"/>
        <v>0.5376115524589532</v>
      </c>
      <c r="E542" s="9">
        <f t="shared" si="118"/>
        <v>0.26293504388469713</v>
      </c>
      <c r="F542" s="9">
        <f t="shared" si="119"/>
        <v>0.19945340365634967</v>
      </c>
      <c r="G542" s="9">
        <f t="shared" si="120"/>
        <v>1.0618260203391836</v>
      </c>
      <c r="H542" s="9">
        <f t="shared" si="121"/>
        <v>1.8600790764747384</v>
      </c>
      <c r="I542" s="9">
        <f t="shared" si="122"/>
        <v>3.8032206936954447</v>
      </c>
      <c r="J542" s="9">
        <f t="shared" si="123"/>
        <v>5.0137023568821144</v>
      </c>
      <c r="K542" s="11">
        <f t="shared" si="124"/>
        <v>0.5524861878453039</v>
      </c>
      <c r="L542" s="11">
        <f t="shared" si="125"/>
        <v>0.27472527472527469</v>
      </c>
      <c r="M542" s="11">
        <f t="shared" si="126"/>
        <v>0.20920502092050208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-0.25666868788531316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0.22957809198822626</v>
      </c>
      <c r="Q542" s="11">
        <f>2*'OddsRatio_working_3-way'!K542*'OddsRatio_working_3-way'!L542*'OddsRatio_working_3-way'!M542</f>
        <v>6.3507079388167714E-2</v>
      </c>
      <c r="R542" s="11">
        <f t="shared" si="127"/>
        <v>0</v>
      </c>
      <c r="S542" s="11">
        <f t="shared" si="128"/>
        <v>-0.89445305494688254</v>
      </c>
      <c r="T542" s="11">
        <f t="shared" si="129"/>
        <v>-0.24742823096732577</v>
      </c>
      <c r="U542" s="11">
        <f>'OddsRatio_working_3-way'!S542-'OddsRatio_working_3-way'!R542^2/3</f>
        <v>-0.89445305494688254</v>
      </c>
      <c r="V542" s="11">
        <f>'OddsRatio_working_3-way'!S542*'OddsRatio_working_3-way'!R542/3-2*'OddsRatio_working_3-way'!R542^3/27-'OddsRatio_working_3-way'!T542</f>
        <v>0.24742823096732577</v>
      </c>
      <c r="W542" s="11">
        <f>'OddsRatio_working_3-way'!V542^2+4*'OddsRatio_working_3-way'!U542^3/27</f>
        <v>-4.479465245632553E-2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0.16280001684270939</v>
      </c>
      <c r="Y542" s="11">
        <f>IF('OddsRatio_working_3-way'!W542&gt;=0,IF('OddsRatio_working_3-way'!V542+SQRT('OddsRatio_working_3-way'!W542)&gt;0,0,PI()),ACOS('OddsRatio_working_3-way'!V542/(2*'OddsRatio_working_3-way'!X542)))</f>
        <v>0.70761454700074156</v>
      </c>
      <c r="Z542" s="11">
        <f>'OddsRatio_working_3-way'!X542^(1/3)*COS('OddsRatio_working_3-way'!Y542/3)</f>
        <v>0.53091301016959191</v>
      </c>
      <c r="AA542" s="11">
        <f>'OddsRatio_working_3-way'!X542^(1/3)*COS(('OddsRatio_working_3-way'!Y542+2*PI())/3)</f>
        <v>-0.37596349790071598</v>
      </c>
      <c r="AB542" s="11">
        <f>'OddsRatio_working_3-way'!X542^(1/3)*COS(('OddsRatio_working_3-way'!Y542+4*PI())/3)</f>
        <v>-0.15494951226887604</v>
      </c>
      <c r="AC542" s="11">
        <f>'OddsRatio_working_3-way'!X542^(1/3)*SIN('OddsRatio_working_3-way'!Y542/3)</f>
        <v>0.12760248409921499</v>
      </c>
      <c r="AD542" s="11">
        <f>'OddsRatio_working_3-way'!X542^(1/3)*SIN(('OddsRatio_working_3-way'!Y542+2*PI())/3)</f>
        <v>0.39598291195692514</v>
      </c>
      <c r="AE542" s="11">
        <f>'OddsRatio_working_3-way'!X542^(1/3)*SIN(('OddsRatio_working_3-way'!Y542+4*PI())/3)</f>
        <v>-0.52358539605614007</v>
      </c>
      <c r="AF542" s="11">
        <f>-'OddsRatio_working_3-way'!U542/(3*'OddsRatio_working_3-way'!X542^(1/3))*COS(('OddsRatio_working_3-way'!Y542)/3)</f>
        <v>0.5309130101695918</v>
      </c>
      <c r="AG542" s="11">
        <f>-'OddsRatio_working_3-way'!U542/(3*'OddsRatio_working_3-way'!X542^(1/3))*COS(('OddsRatio_working_3-way'!Y542+2*PI())/3)</f>
        <v>-0.37596349790071587</v>
      </c>
      <c r="AH542" s="11">
        <f>-'OddsRatio_working_3-way'!U542/(3*'OddsRatio_working_3-way'!X542^(1/3))*COS(('OddsRatio_working_3-way'!Y542+4*PI())/3)</f>
        <v>-0.15494951226887602</v>
      </c>
      <c r="AI542" s="11">
        <f>'OddsRatio_working_3-way'!U542/(3*'OddsRatio_working_3-way'!X542^(1/3))*SIN(('OddsRatio_working_3-way'!Y542)/3)</f>
        <v>-0.12760248409921496</v>
      </c>
      <c r="AJ542" s="11">
        <f>'OddsRatio_working_3-way'!U542/(3*'OddsRatio_working_3-way'!X542^(1/3))*SIN(('OddsRatio_working_3-way'!Y542+2*PI())/3)</f>
        <v>-0.39598291195692509</v>
      </c>
      <c r="AK542" s="11">
        <f>'OddsRatio_working_3-way'!U542/(3*'OddsRatio_working_3-way'!X542^(1/3))*SIN(('OddsRatio_working_3-way'!Y542+4*PI())/3)</f>
        <v>0.52358539605613996</v>
      </c>
      <c r="AL542" s="11">
        <f>'OddsRatio_working_3-way'!Z542+'OddsRatio_working_3-way'!AF542</f>
        <v>1.0618260203391836</v>
      </c>
      <c r="AM542" s="11">
        <f>'OddsRatio_working_3-way'!AA542+'OddsRatio_working_3-way'!AG542</f>
        <v>-0.75192699580143185</v>
      </c>
      <c r="AN542" s="11">
        <f>'OddsRatio_working_3-way'!AB542+'OddsRatio_working_3-way'!AH542</f>
        <v>-0.30989902453775209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1.0618260203391836</v>
      </c>
      <c r="AS542" s="11">
        <f>IF(('OddsRatio_working_3-way'!X542=0),IF(Q542&gt;0,-Q542^(1/3),(-Q542)^(1/3)),'OddsRatio_working_3-way'!AM542-'OddsRatio_working_3-way'!R542/3)</f>
        <v>-0.75192699580143185</v>
      </c>
      <c r="AT542" s="11">
        <f>IF(('OddsRatio_working_3-way'!X542=0),IF(Q542&gt;0,-Q542^(1/3),(-Q542)^(1/3)),'OddsRatio_working_3-way'!AN542-'OddsRatio_working_3-way'!R542/3)</f>
        <v>-0.30989902453775209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9">
        <f t="shared" si="117"/>
        <v>0.43195619383022954</v>
      </c>
      <c r="E543" s="9">
        <f t="shared" si="118"/>
        <v>0.27547457037272471</v>
      </c>
      <c r="F543" s="9">
        <f t="shared" si="119"/>
        <v>0.29256923579704552</v>
      </c>
      <c r="G543" s="9">
        <f t="shared" si="120"/>
        <v>1.0605238453076664</v>
      </c>
      <c r="H543" s="9">
        <f t="shared" si="121"/>
        <v>2.3150495681815064</v>
      </c>
      <c r="I543" s="9">
        <f t="shared" si="122"/>
        <v>3.6300991363630128</v>
      </c>
      <c r="J543" s="9">
        <f t="shared" si="123"/>
        <v>3.4179943673014797</v>
      </c>
      <c r="K543" s="11">
        <f t="shared" si="124"/>
        <v>0.4464285714285714</v>
      </c>
      <c r="L543" s="11">
        <f t="shared" si="125"/>
        <v>0.28735632183908044</v>
      </c>
      <c r="M543" s="11">
        <f t="shared" si="126"/>
        <v>0.3048780487804878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-0.27422503904841999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0.23466598582241979</v>
      </c>
      <c r="Q543" s="11">
        <f>2*'OddsRatio_working_3-way'!K543*'OddsRatio_working_3-way'!L543*'OddsRatio_working_3-way'!M543</f>
        <v>7.8221995274139935E-2</v>
      </c>
      <c r="R543" s="11">
        <f t="shared" si="127"/>
        <v>0</v>
      </c>
      <c r="S543" s="11">
        <f t="shared" si="128"/>
        <v>-0.85574237362396643</v>
      </c>
      <c r="T543" s="11">
        <f t="shared" si="129"/>
        <v>-0.2852474578746555</v>
      </c>
      <c r="U543" s="11">
        <f>'OddsRatio_working_3-way'!S543-'OddsRatio_working_3-way'!R543^2/3</f>
        <v>-0.85574237362396643</v>
      </c>
      <c r="V543" s="11">
        <f>'OddsRatio_working_3-way'!S543*'OddsRatio_working_3-way'!R543/3-2*'OddsRatio_working_3-way'!R543^3/27-'OddsRatio_working_3-way'!T543</f>
        <v>0.2852474578746555</v>
      </c>
      <c r="W543" s="11">
        <f>'OddsRatio_working_3-way'!V543^2+4*'OddsRatio_working_3-way'!U543^3/27</f>
        <v>-1.1471794452153128E-2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0.15234656763126178</v>
      </c>
      <c r="Y543" s="11">
        <f>IF('OddsRatio_working_3-way'!W543&gt;=0,IF('OddsRatio_working_3-way'!V543+SQRT('OddsRatio_working_3-way'!W543)&gt;0,0,PI()),ACOS('OddsRatio_working_3-way'!V543/(2*'OddsRatio_working_3-way'!X543)))</f>
        <v>0.35919679559188955</v>
      </c>
      <c r="Z543" s="11">
        <f>'OddsRatio_working_3-way'!X543^(1/3)*COS('OddsRatio_working_3-way'!Y543/3)</f>
        <v>0.5302619226538331</v>
      </c>
      <c r="AA543" s="11">
        <f>'OddsRatio_working_3-way'!X543^(1/3)*COS(('OddsRatio_working_3-way'!Y543+2*PI())/3)</f>
        <v>-0.32037870737674956</v>
      </c>
      <c r="AB543" s="11">
        <f>'OddsRatio_working_3-way'!X543^(1/3)*COS(('OddsRatio_working_3-way'!Y543+4*PI())/3)</f>
        <v>-0.20988321527708359</v>
      </c>
      <c r="AC543" s="11">
        <f>'OddsRatio_working_3-way'!X543^(1/3)*SIN('OddsRatio_working_3-way'!Y543/3)</f>
        <v>6.3794602107982268E-2</v>
      </c>
      <c r="AD543" s="11">
        <f>'OddsRatio_working_3-way'!X543^(1/3)*SIN(('OddsRatio_working_3-way'!Y543+2*PI())/3)</f>
        <v>0.42732299462380735</v>
      </c>
      <c r="AE543" s="11">
        <f>'OddsRatio_working_3-way'!X543^(1/3)*SIN(('OddsRatio_working_3-way'!Y543+4*PI())/3)</f>
        <v>-0.49111759673178973</v>
      </c>
      <c r="AF543" s="11">
        <f>-'OddsRatio_working_3-way'!U543/(3*'OddsRatio_working_3-way'!X543^(1/3))*COS(('OddsRatio_working_3-way'!Y543)/3)</f>
        <v>0.53026192265383321</v>
      </c>
      <c r="AG543" s="11">
        <f>-'OddsRatio_working_3-way'!U543/(3*'OddsRatio_working_3-way'!X543^(1/3))*COS(('OddsRatio_working_3-way'!Y543+2*PI())/3)</f>
        <v>-0.32037870737674967</v>
      </c>
      <c r="AH543" s="11">
        <f>-'OddsRatio_working_3-way'!U543/(3*'OddsRatio_working_3-way'!X543^(1/3))*COS(('OddsRatio_working_3-way'!Y543+4*PI())/3)</f>
        <v>-0.20988321527708365</v>
      </c>
      <c r="AI543" s="11">
        <f>'OddsRatio_working_3-way'!U543/(3*'OddsRatio_working_3-way'!X543^(1/3))*SIN(('OddsRatio_working_3-way'!Y543)/3)</f>
        <v>-6.3794602107982282E-2</v>
      </c>
      <c r="AJ543" s="11">
        <f>'OddsRatio_working_3-way'!U543/(3*'OddsRatio_working_3-way'!X543^(1/3))*SIN(('OddsRatio_working_3-way'!Y543+2*PI())/3)</f>
        <v>-0.42732299462380741</v>
      </c>
      <c r="AK543" s="11">
        <f>'OddsRatio_working_3-way'!U543/(3*'OddsRatio_working_3-way'!X543^(1/3))*SIN(('OddsRatio_working_3-way'!Y543+4*PI())/3)</f>
        <v>0.49111759673178984</v>
      </c>
      <c r="AL543" s="11">
        <f>'OddsRatio_working_3-way'!Z543+'OddsRatio_working_3-way'!AF543</f>
        <v>1.0605238453076664</v>
      </c>
      <c r="AM543" s="11">
        <f>'OddsRatio_working_3-way'!AA543+'OddsRatio_working_3-way'!AG543</f>
        <v>-0.64075741475349923</v>
      </c>
      <c r="AN543" s="11">
        <f>'OddsRatio_working_3-way'!AB543+'OddsRatio_working_3-way'!AH543</f>
        <v>-0.41976643055416724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1.0605238453076664</v>
      </c>
      <c r="AS543" s="11">
        <f>IF(('OddsRatio_working_3-way'!X543=0),IF(Q543&gt;0,-Q543^(1/3),(-Q543)^(1/3)),'OddsRatio_working_3-way'!AM543-'OddsRatio_working_3-way'!R543/3)</f>
        <v>-0.64075741475349923</v>
      </c>
      <c r="AT543" s="11">
        <f>IF(('OddsRatio_working_3-way'!X543=0),IF(Q543&gt;0,-Q543^(1/3),(-Q543)^(1/3)),'OddsRatio_working_3-way'!AN543-'OddsRatio_working_3-way'!R543/3)</f>
        <v>-0.41976643055416724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9">
        <f t="shared" si="117"/>
        <v>0.48647014600659266</v>
      </c>
      <c r="E544" s="9">
        <f t="shared" si="118"/>
        <v>0.25430470735841215</v>
      </c>
      <c r="F544" s="9">
        <f t="shared" si="119"/>
        <v>0.25922514663499496</v>
      </c>
      <c r="G544" s="9">
        <f t="shared" si="120"/>
        <v>1.0662874762077079</v>
      </c>
      <c r="H544" s="9">
        <f t="shared" si="121"/>
        <v>2.055624601445631</v>
      </c>
      <c r="I544" s="9">
        <f t="shared" si="122"/>
        <v>3.932290559571197</v>
      </c>
      <c r="J544" s="9">
        <f t="shared" si="123"/>
        <v>3.8576504362366584</v>
      </c>
      <c r="K544" s="11">
        <f t="shared" si="124"/>
        <v>0.50251256281407031</v>
      </c>
      <c r="L544" s="11">
        <f t="shared" si="125"/>
        <v>0.26666666666666666</v>
      </c>
      <c r="M544" s="11">
        <f t="shared" si="126"/>
        <v>0.27173913043478259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-0.26568713130871746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0.23377758357002398</v>
      </c>
      <c r="Q544" s="11">
        <f>2*'OddsRatio_working_3-way'!K544*'OddsRatio_working_3-way'!L544*'OddsRatio_working_3-way'!M544</f>
        <v>7.2827907654213084E-2</v>
      </c>
      <c r="R544" s="11">
        <f t="shared" si="127"/>
        <v>0</v>
      </c>
      <c r="S544" s="11">
        <f t="shared" si="128"/>
        <v>-0.87989803050861393</v>
      </c>
      <c r="T544" s="11">
        <f t="shared" si="129"/>
        <v>-0.27411153598399191</v>
      </c>
      <c r="U544" s="11">
        <f>'OddsRatio_working_3-way'!S544-'OddsRatio_working_3-way'!R544^2/3</f>
        <v>-0.87989803050861393</v>
      </c>
      <c r="V544" s="11">
        <f>'OddsRatio_working_3-way'!S544*'OddsRatio_working_3-way'!R544/3-2*'OddsRatio_working_3-way'!R544^3/27-'OddsRatio_working_3-way'!T544</f>
        <v>0.27411153598399191</v>
      </c>
      <c r="W544" s="11">
        <f>'OddsRatio_working_3-way'!V544^2+4*'OddsRatio_working_3-way'!U544^3/27</f>
        <v>-2.5786589088894252E-2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0.15884247168846052</v>
      </c>
      <c r="Y544" s="11">
        <f>IF('OddsRatio_working_3-way'!W544&gt;=0,IF('OddsRatio_working_3-way'!V544+SQRT('OddsRatio_working_3-way'!W544)&gt;0,0,PI()),ACOS('OddsRatio_working_3-way'!V544/(2*'OddsRatio_working_3-way'!X544)))</f>
        <v>0.52993324264636543</v>
      </c>
      <c r="Z544" s="11">
        <f>'OddsRatio_working_3-way'!X544^(1/3)*COS('OddsRatio_working_3-way'!Y544/3)</f>
        <v>0.53314373810385396</v>
      </c>
      <c r="AA544" s="11">
        <f>'OddsRatio_working_3-way'!X544^(1/3)*COS(('OddsRatio_working_3-way'!Y544+2*PI())/3)</f>
        <v>-0.34899045626161179</v>
      </c>
      <c r="AB544" s="11">
        <f>'OddsRatio_working_3-way'!X544^(1/3)*COS(('OddsRatio_working_3-way'!Y544+4*PI())/3)</f>
        <v>-0.18415328184224225</v>
      </c>
      <c r="AC544" s="11">
        <f>'OddsRatio_working_3-way'!X544^(1/3)*SIN('OddsRatio_working_3-way'!Y544/3)</f>
        <v>9.5168787023480417E-2</v>
      </c>
      <c r="AD544" s="11">
        <f>'OddsRatio_working_3-way'!X544^(1/3)*SIN(('OddsRatio_working_3-way'!Y544+2*PI())/3)</f>
        <v>0.41413162755479493</v>
      </c>
      <c r="AE544" s="11">
        <f>'OddsRatio_working_3-way'!X544^(1/3)*SIN(('OddsRatio_working_3-way'!Y544+4*PI())/3)</f>
        <v>-0.50930041457827524</v>
      </c>
      <c r="AF544" s="11">
        <f>-'OddsRatio_working_3-way'!U544/(3*'OddsRatio_working_3-way'!X544^(1/3))*COS(('OddsRatio_working_3-way'!Y544)/3)</f>
        <v>0.53314373810385385</v>
      </c>
      <c r="AG544" s="11">
        <f>-'OddsRatio_working_3-way'!U544/(3*'OddsRatio_working_3-way'!X544^(1/3))*COS(('OddsRatio_working_3-way'!Y544+2*PI())/3)</f>
        <v>-0.34899045626161174</v>
      </c>
      <c r="AH544" s="11">
        <f>-'OddsRatio_working_3-way'!U544/(3*'OddsRatio_working_3-way'!X544^(1/3))*COS(('OddsRatio_working_3-way'!Y544+4*PI())/3)</f>
        <v>-0.18415328184224219</v>
      </c>
      <c r="AI544" s="11">
        <f>'OddsRatio_working_3-way'!U544/(3*'OddsRatio_working_3-way'!X544^(1/3))*SIN(('OddsRatio_working_3-way'!Y544)/3)</f>
        <v>-9.5168787023480403E-2</v>
      </c>
      <c r="AJ544" s="11">
        <f>'OddsRatio_working_3-way'!U544/(3*'OddsRatio_working_3-way'!X544^(1/3))*SIN(('OddsRatio_working_3-way'!Y544+2*PI())/3)</f>
        <v>-0.41413162755479488</v>
      </c>
      <c r="AK544" s="11">
        <f>'OddsRatio_working_3-way'!U544/(3*'OddsRatio_working_3-way'!X544^(1/3))*SIN(('OddsRatio_working_3-way'!Y544+4*PI())/3)</f>
        <v>0.50930041457827513</v>
      </c>
      <c r="AL544" s="11">
        <f>'OddsRatio_working_3-way'!Z544+'OddsRatio_working_3-way'!AF544</f>
        <v>1.0662874762077079</v>
      </c>
      <c r="AM544" s="11">
        <f>'OddsRatio_working_3-way'!AA544+'OddsRatio_working_3-way'!AG544</f>
        <v>-0.69798091252322347</v>
      </c>
      <c r="AN544" s="11">
        <f>'OddsRatio_working_3-way'!AB544+'OddsRatio_working_3-way'!AH544</f>
        <v>-0.36830656368448444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1.0662874762077079</v>
      </c>
      <c r="AS544" s="11">
        <f>IF(('OddsRatio_working_3-way'!X544=0),IF(Q544&gt;0,-Q544^(1/3),(-Q544)^(1/3)),'OddsRatio_working_3-way'!AM544-'OddsRatio_working_3-way'!R544/3)</f>
        <v>-0.69798091252322347</v>
      </c>
      <c r="AT544" s="11">
        <f>IF(('OddsRatio_working_3-way'!X544=0),IF(Q544&gt;0,-Q544^(1/3),(-Q544)^(1/3)),'OddsRatio_working_3-way'!AN544-'OddsRatio_working_3-way'!R544/3)</f>
        <v>-0.36830656368448444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9">
        <f t="shared" si="117"/>
        <v>0.40264592220551471</v>
      </c>
      <c r="E545" s="9">
        <f t="shared" si="118"/>
        <v>0.27010821972471361</v>
      </c>
      <c r="F545" s="9">
        <f t="shared" si="119"/>
        <v>0.32724585806977174</v>
      </c>
      <c r="G545" s="9">
        <f t="shared" si="120"/>
        <v>1.0596940403661543</v>
      </c>
      <c r="H545" s="9">
        <f t="shared" si="121"/>
        <v>2.4835716565126158</v>
      </c>
      <c r="I545" s="9">
        <f t="shared" si="122"/>
        <v>3.7022198029336937</v>
      </c>
      <c r="J545" s="9">
        <f t="shared" si="123"/>
        <v>3.0558064383103392</v>
      </c>
      <c r="K545" s="11">
        <f t="shared" si="124"/>
        <v>0.41666666666666669</v>
      </c>
      <c r="L545" s="11">
        <f t="shared" si="125"/>
        <v>0.28169014084507044</v>
      </c>
      <c r="M545" s="11">
        <f t="shared" si="126"/>
        <v>0.3401360544217687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-0.27649228705566731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0.23514100475871097</v>
      </c>
      <c r="Q545" s="11">
        <f>2*'OddsRatio_working_3-way'!K545*'OddsRatio_working_3-way'!L545*'OddsRatio_working_3-way'!M545</f>
        <v>7.9844144230462141E-2</v>
      </c>
      <c r="R545" s="11">
        <f t="shared" si="127"/>
        <v>0</v>
      </c>
      <c r="S545" s="11">
        <f t="shared" si="128"/>
        <v>-0.85044327009154175</v>
      </c>
      <c r="T545" s="11">
        <f t="shared" si="129"/>
        <v>-0.28877530393600742</v>
      </c>
      <c r="U545" s="11">
        <f>'OddsRatio_working_3-way'!S545-'OddsRatio_working_3-way'!R545^2/3</f>
        <v>-0.85044327009154175</v>
      </c>
      <c r="V545" s="11">
        <f>'OddsRatio_working_3-way'!S545*'OddsRatio_working_3-way'!R545/3-2*'OddsRatio_working_3-way'!R545^3/27-'OddsRatio_working_3-way'!T545</f>
        <v>0.28877530393600742</v>
      </c>
      <c r="W545" s="11">
        <f>'OddsRatio_working_3-way'!V545^2+4*'OddsRatio_working_3-way'!U545^3/27</f>
        <v>-7.7327185116099484E-3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0.15093367307773256</v>
      </c>
      <c r="Y545" s="11">
        <f>IF('OddsRatio_working_3-way'!W545&gt;=0,IF('OddsRatio_working_3-way'!V545+SQRT('OddsRatio_working_3-way'!W545)&gt;0,0,PI()),ACOS('OddsRatio_working_3-way'!V545/(2*'OddsRatio_working_3-way'!X545)))</f>
        <v>0.29559213819500441</v>
      </c>
      <c r="Z545" s="11">
        <f>'OddsRatio_working_3-way'!X545^(1/3)*COS('OddsRatio_working_3-way'!Y545/3)</f>
        <v>0.52984702018307717</v>
      </c>
      <c r="AA545" s="11">
        <f>'OddsRatio_working_3-way'!X545^(1/3)*COS(('OddsRatio_working_3-way'!Y545+2*PI())/3)</f>
        <v>-0.31028229011504455</v>
      </c>
      <c r="AB545" s="11">
        <f>'OddsRatio_working_3-way'!X545^(1/3)*COS(('OddsRatio_working_3-way'!Y545+4*PI())/3)</f>
        <v>-0.21956473006803273</v>
      </c>
      <c r="AC545" s="11">
        <f>'OddsRatio_working_3-way'!X545^(1/3)*SIN('OddsRatio_working_3-way'!Y545/3)</f>
        <v>5.2375807713368264E-2</v>
      </c>
      <c r="AD545" s="11">
        <f>'OddsRatio_working_3-way'!X545^(1/3)*SIN(('OddsRatio_working_3-way'!Y545+2*PI())/3)</f>
        <v>0.43267307574134684</v>
      </c>
      <c r="AE545" s="11">
        <f>'OddsRatio_working_3-way'!X545^(1/3)*SIN(('OddsRatio_working_3-way'!Y545+4*PI())/3)</f>
        <v>-0.48504888345471514</v>
      </c>
      <c r="AF545" s="11">
        <f>-'OddsRatio_working_3-way'!U545/(3*'OddsRatio_working_3-way'!X545^(1/3))*COS(('OddsRatio_working_3-way'!Y545)/3)</f>
        <v>0.52984702018307728</v>
      </c>
      <c r="AG545" s="11">
        <f>-'OddsRatio_working_3-way'!U545/(3*'OddsRatio_working_3-way'!X545^(1/3))*COS(('OddsRatio_working_3-way'!Y545+2*PI())/3)</f>
        <v>-0.3102822901150446</v>
      </c>
      <c r="AH545" s="11">
        <f>-'OddsRatio_working_3-way'!U545/(3*'OddsRatio_working_3-way'!X545^(1/3))*COS(('OddsRatio_working_3-way'!Y545+4*PI())/3)</f>
        <v>-0.21956473006803276</v>
      </c>
      <c r="AI545" s="11">
        <f>'OddsRatio_working_3-way'!U545/(3*'OddsRatio_working_3-way'!X545^(1/3))*SIN(('OddsRatio_working_3-way'!Y545)/3)</f>
        <v>-5.2375807713368278E-2</v>
      </c>
      <c r="AJ545" s="11">
        <f>'OddsRatio_working_3-way'!U545/(3*'OddsRatio_working_3-way'!X545^(1/3))*SIN(('OddsRatio_working_3-way'!Y545+2*PI())/3)</f>
        <v>-0.43267307574134689</v>
      </c>
      <c r="AK545" s="11">
        <f>'OddsRatio_working_3-way'!U545/(3*'OddsRatio_working_3-way'!X545^(1/3))*SIN(('OddsRatio_working_3-way'!Y545+4*PI())/3)</f>
        <v>0.4850488834547152</v>
      </c>
      <c r="AL545" s="11">
        <f>'OddsRatio_working_3-way'!Z545+'OddsRatio_working_3-way'!AF545</f>
        <v>1.0596940403661543</v>
      </c>
      <c r="AM545" s="11">
        <f>'OddsRatio_working_3-way'!AA545+'OddsRatio_working_3-way'!AG545</f>
        <v>-0.6205645802300892</v>
      </c>
      <c r="AN545" s="11">
        <f>'OddsRatio_working_3-way'!AB545+'OddsRatio_working_3-way'!AH545</f>
        <v>-0.43912946013606546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1.0596940403661543</v>
      </c>
      <c r="AS545" s="11">
        <f>IF(('OddsRatio_working_3-way'!X545=0),IF(Q545&gt;0,-Q545^(1/3),(-Q545)^(1/3)),'OddsRatio_working_3-way'!AM545-'OddsRatio_working_3-way'!R545/3)</f>
        <v>-0.6205645802300892</v>
      </c>
      <c r="AT545" s="11">
        <f>IF(('OddsRatio_working_3-way'!X545=0),IF(Q545&gt;0,-Q545^(1/3),(-Q545)^(1/3)),'OddsRatio_working_3-way'!AN545-'OddsRatio_working_3-way'!R545/3)</f>
        <v>-0.43912946013606546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9">
        <f t="shared" si="117"/>
        <v>0.62626807216085256</v>
      </c>
      <c r="E546" s="9">
        <f t="shared" si="118"/>
        <v>0.2241544440750409</v>
      </c>
      <c r="F546" s="9">
        <f t="shared" si="119"/>
        <v>0.14957748376410657</v>
      </c>
      <c r="G546" s="9">
        <f t="shared" si="120"/>
        <v>1.0850187424158664</v>
      </c>
      <c r="H546" s="9">
        <f t="shared" si="121"/>
        <v>1.5967603083287263</v>
      </c>
      <c r="I546" s="9">
        <f t="shared" si="122"/>
        <v>4.461209788306614</v>
      </c>
      <c r="J546" s="9">
        <f t="shared" si="123"/>
        <v>6.6854982102591398</v>
      </c>
      <c r="K546" s="11">
        <f t="shared" si="124"/>
        <v>0.64516129032258063</v>
      </c>
      <c r="L546" s="11">
        <f t="shared" si="125"/>
        <v>0.2386634844868735</v>
      </c>
      <c r="M546" s="11">
        <f t="shared" si="126"/>
        <v>0.16025641025641024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-0.22685813044963099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0.22158789192433043</v>
      </c>
      <c r="Q546" s="11">
        <f>2*'OddsRatio_working_3-way'!K546*'OddsRatio_working_3-way'!L546*'OddsRatio_working_3-way'!M546</f>
        <v>4.9351423591164907E-2</v>
      </c>
      <c r="R546" s="11">
        <f t="shared" si="127"/>
        <v>0</v>
      </c>
      <c r="S546" s="11">
        <f t="shared" si="128"/>
        <v>-0.97676857111157978</v>
      </c>
      <c r="T546" s="11">
        <f t="shared" si="129"/>
        <v>-0.21754311160614248</v>
      </c>
      <c r="U546" s="11">
        <f>'OddsRatio_working_3-way'!S546-'OddsRatio_working_3-way'!R546^2/3</f>
        <v>-0.97676857111157978</v>
      </c>
      <c r="V546" s="11">
        <f>'OddsRatio_working_3-way'!S546*'OddsRatio_working_3-way'!R546/3-2*'OddsRatio_working_3-way'!R546^3/27-'OddsRatio_working_3-way'!T546</f>
        <v>0.21754311160614248</v>
      </c>
      <c r="W546" s="11">
        <f>'OddsRatio_working_3-way'!V546^2+4*'OddsRatio_working_3-way'!U546^3/27</f>
        <v>-9.0736072105857823E-2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0.18578285544765721</v>
      </c>
      <c r="Y546" s="11">
        <f>IF('OddsRatio_working_3-way'!W546&gt;=0,IF('OddsRatio_working_3-way'!V546+SQRT('OddsRatio_working_3-way'!W546)&gt;0,0,PI()),ACOS('OddsRatio_working_3-way'!V546/(2*'OddsRatio_working_3-way'!X546)))</f>
        <v>0.94532822505275238</v>
      </c>
      <c r="Z546" s="11">
        <f>'OddsRatio_working_3-way'!X546^(1/3)*COS('OddsRatio_working_3-way'!Y546/3)</f>
        <v>0.54250937120793319</v>
      </c>
      <c r="AA546" s="11">
        <f>'OddsRatio_working_3-way'!X546^(1/3)*COS(('OddsRatio_working_3-way'!Y546+2*PI())/3)</f>
        <v>-0.42440438162578281</v>
      </c>
      <c r="AB546" s="11">
        <f>'OddsRatio_working_3-way'!X546^(1/3)*COS(('OddsRatio_working_3-way'!Y546+4*PI())/3)</f>
        <v>-0.11810498958215078</v>
      </c>
      <c r="AC546" s="11">
        <f>'OddsRatio_working_3-way'!X546^(1/3)*SIN('OddsRatio_working_3-way'!Y546/3)</f>
        <v>0.17684203644900989</v>
      </c>
      <c r="AD546" s="11">
        <f>'OddsRatio_working_3-way'!X546^(1/3)*SIN(('OddsRatio_working_3-way'!Y546+2*PI())/3)</f>
        <v>0.3814058790326873</v>
      </c>
      <c r="AE546" s="11">
        <f>'OddsRatio_working_3-way'!X546^(1/3)*SIN(('OddsRatio_working_3-way'!Y546+4*PI())/3)</f>
        <v>-0.55824791548169705</v>
      </c>
      <c r="AF546" s="11">
        <f>-'OddsRatio_working_3-way'!U546/(3*'OddsRatio_working_3-way'!X546^(1/3))*COS(('OddsRatio_working_3-way'!Y546)/3)</f>
        <v>0.54250937120793319</v>
      </c>
      <c r="AG546" s="11">
        <f>-'OddsRatio_working_3-way'!U546/(3*'OddsRatio_working_3-way'!X546^(1/3))*COS(('OddsRatio_working_3-way'!Y546+2*PI())/3)</f>
        <v>-0.42440438162578281</v>
      </c>
      <c r="AH546" s="11">
        <f>-'OddsRatio_working_3-way'!U546/(3*'OddsRatio_working_3-way'!X546^(1/3))*COS(('OddsRatio_working_3-way'!Y546+4*PI())/3)</f>
        <v>-0.11810498958215078</v>
      </c>
      <c r="AI546" s="11">
        <f>'OddsRatio_working_3-way'!U546/(3*'OddsRatio_working_3-way'!X546^(1/3))*SIN(('OddsRatio_working_3-way'!Y546)/3)</f>
        <v>-0.17684203644900989</v>
      </c>
      <c r="AJ546" s="11">
        <f>'OddsRatio_working_3-way'!U546/(3*'OddsRatio_working_3-way'!X546^(1/3))*SIN(('OddsRatio_working_3-way'!Y546+2*PI())/3)</f>
        <v>-0.3814058790326873</v>
      </c>
      <c r="AK546" s="11">
        <f>'OddsRatio_working_3-way'!U546/(3*'OddsRatio_working_3-way'!X546^(1/3))*SIN(('OddsRatio_working_3-way'!Y546+4*PI())/3)</f>
        <v>0.55824791548169705</v>
      </c>
      <c r="AL546" s="11">
        <f>'OddsRatio_working_3-way'!Z546+'OddsRatio_working_3-way'!AF546</f>
        <v>1.0850187424158664</v>
      </c>
      <c r="AM546" s="11">
        <f>'OddsRatio_working_3-way'!AA546+'OddsRatio_working_3-way'!AG546</f>
        <v>-0.84880876325156562</v>
      </c>
      <c r="AN546" s="11">
        <f>'OddsRatio_working_3-way'!AB546+'OddsRatio_working_3-way'!AH546</f>
        <v>-0.23620997916430156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1.0850187424158664</v>
      </c>
      <c r="AS546" s="11">
        <f>IF(('OddsRatio_working_3-way'!X546=0),IF(Q546&gt;0,-Q546^(1/3),(-Q546)^(1/3)),'OddsRatio_working_3-way'!AM546-'OddsRatio_working_3-way'!R546/3)</f>
        <v>-0.84880876325156562</v>
      </c>
      <c r="AT546" s="11">
        <f>IF(('OddsRatio_working_3-way'!X546=0),IF(Q546&gt;0,-Q546^(1/3),(-Q546)^(1/3)),'OddsRatio_working_3-way'!AN546-'OddsRatio_working_3-way'!R546/3)</f>
        <v>-0.23620997916430156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9">
        <f t="shared" si="117"/>
        <v>0.73755574773103727</v>
      </c>
      <c r="E547" s="9">
        <f t="shared" si="118"/>
        <v>0.16594495163652823</v>
      </c>
      <c r="F547" s="9">
        <f t="shared" si="119"/>
        <v>9.6499300632434601E-2</v>
      </c>
      <c r="G547" s="9">
        <f t="shared" si="120"/>
        <v>1.1119678625832994</v>
      </c>
      <c r="H547" s="9">
        <f t="shared" si="121"/>
        <v>1.3558297160266557</v>
      </c>
      <c r="I547" s="9">
        <f t="shared" si="122"/>
        <v>6.0260947388765125</v>
      </c>
      <c r="J547" s="9">
        <f t="shared" si="123"/>
        <v>10.362769402951379</v>
      </c>
      <c r="K547" s="11">
        <f t="shared" si="124"/>
        <v>0.75757575757575757</v>
      </c>
      <c r="L547" s="11">
        <f t="shared" si="125"/>
        <v>0.1811594202898551</v>
      </c>
      <c r="M547" s="11">
        <f t="shared" si="126"/>
        <v>0.10615711252653928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-0.1774338977329839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0.19318776242066188</v>
      </c>
      <c r="Q547" s="11">
        <f>2*'OddsRatio_working_3-way'!K547*'OddsRatio_working_3-way'!L547*'OddsRatio_working_3-way'!M547</f>
        <v>2.9138425704473891E-2</v>
      </c>
      <c r="R547" s="11">
        <f t="shared" si="127"/>
        <v>0</v>
      </c>
      <c r="S547" s="11">
        <f t="shared" si="128"/>
        <v>-1.0887872322535888</v>
      </c>
      <c r="T547" s="11">
        <f t="shared" si="129"/>
        <v>-0.16422130199903304</v>
      </c>
      <c r="U547" s="11">
        <f>'OddsRatio_working_3-way'!S547-'OddsRatio_working_3-way'!R547^2/3</f>
        <v>-1.0887872322535888</v>
      </c>
      <c r="V547" s="11">
        <f>'OddsRatio_working_3-way'!S547*'OddsRatio_working_3-way'!R547/3-2*'OddsRatio_working_3-way'!R547^3/27-'OddsRatio_working_3-way'!T547</f>
        <v>0.16422130199903304</v>
      </c>
      <c r="W547" s="11">
        <f>'OddsRatio_working_3-way'!V547^2+4*'OddsRatio_working_3-way'!U547^3/27</f>
        <v>-0.16424782910634309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0.21864152461083455</v>
      </c>
      <c r="Y547" s="11">
        <f>IF('OddsRatio_working_3-way'!W547&gt;=0,IF('OddsRatio_working_3-way'!V547+SQRT('OddsRatio_working_3-way'!W547)&gt;0,0,PI()),ACOS('OddsRatio_working_3-way'!V547/(2*'OddsRatio_working_3-way'!X547)))</f>
        <v>1.1858070417177349</v>
      </c>
      <c r="Z547" s="11">
        <f>'OddsRatio_working_3-way'!X547^(1/3)*COS('OddsRatio_working_3-way'!Y547/3)</f>
        <v>0.55598393129164958</v>
      </c>
      <c r="AA547" s="11">
        <f>'OddsRatio_working_3-way'!X547^(1/3)*COS(('OddsRatio_working_3-way'!Y547+2*PI())/3)</f>
        <v>-0.47888549260104768</v>
      </c>
      <c r="AB547" s="11">
        <f>'OddsRatio_working_3-way'!X547^(1/3)*COS(('OddsRatio_working_3-way'!Y547+4*PI())/3)</f>
        <v>-7.7098438690602039E-2</v>
      </c>
      <c r="AC547" s="11">
        <f>'OddsRatio_working_3-way'!X547^(1/3)*SIN('OddsRatio_working_3-way'!Y547/3)</f>
        <v>0.23197186373210255</v>
      </c>
      <c r="AD547" s="11">
        <f>'OddsRatio_working_3-way'!X547^(1/3)*SIN(('OddsRatio_working_3-way'!Y547+2*PI())/3)</f>
        <v>0.36551027672845915</v>
      </c>
      <c r="AE547" s="11">
        <f>'OddsRatio_working_3-way'!X547^(1/3)*SIN(('OddsRatio_working_3-way'!Y547+4*PI())/3)</f>
        <v>-0.59748214046056158</v>
      </c>
      <c r="AF547" s="11">
        <f>-'OddsRatio_working_3-way'!U547/(3*'OddsRatio_working_3-way'!X547^(1/3))*COS(('OddsRatio_working_3-way'!Y547)/3)</f>
        <v>0.5559839312916498</v>
      </c>
      <c r="AG547" s="11">
        <f>-'OddsRatio_working_3-way'!U547/(3*'OddsRatio_working_3-way'!X547^(1/3))*COS(('OddsRatio_working_3-way'!Y547+2*PI())/3)</f>
        <v>-0.47888549260104785</v>
      </c>
      <c r="AH547" s="11">
        <f>-'OddsRatio_working_3-way'!U547/(3*'OddsRatio_working_3-way'!X547^(1/3))*COS(('OddsRatio_working_3-way'!Y547+4*PI())/3)</f>
        <v>-7.7098438690602067E-2</v>
      </c>
      <c r="AI547" s="11">
        <f>'OddsRatio_working_3-way'!U547/(3*'OddsRatio_working_3-way'!X547^(1/3))*SIN(('OddsRatio_working_3-way'!Y547)/3)</f>
        <v>-0.23197186373210263</v>
      </c>
      <c r="AJ547" s="11">
        <f>'OddsRatio_working_3-way'!U547/(3*'OddsRatio_working_3-way'!X547^(1/3))*SIN(('OddsRatio_working_3-way'!Y547+2*PI())/3)</f>
        <v>-0.36551027672845932</v>
      </c>
      <c r="AK547" s="11">
        <f>'OddsRatio_working_3-way'!U547/(3*'OddsRatio_working_3-way'!X547^(1/3))*SIN(('OddsRatio_working_3-way'!Y547+4*PI())/3)</f>
        <v>0.59748214046056181</v>
      </c>
      <c r="AL547" s="11">
        <f>'OddsRatio_working_3-way'!Z547+'OddsRatio_working_3-way'!AF547</f>
        <v>1.1119678625832994</v>
      </c>
      <c r="AM547" s="11">
        <f>'OddsRatio_working_3-way'!AA547+'OddsRatio_working_3-way'!AG547</f>
        <v>-0.95777098520209547</v>
      </c>
      <c r="AN547" s="11">
        <f>'OddsRatio_working_3-way'!AB547+'OddsRatio_working_3-way'!AH547</f>
        <v>-0.15419687738120411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1.1119678625832994</v>
      </c>
      <c r="AS547" s="11">
        <f>IF(('OddsRatio_working_3-way'!X547=0),IF(Q547&gt;0,-Q547^(1/3),(-Q547)^(1/3)),'OddsRatio_working_3-way'!AM547-'OddsRatio_working_3-way'!R547/3)</f>
        <v>-0.95777098520209547</v>
      </c>
      <c r="AT547" s="11">
        <f>IF(('OddsRatio_working_3-way'!X547=0),IF(Q547&gt;0,-Q547^(1/3),(-Q547)^(1/3)),'OddsRatio_working_3-way'!AN547-'OddsRatio_working_3-way'!R547/3)</f>
        <v>-0.15419687738120411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9">
        <f t="shared" si="117"/>
        <v>0.36001037486368703</v>
      </c>
      <c r="E548" s="9">
        <f t="shared" si="118"/>
        <v>0.29164456998978744</v>
      </c>
      <c r="F548" s="9">
        <f t="shared" si="119"/>
        <v>0.34834505514652536</v>
      </c>
      <c r="G548" s="9">
        <f t="shared" si="120"/>
        <v>1.0335451901884967</v>
      </c>
      <c r="H548" s="9">
        <f t="shared" si="121"/>
        <v>2.7776977271242149</v>
      </c>
      <c r="I548" s="9">
        <f t="shared" si="122"/>
        <v>3.4288311969429679</v>
      </c>
      <c r="J548" s="9">
        <f t="shared" si="123"/>
        <v>2.8707167942411789</v>
      </c>
      <c r="K548" s="11">
        <f t="shared" si="124"/>
        <v>0.36764705882352938</v>
      </c>
      <c r="L548" s="11">
        <f t="shared" si="125"/>
        <v>0.29850746268656714</v>
      </c>
      <c r="M548" s="11">
        <f t="shared" si="126"/>
        <v>0.35587188612099646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-0.28572934990111187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0.22964515917377729</v>
      </c>
      <c r="Q548" s="11">
        <f>2*'OddsRatio_working_3-way'!K548*'OddsRatio_working_3-way'!L548*'OddsRatio_working_3-way'!M548</f>
        <v>7.8110598358427652E-2</v>
      </c>
      <c r="R548" s="11">
        <f t="shared" si="127"/>
        <v>0</v>
      </c>
      <c r="S548" s="11">
        <f t="shared" si="128"/>
        <v>-0.80371568147708738</v>
      </c>
      <c r="T548" s="11">
        <f t="shared" si="129"/>
        <v>-0.27337268077451954</v>
      </c>
      <c r="U548" s="11">
        <f>'OddsRatio_working_3-way'!S548-'OddsRatio_working_3-way'!R548^2/3</f>
        <v>-0.80371568147708738</v>
      </c>
      <c r="V548" s="11">
        <f>'OddsRatio_working_3-way'!S548*'OddsRatio_working_3-way'!R548/3-2*'OddsRatio_working_3-way'!R548^3/27-'OddsRatio_working_3-way'!T548</f>
        <v>0.27337268077451954</v>
      </c>
      <c r="W548" s="11">
        <f>'OddsRatio_working_3-way'!V548^2+4*'OddsRatio_working_3-way'!U548^3/27</f>
        <v>-2.1810507141516722E-3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0.13866657249315625</v>
      </c>
      <c r="Y548" s="11">
        <f>IF('OddsRatio_working_3-way'!W548&gt;=0,IF('OddsRatio_working_3-way'!V548+SQRT('OddsRatio_working_3-way'!W548)&gt;0,0,PI()),ACOS('OddsRatio_working_3-way'!V548/(2*'OddsRatio_working_3-way'!X548)))</f>
        <v>0.16920194234124208</v>
      </c>
      <c r="Z548" s="11">
        <f>'OddsRatio_working_3-way'!X548^(1/3)*COS('OddsRatio_working_3-way'!Y548/3)</f>
        <v>0.51677259509424833</v>
      </c>
      <c r="AA548" s="11">
        <f>'OddsRatio_working_3-way'!X548^(1/3)*COS(('OddsRatio_working_3-way'!Y548+2*PI())/3)</f>
        <v>-0.28365454024302394</v>
      </c>
      <c r="AB548" s="11">
        <f>'OddsRatio_working_3-way'!X548^(1/3)*COS(('OddsRatio_working_3-way'!Y548+4*PI())/3)</f>
        <v>-0.2331180548512245</v>
      </c>
      <c r="AC548" s="11">
        <f>'OddsRatio_working_3-way'!X548^(1/3)*SIN('OddsRatio_working_3-way'!Y548/3)</f>
        <v>2.9177253444853099E-2</v>
      </c>
      <c r="AD548" s="11">
        <f>'OddsRatio_working_3-way'!X548^(1/3)*SIN(('OddsRatio_working_3-way'!Y548+2*PI())/3)</f>
        <v>0.43294956860880207</v>
      </c>
      <c r="AE548" s="11">
        <f>'OddsRatio_working_3-way'!X548^(1/3)*SIN(('OddsRatio_working_3-way'!Y548+4*PI())/3)</f>
        <v>-0.46212682205365507</v>
      </c>
      <c r="AF548" s="11">
        <f>-'OddsRatio_working_3-way'!U548/(3*'OddsRatio_working_3-way'!X548^(1/3))*COS(('OddsRatio_working_3-way'!Y548)/3)</f>
        <v>0.51677259509424833</v>
      </c>
      <c r="AG548" s="11">
        <f>-'OddsRatio_working_3-way'!U548/(3*'OddsRatio_working_3-way'!X548^(1/3))*COS(('OddsRatio_working_3-way'!Y548+2*PI())/3)</f>
        <v>-0.28365454024302394</v>
      </c>
      <c r="AH548" s="11">
        <f>-'OddsRatio_working_3-way'!U548/(3*'OddsRatio_working_3-way'!X548^(1/3))*COS(('OddsRatio_working_3-way'!Y548+4*PI())/3)</f>
        <v>-0.2331180548512245</v>
      </c>
      <c r="AI548" s="11">
        <f>'OddsRatio_working_3-way'!U548/(3*'OddsRatio_working_3-way'!X548^(1/3))*SIN(('OddsRatio_working_3-way'!Y548)/3)</f>
        <v>-2.9177253444853099E-2</v>
      </c>
      <c r="AJ548" s="11">
        <f>'OddsRatio_working_3-way'!U548/(3*'OddsRatio_working_3-way'!X548^(1/3))*SIN(('OddsRatio_working_3-way'!Y548+2*PI())/3)</f>
        <v>-0.43294956860880207</v>
      </c>
      <c r="AK548" s="11">
        <f>'OddsRatio_working_3-way'!U548/(3*'OddsRatio_working_3-way'!X548^(1/3))*SIN(('OddsRatio_working_3-way'!Y548+4*PI())/3)</f>
        <v>0.46212682205365507</v>
      </c>
      <c r="AL548" s="11">
        <f>'OddsRatio_working_3-way'!Z548+'OddsRatio_working_3-way'!AF548</f>
        <v>1.0335451901884967</v>
      </c>
      <c r="AM548" s="11">
        <f>'OddsRatio_working_3-way'!AA548+'OddsRatio_working_3-way'!AG548</f>
        <v>-0.56730908048604789</v>
      </c>
      <c r="AN548" s="11">
        <f>'OddsRatio_working_3-way'!AB548+'OddsRatio_working_3-way'!AH548</f>
        <v>-0.466236109702449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1.0335451901884967</v>
      </c>
      <c r="AS548" s="11">
        <f>IF(('OddsRatio_working_3-way'!X548=0),IF(Q548&gt;0,-Q548^(1/3),(-Q548)^(1/3)),'OddsRatio_working_3-way'!AM548-'OddsRatio_working_3-way'!R548/3)</f>
        <v>-0.56730908048604789</v>
      </c>
      <c r="AT548" s="11">
        <f>IF(('OddsRatio_working_3-way'!X548=0),IF(Q548&gt;0,-Q548^(1/3),(-Q548)^(1/3)),'OddsRatio_working_3-way'!AN548-'OddsRatio_working_3-way'!R548/3)</f>
        <v>-0.466236109702449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9">
        <f t="shared" si="117"/>
        <v>7.4298149468005351E-2</v>
      </c>
      <c r="E549" s="9">
        <f t="shared" si="118"/>
        <v>0.12671958961896912</v>
      </c>
      <c r="F549" s="9">
        <f t="shared" si="119"/>
        <v>0.79898226091302538</v>
      </c>
      <c r="G549" s="9">
        <f t="shared" si="120"/>
        <v>1.0938793171010177</v>
      </c>
      <c r="H549" s="9">
        <f t="shared" si="121"/>
        <v>13.459285421780594</v>
      </c>
      <c r="I549" s="9">
        <f t="shared" si="122"/>
        <v>7.8914396977364136</v>
      </c>
      <c r="J549" s="9">
        <f t="shared" si="123"/>
        <v>1.2515922429332342</v>
      </c>
      <c r="K549" s="11">
        <f t="shared" si="124"/>
        <v>8.0710250201775621E-2</v>
      </c>
      <c r="L549" s="11">
        <f t="shared" si="125"/>
        <v>0.13698630136986301</v>
      </c>
      <c r="M549" s="11">
        <f t="shared" si="126"/>
        <v>0.81300813008130079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-0.14835180392667635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0.1610789267864817</v>
      </c>
      <c r="Q549" s="11">
        <f>2*'OddsRatio_working_3-way'!K549*'OddsRatio_working_3-way'!L549*'OddsRatio_working_3-way'!M549</f>
        <v>1.7977558793134115E-2</v>
      </c>
      <c r="R549" s="11">
        <f t="shared" si="127"/>
        <v>0</v>
      </c>
      <c r="S549" s="11">
        <f t="shared" si="128"/>
        <v>-1.0857901456061552</v>
      </c>
      <c r="T549" s="11">
        <f t="shared" si="129"/>
        <v>-0.12118193589354409</v>
      </c>
      <c r="U549" s="11">
        <f>'OddsRatio_working_3-way'!S549-'OddsRatio_working_3-way'!R549^2/3</f>
        <v>-1.0857901456061552</v>
      </c>
      <c r="V549" s="11">
        <f>'OddsRatio_working_3-way'!S549*'OddsRatio_working_3-way'!R549/3-2*'OddsRatio_working_3-way'!R549^3/27-'OddsRatio_working_3-way'!T549</f>
        <v>0.12118193589354409</v>
      </c>
      <c r="W549" s="11">
        <f>'OddsRatio_working_3-way'!V549^2+4*'OddsRatio_working_3-way'!U549^3/27</f>
        <v>-0.17495667103106879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0.21773936978528699</v>
      </c>
      <c r="Y549" s="11">
        <f>IF('OddsRatio_working_3-way'!W549&gt;=0,IF('OddsRatio_working_3-way'!V549+SQRT('OddsRatio_working_3-way'!W549)&gt;0,0,PI()),ACOS('OddsRatio_working_3-way'!V549/(2*'OddsRatio_working_3-way'!X549)))</f>
        <v>1.2888007993860571</v>
      </c>
      <c r="Z549" s="11">
        <f>'OddsRatio_working_3-way'!X549^(1/3)*COS('OddsRatio_working_3-way'!Y549/3)</f>
        <v>0.54693965855050886</v>
      </c>
      <c r="AA549" s="11">
        <f>'OddsRatio_working_3-way'!X549^(1/3)*COS(('OddsRatio_working_3-way'!Y549+2*PI())/3)</f>
        <v>-0.49047281042995744</v>
      </c>
      <c r="AB549" s="11">
        <f>'OddsRatio_working_3-way'!X549^(1/3)*COS(('OddsRatio_working_3-way'!Y549+4*PI())/3)</f>
        <v>-5.6466848120551541E-2</v>
      </c>
      <c r="AC549" s="11">
        <f>'OddsRatio_working_3-way'!X549^(1/3)*SIN('OddsRatio_working_3-way'!Y549/3)</f>
        <v>0.25057345916923812</v>
      </c>
      <c r="AD549" s="11">
        <f>'OddsRatio_working_3-way'!X549^(1/3)*SIN(('OddsRatio_working_3-way'!Y549+2*PI())/3)</f>
        <v>0.34837690905730834</v>
      </c>
      <c r="AE549" s="11">
        <f>'OddsRatio_working_3-way'!X549^(1/3)*SIN(('OddsRatio_working_3-way'!Y549+4*PI())/3)</f>
        <v>-0.59895036822654646</v>
      </c>
      <c r="AF549" s="11">
        <f>-'OddsRatio_working_3-way'!U549/(3*'OddsRatio_working_3-way'!X549^(1/3))*COS(('OddsRatio_working_3-way'!Y549)/3)</f>
        <v>0.54693965855050886</v>
      </c>
      <c r="AG549" s="11">
        <f>-'OddsRatio_working_3-way'!U549/(3*'OddsRatio_working_3-way'!X549^(1/3))*COS(('OddsRatio_working_3-way'!Y549+2*PI())/3)</f>
        <v>-0.49047281042995744</v>
      </c>
      <c r="AH549" s="11">
        <f>-'OddsRatio_working_3-way'!U549/(3*'OddsRatio_working_3-way'!X549^(1/3))*COS(('OddsRatio_working_3-way'!Y549+4*PI())/3)</f>
        <v>-5.6466848120551541E-2</v>
      </c>
      <c r="AI549" s="11">
        <f>'OddsRatio_working_3-way'!U549/(3*'OddsRatio_working_3-way'!X549^(1/3))*SIN(('OddsRatio_working_3-way'!Y549)/3)</f>
        <v>-0.25057345916923812</v>
      </c>
      <c r="AJ549" s="11">
        <f>'OddsRatio_working_3-way'!U549/(3*'OddsRatio_working_3-way'!X549^(1/3))*SIN(('OddsRatio_working_3-way'!Y549+2*PI())/3)</f>
        <v>-0.34837690905730834</v>
      </c>
      <c r="AK549" s="11">
        <f>'OddsRatio_working_3-way'!U549/(3*'OddsRatio_working_3-way'!X549^(1/3))*SIN(('OddsRatio_working_3-way'!Y549+4*PI())/3)</f>
        <v>0.59895036822654646</v>
      </c>
      <c r="AL549" s="11">
        <f>'OddsRatio_working_3-way'!Z549+'OddsRatio_working_3-way'!AF549</f>
        <v>1.0938793171010177</v>
      </c>
      <c r="AM549" s="11">
        <f>'OddsRatio_working_3-way'!AA549+'OddsRatio_working_3-way'!AG549</f>
        <v>-0.98094562085991488</v>
      </c>
      <c r="AN549" s="11">
        <f>'OddsRatio_working_3-way'!AB549+'OddsRatio_working_3-way'!AH549</f>
        <v>-0.11293369624110308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1.0938793171010177</v>
      </c>
      <c r="AS549" s="11">
        <f>IF(('OddsRatio_working_3-way'!X549=0),IF(Q549&gt;0,-Q549^(1/3),(-Q549)^(1/3)),'OddsRatio_working_3-way'!AM549-'OddsRatio_working_3-way'!R549/3)</f>
        <v>-0.98094562085991488</v>
      </c>
      <c r="AT549" s="11">
        <f>IF(('OddsRatio_working_3-way'!X549=0),IF(Q549&gt;0,-Q549^(1/3),(-Q549)^(1/3)),'OddsRatio_working_3-way'!AN549-'OddsRatio_working_3-way'!R549/3)</f>
        <v>-0.11293369624110308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9">
        <f t="shared" si="117"/>
        <v>0.21393751608443068</v>
      </c>
      <c r="E550" s="9">
        <f t="shared" si="118"/>
        <v>0.25026427203707574</v>
      </c>
      <c r="F550" s="9">
        <f t="shared" si="119"/>
        <v>0.53579821187849352</v>
      </c>
      <c r="G550" s="9">
        <f t="shared" si="120"/>
        <v>1.0438244294175192</v>
      </c>
      <c r="H550" s="9">
        <f t="shared" si="121"/>
        <v>4.6742619915496677</v>
      </c>
      <c r="I550" s="9">
        <f t="shared" si="122"/>
        <v>3.9957761124282798</v>
      </c>
      <c r="J550" s="9">
        <f t="shared" si="123"/>
        <v>1.8663742764165412</v>
      </c>
      <c r="K550" s="11">
        <f t="shared" si="124"/>
        <v>0.22123893805309736</v>
      </c>
      <c r="L550" s="11">
        <f t="shared" si="125"/>
        <v>0.25839793281653745</v>
      </c>
      <c r="M550" s="11">
        <f t="shared" si="126"/>
        <v>0.54644808743169393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-0.2619402049764501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0.22554681983357514</v>
      </c>
      <c r="Q550" s="11">
        <f>2*'OddsRatio_working_3-way'!K550*'OddsRatio_working_3-way'!L550*'OddsRatio_working_3-way'!M550</f>
        <v>6.2478343444203645E-2</v>
      </c>
      <c r="R550" s="11">
        <f t="shared" si="127"/>
        <v>0</v>
      </c>
      <c r="S550" s="11">
        <f t="shared" si="128"/>
        <v>-0.8610622407272418</v>
      </c>
      <c r="T550" s="11">
        <f t="shared" si="129"/>
        <v>-0.23852139632333572</v>
      </c>
      <c r="U550" s="11">
        <f>'OddsRatio_working_3-way'!S550-'OddsRatio_working_3-way'!R550^2/3</f>
        <v>-0.8610622407272418</v>
      </c>
      <c r="V550" s="11">
        <f>'OddsRatio_working_3-way'!S550*'OddsRatio_working_3-way'!R550/3-2*'OddsRatio_working_3-way'!R550^3/27-'OddsRatio_working_3-way'!T550</f>
        <v>0.23852139632333572</v>
      </c>
      <c r="W550" s="11">
        <f>'OddsRatio_working_3-way'!V550^2+4*'OddsRatio_working_3-way'!U550^3/27</f>
        <v>-3.7687663804266171E-2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0.15376940553008259</v>
      </c>
      <c r="Y550" s="11">
        <f>IF('OddsRatio_working_3-way'!W550&gt;=0,IF('OddsRatio_working_3-way'!V550+SQRT('OddsRatio_working_3-way'!W550)&gt;0,0,PI()),ACOS('OddsRatio_working_3-way'!V550/(2*'OddsRatio_working_3-way'!X550)))</f>
        <v>0.68316064330358872</v>
      </c>
      <c r="Z550" s="11">
        <f>'OddsRatio_working_3-way'!X550^(1/3)*COS('OddsRatio_working_3-way'!Y550/3)</f>
        <v>0.52191221470875959</v>
      </c>
      <c r="AA550" s="11">
        <f>'OddsRatio_working_3-way'!X550^(1/3)*COS(('OddsRatio_working_3-way'!Y550+2*PI())/3)</f>
        <v>-0.36570003455380617</v>
      </c>
      <c r="AB550" s="11">
        <f>'OddsRatio_working_3-way'!X550^(1/3)*COS(('OddsRatio_working_3-way'!Y550+4*PI())/3)</f>
        <v>-0.15621218015495325</v>
      </c>
      <c r="AC550" s="11">
        <f>'OddsRatio_working_3-way'!X550^(1/3)*SIN('OddsRatio_working_3-way'!Y550/3)</f>
        <v>0.12094786912913479</v>
      </c>
      <c r="AD550" s="11">
        <f>'OddsRatio_working_3-way'!X550^(1/3)*SIN(('OddsRatio_working_3-way'!Y550+2*PI())/3)</f>
        <v>0.39151530191861672</v>
      </c>
      <c r="AE550" s="11">
        <f>'OddsRatio_working_3-way'!X550^(1/3)*SIN(('OddsRatio_working_3-way'!Y550+4*PI())/3)</f>
        <v>-0.51246317104775152</v>
      </c>
      <c r="AF550" s="11">
        <f>-'OddsRatio_working_3-way'!U550/(3*'OddsRatio_working_3-way'!X550^(1/3))*COS(('OddsRatio_working_3-way'!Y550)/3)</f>
        <v>0.52191221470875948</v>
      </c>
      <c r="AG550" s="11">
        <f>-'OddsRatio_working_3-way'!U550/(3*'OddsRatio_working_3-way'!X550^(1/3))*COS(('OddsRatio_working_3-way'!Y550+2*PI())/3)</f>
        <v>-0.36570003455380606</v>
      </c>
      <c r="AH550" s="11">
        <f>-'OddsRatio_working_3-way'!U550/(3*'OddsRatio_working_3-way'!X550^(1/3))*COS(('OddsRatio_working_3-way'!Y550+4*PI())/3)</f>
        <v>-0.15621218015495322</v>
      </c>
      <c r="AI550" s="11">
        <f>'OddsRatio_working_3-way'!U550/(3*'OddsRatio_working_3-way'!X550^(1/3))*SIN(('OddsRatio_working_3-way'!Y550)/3)</f>
        <v>-0.12094786912913476</v>
      </c>
      <c r="AJ550" s="11">
        <f>'OddsRatio_working_3-way'!U550/(3*'OddsRatio_working_3-way'!X550^(1/3))*SIN(('OddsRatio_working_3-way'!Y550+2*PI())/3)</f>
        <v>-0.39151530191861666</v>
      </c>
      <c r="AK550" s="11">
        <f>'OddsRatio_working_3-way'!U550/(3*'OddsRatio_working_3-way'!X550^(1/3))*SIN(('OddsRatio_working_3-way'!Y550+4*PI())/3)</f>
        <v>0.51246317104775141</v>
      </c>
      <c r="AL550" s="11">
        <f>'OddsRatio_working_3-way'!Z550+'OddsRatio_working_3-way'!AF550</f>
        <v>1.0438244294175192</v>
      </c>
      <c r="AM550" s="11">
        <f>'OddsRatio_working_3-way'!AA550+'OddsRatio_working_3-way'!AG550</f>
        <v>-0.73140006910761224</v>
      </c>
      <c r="AN550" s="11">
        <f>'OddsRatio_working_3-way'!AB550+'OddsRatio_working_3-way'!AH550</f>
        <v>-0.3124243603099065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1.0438244294175192</v>
      </c>
      <c r="AS550" s="11">
        <f>IF(('OddsRatio_working_3-way'!X550=0),IF(Q550&gt;0,-Q550^(1/3),(-Q550)^(1/3)),'OddsRatio_working_3-way'!AM550-'OddsRatio_working_3-way'!R550/3)</f>
        <v>-0.73140006910761224</v>
      </c>
      <c r="AT550" s="11">
        <f>IF(('OddsRatio_working_3-way'!X550=0),IF(Q550&gt;0,-Q550^(1/3),(-Q550)^(1/3)),'OddsRatio_working_3-way'!AN550-'OddsRatio_working_3-way'!R550/3)</f>
        <v>-0.3124243603099065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9">
        <f t="shared" si="117"/>
        <v>0.33044072566823118</v>
      </c>
      <c r="E551" s="9">
        <f t="shared" si="118"/>
        <v>0.2726860039306806</v>
      </c>
      <c r="F551" s="9">
        <f t="shared" si="119"/>
        <v>0.39687327040108833</v>
      </c>
      <c r="G551" s="9">
        <f t="shared" si="120"/>
        <v>1.0338068165424943</v>
      </c>
      <c r="H551" s="9">
        <f t="shared" si="121"/>
        <v>3.0262613604232884</v>
      </c>
      <c r="I551" s="9">
        <f t="shared" si="122"/>
        <v>3.667221586679636</v>
      </c>
      <c r="J551" s="9">
        <f t="shared" si="123"/>
        <v>2.5196960203174665</v>
      </c>
      <c r="K551" s="11">
        <f t="shared" si="124"/>
        <v>0.33783783783783783</v>
      </c>
      <c r="L551" s="11">
        <f t="shared" si="125"/>
        <v>0.27932960893854747</v>
      </c>
      <c r="M551" s="11">
        <f t="shared" si="126"/>
        <v>0.40485829959514169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-0.28400201481648113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0.2296163351735242</v>
      </c>
      <c r="Q551" s="11">
        <f>2*'OddsRatio_working_3-way'!K551*'OddsRatio_working_3-way'!L551*'OddsRatio_working_3-way'!M551</f>
        <v>7.6411426014483919E-2</v>
      </c>
      <c r="R551" s="11">
        <f t="shared" si="127"/>
        <v>0</v>
      </c>
      <c r="S551" s="11">
        <f t="shared" si="128"/>
        <v>-0.80850248658235635</v>
      </c>
      <c r="T551" s="11">
        <f t="shared" si="129"/>
        <v>-0.26905240818048459</v>
      </c>
      <c r="U551" s="11">
        <f>'OddsRatio_working_3-way'!S551-'OddsRatio_working_3-way'!R551^2/3</f>
        <v>-0.80850248658235635</v>
      </c>
      <c r="V551" s="11">
        <f>'OddsRatio_working_3-way'!S551*'OddsRatio_working_3-way'!R551/3-2*'OddsRatio_working_3-way'!R551^3/27-'OddsRatio_working_3-way'!T551</f>
        <v>0.26905240818048459</v>
      </c>
      <c r="W551" s="11">
        <f>'OddsRatio_working_3-way'!V551^2+4*'OddsRatio_working_3-way'!U551^3/27</f>
        <v>-5.9069335588964461E-3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0.13990722989414678</v>
      </c>
      <c r="Y551" s="11">
        <f>IF('OddsRatio_working_3-way'!W551&gt;=0,IF('OddsRatio_working_3-way'!V551+SQRT('OddsRatio_working_3-way'!W551)&gt;0,0,PI()),ACOS('OddsRatio_working_3-way'!V551/(2*'OddsRatio_working_3-way'!X551)))</f>
        <v>0.27824626325905411</v>
      </c>
      <c r="Z551" s="11">
        <f>'OddsRatio_working_3-way'!X551^(1/3)*COS('OddsRatio_working_3-way'!Y551/3)</f>
        <v>0.51690340827124726</v>
      </c>
      <c r="AA551" s="11">
        <f>'OddsRatio_working_3-way'!X551^(1/3)*COS(('OddsRatio_working_3-way'!Y551+2*PI())/3)</f>
        <v>-0.30009028640934327</v>
      </c>
      <c r="AB551" s="11">
        <f>'OddsRatio_working_3-way'!X551^(1/3)*COS(('OddsRatio_working_3-way'!Y551+4*PI())/3)</f>
        <v>-0.21681312186190388</v>
      </c>
      <c r="AC551" s="11">
        <f>'OddsRatio_working_3-way'!X551^(1/3)*SIN('OddsRatio_working_3-way'!Y551/3)</f>
        <v>4.8080093368812915E-2</v>
      </c>
      <c r="AD551" s="11">
        <f>'OddsRatio_working_3-way'!X551^(1/3)*SIN(('OddsRatio_working_3-way'!Y551+2*PI())/3)</f>
        <v>0.42361143618125302</v>
      </c>
      <c r="AE551" s="11">
        <f>'OddsRatio_working_3-way'!X551^(1/3)*SIN(('OddsRatio_working_3-way'!Y551+4*PI())/3)</f>
        <v>-0.47169152955006588</v>
      </c>
      <c r="AF551" s="11">
        <f>-'OddsRatio_working_3-way'!U551/(3*'OddsRatio_working_3-way'!X551^(1/3))*COS(('OddsRatio_working_3-way'!Y551)/3)</f>
        <v>0.51690340827124714</v>
      </c>
      <c r="AG551" s="11">
        <f>-'OddsRatio_working_3-way'!U551/(3*'OddsRatio_working_3-way'!X551^(1/3))*COS(('OddsRatio_working_3-way'!Y551+2*PI())/3)</f>
        <v>-0.30009028640934321</v>
      </c>
      <c r="AH551" s="11">
        <f>-'OddsRatio_working_3-way'!U551/(3*'OddsRatio_working_3-way'!X551^(1/3))*COS(('OddsRatio_working_3-way'!Y551+4*PI())/3)</f>
        <v>-0.21681312186190382</v>
      </c>
      <c r="AI551" s="11">
        <f>'OddsRatio_working_3-way'!U551/(3*'OddsRatio_working_3-way'!X551^(1/3))*SIN(('OddsRatio_working_3-way'!Y551)/3)</f>
        <v>-4.8080093368812908E-2</v>
      </c>
      <c r="AJ551" s="11">
        <f>'OddsRatio_working_3-way'!U551/(3*'OddsRatio_working_3-way'!X551^(1/3))*SIN(('OddsRatio_working_3-way'!Y551+2*PI())/3)</f>
        <v>-0.42361143618125296</v>
      </c>
      <c r="AK551" s="11">
        <f>'OddsRatio_working_3-way'!U551/(3*'OddsRatio_working_3-way'!X551^(1/3))*SIN(('OddsRatio_working_3-way'!Y551+4*PI())/3)</f>
        <v>0.47169152955006577</v>
      </c>
      <c r="AL551" s="11">
        <f>'OddsRatio_working_3-way'!Z551+'OddsRatio_working_3-way'!AF551</f>
        <v>1.0338068165424943</v>
      </c>
      <c r="AM551" s="11">
        <f>'OddsRatio_working_3-way'!AA551+'OddsRatio_working_3-way'!AG551</f>
        <v>-0.60018057281868642</v>
      </c>
      <c r="AN551" s="11">
        <f>'OddsRatio_working_3-way'!AB551+'OddsRatio_working_3-way'!AH551</f>
        <v>-0.4336262437238077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1.0338068165424943</v>
      </c>
      <c r="AS551" s="11">
        <f>IF(('OddsRatio_working_3-way'!X551=0),IF(Q551&gt;0,-Q551^(1/3),(-Q551)^(1/3)),'OddsRatio_working_3-way'!AM551-'OddsRatio_working_3-way'!R551/3)</f>
        <v>-0.60018057281868642</v>
      </c>
      <c r="AT551" s="11">
        <f>IF(('OddsRatio_working_3-way'!X551=0),IF(Q551&gt;0,-Q551^(1/3),(-Q551)^(1/3)),'OddsRatio_working_3-way'!AN551-'OddsRatio_working_3-way'!R551/3)</f>
        <v>-0.4336262437238077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9">
        <f t="shared" si="117"/>
        <v>0.63803581582506919</v>
      </c>
      <c r="E552" s="9">
        <f t="shared" si="118"/>
        <v>0.23319276939546879</v>
      </c>
      <c r="F552" s="9">
        <f t="shared" si="119"/>
        <v>0.12877141477946213</v>
      </c>
      <c r="G552" s="9">
        <f t="shared" si="120"/>
        <v>1.0505743222292212</v>
      </c>
      <c r="H552" s="9">
        <f t="shared" si="121"/>
        <v>1.5673101340037796</v>
      </c>
      <c r="I552" s="9">
        <f t="shared" si="122"/>
        <v>4.288297628577463</v>
      </c>
      <c r="J552" s="9">
        <f t="shared" si="123"/>
        <v>7.7656986351561841</v>
      </c>
      <c r="K552" s="11">
        <f t="shared" si="124"/>
        <v>0.64935064935064934</v>
      </c>
      <c r="L552" s="11">
        <f t="shared" si="125"/>
        <v>0.24213075060532688</v>
      </c>
      <c r="M552" s="11">
        <f t="shared" si="126"/>
        <v>0.13440860215053763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-0.23002776337932174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0.21365223856827387</v>
      </c>
      <c r="Q552" s="11">
        <f>2*'OddsRatio_working_3-way'!K552*'OddsRatio_working_3-way'!L552*'OddsRatio_working_3-way'!M552</f>
        <v>4.2265526917561594E-2</v>
      </c>
      <c r="R552" s="11">
        <f t="shared" si="127"/>
        <v>0</v>
      </c>
      <c r="S552" s="11">
        <f t="shared" si="128"/>
        <v>-0.92881065932878626</v>
      </c>
      <c r="T552" s="11">
        <f t="shared" si="129"/>
        <v>-0.18374098107394388</v>
      </c>
      <c r="U552" s="11">
        <f>'OddsRatio_working_3-way'!S552-'OddsRatio_working_3-way'!R552^2/3</f>
        <v>-0.92881065932878626</v>
      </c>
      <c r="V552" s="11">
        <f>'OddsRatio_working_3-way'!S552*'OddsRatio_working_3-way'!R552/3-2*'OddsRatio_working_3-way'!R552^3/27-'OddsRatio_working_3-way'!T552</f>
        <v>0.18374098107394388</v>
      </c>
      <c r="W552" s="11">
        <f>'OddsRatio_working_3-way'!V552^2+4*'OddsRatio_working_3-way'!U552^3/27</f>
        <v>-8.494665374364091E-2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0.17226970269729405</v>
      </c>
      <c r="Y552" s="11">
        <f>IF('OddsRatio_working_3-way'!W552&gt;=0,IF('OddsRatio_working_3-way'!V552+SQRT('OddsRatio_working_3-way'!W552)&gt;0,0,PI()),ACOS('OddsRatio_working_3-way'!V552/(2*'OddsRatio_working_3-way'!X552)))</f>
        <v>1.0083059507831535</v>
      </c>
      <c r="Z552" s="11">
        <f>'OddsRatio_working_3-way'!X552^(1/3)*COS('OddsRatio_working_3-way'!Y552/3)</f>
        <v>0.52528716111461071</v>
      </c>
      <c r="AA552" s="11">
        <f>'OddsRatio_working_3-way'!X552^(1/3)*COS(('OddsRatio_working_3-way'!Y552+2*PI())/3)</f>
        <v>-0.42157033604017358</v>
      </c>
      <c r="AB552" s="11">
        <f>'OddsRatio_working_3-way'!X552^(1/3)*COS(('OddsRatio_working_3-way'!Y552+4*PI())/3)</f>
        <v>-0.10371682507443722</v>
      </c>
      <c r="AC552" s="11">
        <f>'OddsRatio_working_3-way'!X552^(1/3)*SIN('OddsRatio_working_3-way'!Y552/3)</f>
        <v>0.18351281011893558</v>
      </c>
      <c r="AD552" s="11">
        <f>'OddsRatio_working_3-way'!X552^(1/3)*SIN(('OddsRatio_working_3-way'!Y552+2*PI())/3)</f>
        <v>0.36315562074759433</v>
      </c>
      <c r="AE552" s="11">
        <f>'OddsRatio_working_3-way'!X552^(1/3)*SIN(('OddsRatio_working_3-way'!Y552+4*PI())/3)</f>
        <v>-0.54666843086652994</v>
      </c>
      <c r="AF552" s="11">
        <f>-'OddsRatio_working_3-way'!U552/(3*'OddsRatio_working_3-way'!X552^(1/3))*COS(('OddsRatio_working_3-way'!Y552)/3)</f>
        <v>0.5252871611146106</v>
      </c>
      <c r="AG552" s="11">
        <f>-'OddsRatio_working_3-way'!U552/(3*'OddsRatio_working_3-way'!X552^(1/3))*COS(('OddsRatio_working_3-way'!Y552+2*PI())/3)</f>
        <v>-0.42157033604017352</v>
      </c>
      <c r="AH552" s="11">
        <f>-'OddsRatio_working_3-way'!U552/(3*'OddsRatio_working_3-way'!X552^(1/3))*COS(('OddsRatio_working_3-way'!Y552+4*PI())/3)</f>
        <v>-0.10371682507443721</v>
      </c>
      <c r="AI552" s="11">
        <f>'OddsRatio_working_3-way'!U552/(3*'OddsRatio_working_3-way'!X552^(1/3))*SIN(('OddsRatio_working_3-way'!Y552)/3)</f>
        <v>-0.18351281011893555</v>
      </c>
      <c r="AJ552" s="11">
        <f>'OddsRatio_working_3-way'!U552/(3*'OddsRatio_working_3-way'!X552^(1/3))*SIN(('OddsRatio_working_3-way'!Y552+2*PI())/3)</f>
        <v>-0.36315562074759428</v>
      </c>
      <c r="AK552" s="11">
        <f>'OddsRatio_working_3-way'!U552/(3*'OddsRatio_working_3-way'!X552^(1/3))*SIN(('OddsRatio_working_3-way'!Y552+4*PI())/3)</f>
        <v>0.54666843086652983</v>
      </c>
      <c r="AL552" s="11">
        <f>'OddsRatio_working_3-way'!Z552+'OddsRatio_working_3-way'!AF552</f>
        <v>1.0505743222292212</v>
      </c>
      <c r="AM552" s="11">
        <f>'OddsRatio_working_3-way'!AA552+'OddsRatio_working_3-way'!AG552</f>
        <v>-0.84314067208034715</v>
      </c>
      <c r="AN552" s="11">
        <f>'OddsRatio_working_3-way'!AB552+'OddsRatio_working_3-way'!AH552</f>
        <v>-0.20743365014887444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1.0505743222292212</v>
      </c>
      <c r="AS552" s="11">
        <f>IF(('OddsRatio_working_3-way'!X552=0),IF(Q552&gt;0,-Q552^(1/3),(-Q552)^(1/3)),'OddsRatio_working_3-way'!AM552-'OddsRatio_working_3-way'!R552/3)</f>
        <v>-0.84314067208034715</v>
      </c>
      <c r="AT552" s="11">
        <f>IF(('OddsRatio_working_3-way'!X552=0),IF(Q552&gt;0,-Q552^(1/3),(-Q552)^(1/3)),'OddsRatio_working_3-way'!AN552-'OddsRatio_working_3-way'!R552/3)</f>
        <v>-0.20743365014887444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9">
        <f t="shared" si="117"/>
        <v>0.78130521965239663</v>
      </c>
      <c r="E553" s="9">
        <f t="shared" si="118"/>
        <v>0.14392470210501668</v>
      </c>
      <c r="F553" s="9">
        <f t="shared" si="119"/>
        <v>7.4770078242586344E-2</v>
      </c>
      <c r="G553" s="9">
        <f t="shared" si="120"/>
        <v>1.1662897271488259</v>
      </c>
      <c r="H553" s="9">
        <f t="shared" si="121"/>
        <v>1.2799095345157183</v>
      </c>
      <c r="I553" s="9">
        <f t="shared" si="122"/>
        <v>6.9480776084590117</v>
      </c>
      <c r="J553" s="9">
        <f t="shared" si="123"/>
        <v>13.374334005049041</v>
      </c>
      <c r="K553" s="11">
        <f t="shared" si="124"/>
        <v>0.80645161290322587</v>
      </c>
      <c r="L553" s="11">
        <f t="shared" si="125"/>
        <v>0.16393442622950821</v>
      </c>
      <c r="M553" s="11">
        <f t="shared" si="126"/>
        <v>8.6132644272179162E-2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-0.1478812326032326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0.18162555210751691</v>
      </c>
      <c r="Q553" s="11">
        <f>2*'OddsRatio_working_3-way'!K553*'OddsRatio_working_3-way'!L553*'OddsRatio_working_3-way'!M553</f>
        <v>2.2774363900629081E-2</v>
      </c>
      <c r="R553" s="11">
        <f t="shared" si="127"/>
        <v>0</v>
      </c>
      <c r="S553" s="11">
        <f t="shared" si="128"/>
        <v>-1.2281852734810561</v>
      </c>
      <c r="T553" s="11">
        <f t="shared" si="129"/>
        <v>-0.15400442300702899</v>
      </c>
      <c r="U553" s="11">
        <f>'OddsRatio_working_3-way'!S553-'OddsRatio_working_3-way'!R553^2/3</f>
        <v>-1.2281852734810561</v>
      </c>
      <c r="V553" s="11">
        <f>'OddsRatio_working_3-way'!S553*'OddsRatio_working_3-way'!R553/3-2*'OddsRatio_working_3-way'!R553^3/27-'OddsRatio_working_3-way'!T553</f>
        <v>0.15400442300702899</v>
      </c>
      <c r="W553" s="11">
        <f>'OddsRatio_working_3-way'!V553^2+4*'OddsRatio_working_3-way'!U553^3/27</f>
        <v>-0.25074821499789912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0.26194731211811806</v>
      </c>
      <c r="Y553" s="11">
        <f>IF('OddsRatio_working_3-way'!W553&gt;=0,IF('OddsRatio_working_3-way'!V553+SQRT('OddsRatio_working_3-way'!W553)&gt;0,0,PI()),ACOS('OddsRatio_working_3-way'!V553/(2*'OddsRatio_working_3-way'!X553)))</f>
        <v>1.2724283465626658</v>
      </c>
      <c r="Z553" s="11">
        <f>'OddsRatio_working_3-way'!X553^(1/3)*COS('OddsRatio_working_3-way'!Y553/3)</f>
        <v>0.58314486357441286</v>
      </c>
      <c r="AA553" s="11">
        <f>'OddsRatio_working_3-way'!X553^(1/3)*COS(('OddsRatio_working_3-way'!Y553+2*PI())/3)</f>
        <v>-0.51961380837344917</v>
      </c>
      <c r="AB553" s="11">
        <f>'OddsRatio_working_3-way'!X553^(1/3)*COS(('OddsRatio_working_3-way'!Y553+4*PI())/3)</f>
        <v>-6.3531055200963818E-2</v>
      </c>
      <c r="AC553" s="11">
        <f>'OddsRatio_working_3-way'!X553^(1/3)*SIN('OddsRatio_working_3-way'!Y553/3)</f>
        <v>0.26331950031688017</v>
      </c>
      <c r="AD553" s="11">
        <f>'OddsRatio_working_3-way'!X553^(1/3)*SIN(('OddsRatio_working_3-way'!Y553+2*PI())/3)</f>
        <v>0.37335851578341217</v>
      </c>
      <c r="AE553" s="11">
        <f>'OddsRatio_working_3-way'!X553^(1/3)*SIN(('OddsRatio_working_3-way'!Y553+4*PI())/3)</f>
        <v>-0.63667801610029229</v>
      </c>
      <c r="AF553" s="11">
        <f>-'OddsRatio_working_3-way'!U553/(3*'OddsRatio_working_3-way'!X553^(1/3))*COS(('OddsRatio_working_3-way'!Y553)/3)</f>
        <v>0.58314486357441297</v>
      </c>
      <c r="AG553" s="11">
        <f>-'OddsRatio_working_3-way'!U553/(3*'OddsRatio_working_3-way'!X553^(1/3))*COS(('OddsRatio_working_3-way'!Y553+2*PI())/3)</f>
        <v>-0.51961380837344928</v>
      </c>
      <c r="AH553" s="11">
        <f>-'OddsRatio_working_3-way'!U553/(3*'OddsRatio_working_3-way'!X553^(1/3))*COS(('OddsRatio_working_3-way'!Y553+4*PI())/3)</f>
        <v>-6.3531055200963832E-2</v>
      </c>
      <c r="AI553" s="11">
        <f>'OddsRatio_working_3-way'!U553/(3*'OddsRatio_working_3-way'!X553^(1/3))*SIN(('OddsRatio_working_3-way'!Y553)/3)</f>
        <v>-0.26331950031688023</v>
      </c>
      <c r="AJ553" s="11">
        <f>'OddsRatio_working_3-way'!U553/(3*'OddsRatio_working_3-way'!X553^(1/3))*SIN(('OddsRatio_working_3-way'!Y553+2*PI())/3)</f>
        <v>-0.37335851578341223</v>
      </c>
      <c r="AK553" s="11">
        <f>'OddsRatio_working_3-way'!U553/(3*'OddsRatio_working_3-way'!X553^(1/3))*SIN(('OddsRatio_working_3-way'!Y553+4*PI())/3)</f>
        <v>0.6366780161002924</v>
      </c>
      <c r="AL553" s="11">
        <f>'OddsRatio_working_3-way'!Z553+'OddsRatio_working_3-way'!AF553</f>
        <v>1.1662897271488259</v>
      </c>
      <c r="AM553" s="11">
        <f>'OddsRatio_working_3-way'!AA553+'OddsRatio_working_3-way'!AG553</f>
        <v>-1.0392276167468983</v>
      </c>
      <c r="AN553" s="11">
        <f>'OddsRatio_working_3-way'!AB553+'OddsRatio_working_3-way'!AH553</f>
        <v>-0.12706211040192766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1.1662897271488259</v>
      </c>
      <c r="AS553" s="11">
        <f>IF(('OddsRatio_working_3-way'!X553=0),IF(Q553&gt;0,-Q553^(1/3),(-Q553)^(1/3)),'OddsRatio_working_3-way'!AM553-'OddsRatio_working_3-way'!R553/3)</f>
        <v>-1.0392276167468983</v>
      </c>
      <c r="AT553" s="11">
        <f>IF(('OddsRatio_working_3-way'!X553=0),IF(Q553&gt;0,-Q553^(1/3),(-Q553)^(1/3)),'OddsRatio_working_3-way'!AN553-'OddsRatio_working_3-way'!R553/3)</f>
        <v>-0.12706211040192766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9">
        <f t="shared" si="117"/>
        <v>0.15186698987514602</v>
      </c>
      <c r="E554" s="9">
        <f t="shared" si="118"/>
        <v>0.21835621227003479</v>
      </c>
      <c r="F554" s="9">
        <f t="shared" si="119"/>
        <v>0.62977679785481933</v>
      </c>
      <c r="G554" s="9">
        <f t="shared" si="120"/>
        <v>1.0497574112375305</v>
      </c>
      <c r="H554" s="9">
        <f t="shared" si="121"/>
        <v>6.5847094277836629</v>
      </c>
      <c r="I554" s="9">
        <f t="shared" si="122"/>
        <v>4.579672772319979</v>
      </c>
      <c r="J554" s="9">
        <f t="shared" si="123"/>
        <v>1.5878641502930173</v>
      </c>
      <c r="K554" s="11">
        <f t="shared" si="124"/>
        <v>0.15822784810126581</v>
      </c>
      <c r="L554" s="11">
        <f t="shared" si="125"/>
        <v>0.22675736961451246</v>
      </c>
      <c r="M554" s="11">
        <f t="shared" si="126"/>
        <v>0.64102564102564097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-0.23365429694543627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0.21366601384684564</v>
      </c>
      <c r="Q554" s="11">
        <f>2*'OddsRatio_working_3-way'!K554*'OddsRatio_working_3-way'!L554*'OddsRatio_working_3-way'!M554</f>
        <v>4.5999141840009826E-2</v>
      </c>
      <c r="R554" s="11">
        <f t="shared" si="127"/>
        <v>0</v>
      </c>
      <c r="S554" s="11">
        <f t="shared" si="128"/>
        <v>-0.91445360363623718</v>
      </c>
      <c r="T554" s="11">
        <f t="shared" si="129"/>
        <v>-0.1968683753791684</v>
      </c>
      <c r="U554" s="11">
        <f>'OddsRatio_working_3-way'!S554-'OddsRatio_working_3-way'!R554^2/3</f>
        <v>-0.91445360363623718</v>
      </c>
      <c r="V554" s="11">
        <f>'OddsRatio_working_3-way'!S554*'OddsRatio_working_3-way'!R554/3-2*'OddsRatio_working_3-way'!R554^3/27-'OddsRatio_working_3-way'!T554</f>
        <v>0.1968683753791684</v>
      </c>
      <c r="W554" s="11">
        <f>'OddsRatio_working_3-way'!V554^2+4*'OddsRatio_working_3-way'!U554^3/27</f>
        <v>-7.4530150074364976E-2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0.16829089941140468</v>
      </c>
      <c r="Y554" s="11">
        <f>IF('OddsRatio_working_3-way'!W554&gt;=0,IF('OddsRatio_working_3-way'!V554+SQRT('OddsRatio_working_3-way'!W554)&gt;0,0,PI()),ACOS('OddsRatio_working_3-way'!V554/(2*'OddsRatio_working_3-way'!X554)))</f>
        <v>0.94603340469699859</v>
      </c>
      <c r="Z554" s="11">
        <f>'OddsRatio_working_3-way'!X554^(1/3)*COS('OddsRatio_working_3-way'!Y554/3)</f>
        <v>0.52487870561876526</v>
      </c>
      <c r="AA554" s="11">
        <f>'OddsRatio_working_3-way'!X554^(1/3)*COS(('OddsRatio_working_3-way'!Y554+2*PI())/3)</f>
        <v>-0.410730145510873</v>
      </c>
      <c r="AB554" s="11">
        <f>'OddsRatio_working_3-way'!X554^(1/3)*COS(('OddsRatio_working_3-way'!Y554+4*PI())/3)</f>
        <v>-0.11414856010789222</v>
      </c>
      <c r="AC554" s="11">
        <f>'OddsRatio_working_3-way'!X554^(1/3)*SIN('OddsRatio_working_3-way'!Y554/3)</f>
        <v>0.17123145816909693</v>
      </c>
      <c r="AD554" s="11">
        <f>'OddsRatio_working_3-way'!X554^(1/3)*SIN(('OddsRatio_working_3-way'!Y554+2*PI())/3)</f>
        <v>0.3689425638867963</v>
      </c>
      <c r="AE554" s="11">
        <f>'OddsRatio_working_3-way'!X554^(1/3)*SIN(('OddsRatio_working_3-way'!Y554+4*PI())/3)</f>
        <v>-0.54017402205589327</v>
      </c>
      <c r="AF554" s="11">
        <f>-'OddsRatio_working_3-way'!U554/(3*'OddsRatio_working_3-way'!X554^(1/3))*COS(('OddsRatio_working_3-way'!Y554)/3)</f>
        <v>0.52487870561876526</v>
      </c>
      <c r="AG554" s="11">
        <f>-'OddsRatio_working_3-way'!U554/(3*'OddsRatio_working_3-way'!X554^(1/3))*COS(('OddsRatio_working_3-way'!Y554+2*PI())/3)</f>
        <v>-0.410730145510873</v>
      </c>
      <c r="AH554" s="11">
        <f>-'OddsRatio_working_3-way'!U554/(3*'OddsRatio_working_3-way'!X554^(1/3))*COS(('OddsRatio_working_3-way'!Y554+4*PI())/3)</f>
        <v>-0.11414856010789222</v>
      </c>
      <c r="AI554" s="11">
        <f>'OddsRatio_working_3-way'!U554/(3*'OddsRatio_working_3-way'!X554^(1/3))*SIN(('OddsRatio_working_3-way'!Y554)/3)</f>
        <v>-0.17123145816909693</v>
      </c>
      <c r="AJ554" s="11">
        <f>'OddsRatio_working_3-way'!U554/(3*'OddsRatio_working_3-way'!X554^(1/3))*SIN(('OddsRatio_working_3-way'!Y554+2*PI())/3)</f>
        <v>-0.3689425638867963</v>
      </c>
      <c r="AK554" s="11">
        <f>'OddsRatio_working_3-way'!U554/(3*'OddsRatio_working_3-way'!X554^(1/3))*SIN(('OddsRatio_working_3-way'!Y554+4*PI())/3)</f>
        <v>0.54017402205589327</v>
      </c>
      <c r="AL554" s="11">
        <f>'OddsRatio_working_3-way'!Z554+'OddsRatio_working_3-way'!AF554</f>
        <v>1.0497574112375305</v>
      </c>
      <c r="AM554" s="11">
        <f>'OddsRatio_working_3-way'!AA554+'OddsRatio_working_3-way'!AG554</f>
        <v>-0.821460291021746</v>
      </c>
      <c r="AN554" s="11">
        <f>'OddsRatio_working_3-way'!AB554+'OddsRatio_working_3-way'!AH554</f>
        <v>-0.22829712021578444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1.0497574112375305</v>
      </c>
      <c r="AS554" s="11">
        <f>IF(('OddsRatio_working_3-way'!X554=0),IF(Q554&gt;0,-Q554^(1/3),(-Q554)^(1/3)),'OddsRatio_working_3-way'!AM554-'OddsRatio_working_3-way'!R554/3)</f>
        <v>-0.821460291021746</v>
      </c>
      <c r="AT554" s="11">
        <f>IF(('OddsRatio_working_3-way'!X554=0),IF(Q554&gt;0,-Q554^(1/3),(-Q554)^(1/3)),'OddsRatio_working_3-way'!AN554-'OddsRatio_working_3-way'!R554/3)</f>
        <v>-0.22829712021578444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9">
        <f t="shared" si="117"/>
        <v>0.60704261607292243</v>
      </c>
      <c r="E555" s="9">
        <f t="shared" si="118"/>
        <v>0.24461323208386035</v>
      </c>
      <c r="F555" s="9">
        <f t="shared" si="119"/>
        <v>0.14834415184321703</v>
      </c>
      <c r="G555" s="9">
        <f t="shared" si="120"/>
        <v>1.0611980371901191</v>
      </c>
      <c r="H555" s="9">
        <f t="shared" si="121"/>
        <v>1.6473308026859725</v>
      </c>
      <c r="I555" s="9">
        <f t="shared" si="122"/>
        <v>4.0880862882232458</v>
      </c>
      <c r="J555" s="9">
        <f t="shared" si="123"/>
        <v>6.7410813811985442</v>
      </c>
      <c r="K555" s="11">
        <f t="shared" si="124"/>
        <v>0.6211180124223602</v>
      </c>
      <c r="L555" s="11">
        <f t="shared" si="125"/>
        <v>0.25575447570332482</v>
      </c>
      <c r="M555" s="11">
        <f t="shared" si="126"/>
        <v>0.15600624024960999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-0.23799039299342606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0.22130478077060206</v>
      </c>
      <c r="Q555" s="11">
        <f>2*'OddsRatio_working_3-way'!K555*'OddsRatio_working_3-way'!L555*'OddsRatio_working_3-way'!M555</f>
        <v>4.9564340598119171E-2</v>
      </c>
      <c r="R555" s="11">
        <f t="shared" si="127"/>
        <v>0</v>
      </c>
      <c r="S555" s="11">
        <f t="shared" si="128"/>
        <v>-0.92988955557006492</v>
      </c>
      <c r="T555" s="11">
        <f t="shared" si="129"/>
        <v>-0.20826193853752858</v>
      </c>
      <c r="U555" s="11">
        <f>'OddsRatio_working_3-way'!S555-'OddsRatio_working_3-way'!R555^2/3</f>
        <v>-0.92988955557006492</v>
      </c>
      <c r="V555" s="11">
        <f>'OddsRatio_working_3-way'!S555*'OddsRatio_working_3-way'!R555/3-2*'OddsRatio_working_3-way'!R555^3/27-'OddsRatio_working_3-way'!T555</f>
        <v>0.20826193853752858</v>
      </c>
      <c r="W555" s="11">
        <f>'OddsRatio_working_3-way'!V555^2+4*'OddsRatio_working_3-way'!U555^3/27</f>
        <v>-7.5748515159352492E-2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0.17256994973253731</v>
      </c>
      <c r="Y555" s="11">
        <f>IF('OddsRatio_working_3-way'!W555&gt;=0,IF('OddsRatio_working_3-way'!V555+SQRT('OddsRatio_working_3-way'!W555)&gt;0,0,PI()),ACOS('OddsRatio_working_3-way'!V555/(2*'OddsRatio_working_3-way'!X555)))</f>
        <v>0.9230219755172212</v>
      </c>
      <c r="Z555" s="11">
        <f>'OddsRatio_working_3-way'!X555^(1/3)*COS('OddsRatio_working_3-way'!Y555/3)</f>
        <v>0.53059901859505942</v>
      </c>
      <c r="AA555" s="11">
        <f>'OddsRatio_working_3-way'!X555^(1/3)*COS(('OddsRatio_working_3-way'!Y555+2*PI())/3)</f>
        <v>-0.41131628912774665</v>
      </c>
      <c r="AB555" s="11">
        <f>'OddsRatio_working_3-way'!X555^(1/3)*COS(('OddsRatio_working_3-way'!Y555+4*PI())/3)</f>
        <v>-0.11928272946731264</v>
      </c>
      <c r="AC555" s="11">
        <f>'OddsRatio_working_3-way'!X555^(1/3)*SIN('OddsRatio_working_3-way'!Y555/3)</f>
        <v>0.16860565428235622</v>
      </c>
      <c r="AD555" s="11">
        <f>'OddsRatio_working_3-way'!X555^(1/3)*SIN(('OddsRatio_working_3-way'!Y555+2*PI())/3)</f>
        <v>0.37520940218523507</v>
      </c>
      <c r="AE555" s="11">
        <f>'OddsRatio_working_3-way'!X555^(1/3)*SIN(('OddsRatio_working_3-way'!Y555+4*PI())/3)</f>
        <v>-0.54381505646759132</v>
      </c>
      <c r="AF555" s="11">
        <f>-'OddsRatio_working_3-way'!U555/(3*'OddsRatio_working_3-way'!X555^(1/3))*COS(('OddsRatio_working_3-way'!Y555)/3)</f>
        <v>0.53059901859505954</v>
      </c>
      <c r="AG555" s="11">
        <f>-'OddsRatio_working_3-way'!U555/(3*'OddsRatio_working_3-way'!X555^(1/3))*COS(('OddsRatio_working_3-way'!Y555+2*PI())/3)</f>
        <v>-0.4113162891277467</v>
      </c>
      <c r="AH555" s="11">
        <f>-'OddsRatio_working_3-way'!U555/(3*'OddsRatio_working_3-way'!X555^(1/3))*COS(('OddsRatio_working_3-way'!Y555+4*PI())/3)</f>
        <v>-0.11928272946731265</v>
      </c>
      <c r="AI555" s="11">
        <f>'OddsRatio_working_3-way'!U555/(3*'OddsRatio_working_3-way'!X555^(1/3))*SIN(('OddsRatio_working_3-way'!Y555)/3)</f>
        <v>-0.16860565428235624</v>
      </c>
      <c r="AJ555" s="11">
        <f>'OddsRatio_working_3-way'!U555/(3*'OddsRatio_working_3-way'!X555^(1/3))*SIN(('OddsRatio_working_3-way'!Y555+2*PI())/3)</f>
        <v>-0.37520940218523519</v>
      </c>
      <c r="AK555" s="11">
        <f>'OddsRatio_working_3-way'!U555/(3*'OddsRatio_working_3-way'!X555^(1/3))*SIN(('OddsRatio_working_3-way'!Y555+4*PI())/3)</f>
        <v>0.54381505646759143</v>
      </c>
      <c r="AL555" s="11">
        <f>'OddsRatio_working_3-way'!Z555+'OddsRatio_working_3-way'!AF555</f>
        <v>1.0611980371901191</v>
      </c>
      <c r="AM555" s="11">
        <f>'OddsRatio_working_3-way'!AA555+'OddsRatio_working_3-way'!AG555</f>
        <v>-0.8226325782554933</v>
      </c>
      <c r="AN555" s="11">
        <f>'OddsRatio_working_3-way'!AB555+'OddsRatio_working_3-way'!AH555</f>
        <v>-0.23856545893462527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1.0611980371901191</v>
      </c>
      <c r="AS555" s="11">
        <f>IF(('OddsRatio_working_3-way'!X555=0),IF(Q555&gt;0,-Q555^(1/3),(-Q555)^(1/3)),'OddsRatio_working_3-way'!AM555-'OddsRatio_working_3-way'!R555/3)</f>
        <v>-0.8226325782554933</v>
      </c>
      <c r="AT555" s="11">
        <f>IF(('OddsRatio_working_3-way'!X555=0),IF(Q555&gt;0,-Q555^(1/3),(-Q555)^(1/3)),'OddsRatio_working_3-way'!AN555-'OddsRatio_working_3-way'!R555/3)</f>
        <v>-0.23856545893462527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9">
        <f t="shared" si="117"/>
        <v>0.60372269531577005</v>
      </c>
      <c r="E556" s="9">
        <f t="shared" si="118"/>
        <v>0.25497244335890151</v>
      </c>
      <c r="F556" s="9">
        <f t="shared" si="119"/>
        <v>0.14130486132532841</v>
      </c>
      <c r="G556" s="9">
        <f t="shared" si="120"/>
        <v>1.0586929197763173</v>
      </c>
      <c r="H556" s="9">
        <f t="shared" si="121"/>
        <v>1.6563896102613167</v>
      </c>
      <c r="I556" s="9">
        <f t="shared" si="122"/>
        <v>3.9219924585826358</v>
      </c>
      <c r="J556" s="9">
        <f t="shared" si="123"/>
        <v>7.0768973595160629</v>
      </c>
      <c r="K556" s="11">
        <f t="shared" si="124"/>
        <v>0.61728395061728392</v>
      </c>
      <c r="L556" s="11">
        <f t="shared" si="125"/>
        <v>0.26595744680851063</v>
      </c>
      <c r="M556" s="11">
        <f t="shared" si="126"/>
        <v>0.14836795252225518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-0.23924887701009934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0.22214271851243883</v>
      </c>
      <c r="Q556" s="11">
        <f>2*'OddsRatio_working_3-way'!K556*'OddsRatio_working_3-way'!L556*'OddsRatio_working_3-way'!M556</f>
        <v>4.8715508445710258E-2</v>
      </c>
      <c r="R556" s="11">
        <f t="shared" si="127"/>
        <v>0</v>
      </c>
      <c r="S556" s="11">
        <f t="shared" si="128"/>
        <v>-0.92850056931745428</v>
      </c>
      <c r="T556" s="11">
        <f t="shared" si="129"/>
        <v>-0.20361854590295045</v>
      </c>
      <c r="U556" s="11">
        <f>'OddsRatio_working_3-way'!S556-'OddsRatio_working_3-way'!R556^2/3</f>
        <v>-0.92850056931745428</v>
      </c>
      <c r="V556" s="11">
        <f>'OddsRatio_working_3-way'!S556*'OddsRatio_working_3-way'!R556/3-2*'OddsRatio_working_3-way'!R556^3/27-'OddsRatio_working_3-way'!T556</f>
        <v>0.20361854590295045</v>
      </c>
      <c r="W556" s="11">
        <f>'OddsRatio_working_3-way'!V556^2+4*'OddsRatio_working_3-way'!U556^3/27</f>
        <v>-7.7128035404746914E-2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0.17218343970920871</v>
      </c>
      <c r="Y556" s="11">
        <f>IF('OddsRatio_working_3-way'!W556&gt;=0,IF('OddsRatio_working_3-way'!V556+SQRT('OddsRatio_working_3-way'!W556)&gt;0,0,PI()),ACOS('OddsRatio_working_3-way'!V556/(2*'OddsRatio_working_3-way'!X556)))</f>
        <v>0.9381465649815407</v>
      </c>
      <c r="Z556" s="11">
        <f>'OddsRatio_working_3-way'!X556^(1/3)*COS('OddsRatio_working_3-way'!Y556/3)</f>
        <v>0.52934645988815865</v>
      </c>
      <c r="AA556" s="11">
        <f>'OddsRatio_working_3-way'!X556^(1/3)*COS(('OddsRatio_working_3-way'!Y556+2*PI())/3)</f>
        <v>-0.41289396527577682</v>
      </c>
      <c r="AB556" s="11">
        <f>'OddsRatio_working_3-way'!X556^(1/3)*COS(('OddsRatio_working_3-way'!Y556+4*PI())/3)</f>
        <v>-0.11645249461238193</v>
      </c>
      <c r="AC556" s="11">
        <f>'OddsRatio_working_3-way'!X556^(1/3)*SIN('OddsRatio_working_3-way'!Y556/3)</f>
        <v>0.1711505628864797</v>
      </c>
      <c r="AD556" s="11">
        <f>'OddsRatio_working_3-way'!X556^(1/3)*SIN(('OddsRatio_working_3-way'!Y556+2*PI())/3)</f>
        <v>0.37285220022326587</v>
      </c>
      <c r="AE556" s="11">
        <f>'OddsRatio_working_3-way'!X556^(1/3)*SIN(('OddsRatio_working_3-way'!Y556+4*PI())/3)</f>
        <v>-0.54400276310974549</v>
      </c>
      <c r="AF556" s="11">
        <f>-'OddsRatio_working_3-way'!U556/(3*'OddsRatio_working_3-way'!X556^(1/3))*COS(('OddsRatio_working_3-way'!Y556)/3)</f>
        <v>0.52934645988815865</v>
      </c>
      <c r="AG556" s="11">
        <f>-'OddsRatio_working_3-way'!U556/(3*'OddsRatio_working_3-way'!X556^(1/3))*COS(('OddsRatio_working_3-way'!Y556+2*PI())/3)</f>
        <v>-0.41289396527577682</v>
      </c>
      <c r="AH556" s="11">
        <f>-'OddsRatio_working_3-way'!U556/(3*'OddsRatio_working_3-way'!X556^(1/3))*COS(('OddsRatio_working_3-way'!Y556+4*PI())/3)</f>
        <v>-0.11645249461238193</v>
      </c>
      <c r="AI556" s="11">
        <f>'OddsRatio_working_3-way'!U556/(3*'OddsRatio_working_3-way'!X556^(1/3))*SIN(('OddsRatio_working_3-way'!Y556)/3)</f>
        <v>-0.1711505628864797</v>
      </c>
      <c r="AJ556" s="11">
        <f>'OddsRatio_working_3-way'!U556/(3*'OddsRatio_working_3-way'!X556^(1/3))*SIN(('OddsRatio_working_3-way'!Y556+2*PI())/3)</f>
        <v>-0.37285220022326587</v>
      </c>
      <c r="AK556" s="11">
        <f>'OddsRatio_working_3-way'!U556/(3*'OddsRatio_working_3-way'!X556^(1/3))*SIN(('OddsRatio_working_3-way'!Y556+4*PI())/3)</f>
        <v>0.54400276310974549</v>
      </c>
      <c r="AL556" s="11">
        <f>'OddsRatio_working_3-way'!Z556+'OddsRatio_working_3-way'!AF556</f>
        <v>1.0586929197763173</v>
      </c>
      <c r="AM556" s="11">
        <f>'OddsRatio_working_3-way'!AA556+'OddsRatio_working_3-way'!AG556</f>
        <v>-0.82578793055155364</v>
      </c>
      <c r="AN556" s="11">
        <f>'OddsRatio_working_3-way'!AB556+'OddsRatio_working_3-way'!AH556</f>
        <v>-0.23290498922476385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1.0586929197763173</v>
      </c>
      <c r="AS556" s="11">
        <f>IF(('OddsRatio_working_3-way'!X556=0),IF(Q556&gt;0,-Q556^(1/3),(-Q556)^(1/3)),'OddsRatio_working_3-way'!AM556-'OddsRatio_working_3-way'!R556/3)</f>
        <v>-0.82578793055155364</v>
      </c>
      <c r="AT556" s="11">
        <f>IF(('OddsRatio_working_3-way'!X556=0),IF(Q556&gt;0,-Q556^(1/3),(-Q556)^(1/3)),'OddsRatio_working_3-way'!AN556-'OddsRatio_working_3-way'!R556/3)</f>
        <v>-0.23290498922476385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9">
        <f t="shared" si="117"/>
        <v>0.43345438502999578</v>
      </c>
      <c r="E557" s="9">
        <f t="shared" si="118"/>
        <v>0.28578977846641729</v>
      </c>
      <c r="F557" s="9">
        <f t="shared" si="119"/>
        <v>0.28075583650358699</v>
      </c>
      <c r="G557" s="9">
        <f t="shared" si="120"/>
        <v>1.045638266976209</v>
      </c>
      <c r="H557" s="9">
        <f t="shared" si="121"/>
        <v>2.3070478337202616</v>
      </c>
      <c r="I557" s="9">
        <f t="shared" si="122"/>
        <v>3.4990754580731389</v>
      </c>
      <c r="J557" s="9">
        <f t="shared" si="123"/>
        <v>3.5618137540917116</v>
      </c>
      <c r="K557" s="11">
        <f t="shared" si="124"/>
        <v>0.44444444444444442</v>
      </c>
      <c r="L557" s="11">
        <f t="shared" si="125"/>
        <v>0.29498525073746312</v>
      </c>
      <c r="M557" s="11">
        <f t="shared" si="126"/>
        <v>0.28985507246376813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-0.27814591557056623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0.23142804212446383</v>
      </c>
      <c r="Q557" s="11">
        <f>2*'OddsRatio_working_3-way'!K557*'OddsRatio_working_3-way'!L557*'OddsRatio_working_3-way'!M557</f>
        <v>7.6002641091777928E-2</v>
      </c>
      <c r="R557" s="11">
        <f t="shared" si="127"/>
        <v>0</v>
      </c>
      <c r="S557" s="11">
        <f t="shared" si="128"/>
        <v>-0.83203825463239645</v>
      </c>
      <c r="T557" s="11">
        <f t="shared" si="129"/>
        <v>-0.27324737426351275</v>
      </c>
      <c r="U557" s="11">
        <f>'OddsRatio_working_3-way'!S557-'OddsRatio_working_3-way'!R557^2/3</f>
        <v>-0.83203825463239645</v>
      </c>
      <c r="V557" s="11">
        <f>'OddsRatio_working_3-way'!S557*'OddsRatio_working_3-way'!R557/3-2*'OddsRatio_working_3-way'!R557^3/27-'OddsRatio_working_3-way'!T557</f>
        <v>0.27324737426351275</v>
      </c>
      <c r="W557" s="11">
        <f>'OddsRatio_working_3-way'!V557^2+4*'OddsRatio_working_3-way'!U557^3/27</f>
        <v>-1.0670659713905059E-2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0.1460605929535832</v>
      </c>
      <c r="Y557" s="11">
        <f>IF('OddsRatio_working_3-way'!W557&gt;=0,IF('OddsRatio_working_3-way'!V557+SQRT('OddsRatio_working_3-way'!W557)&gt;0,0,PI()),ACOS('OddsRatio_working_3-way'!V557/(2*'OddsRatio_working_3-way'!X557)))</f>
        <v>0.36143464283479876</v>
      </c>
      <c r="Z557" s="11">
        <f>'OddsRatio_working_3-way'!X557^(1/3)*COS('OddsRatio_working_3-way'!Y557/3)</f>
        <v>0.52281913348810449</v>
      </c>
      <c r="AA557" s="11">
        <f>'OddsRatio_working_3-way'!X557^(1/3)*COS(('OddsRatio_working_3-way'!Y557+2*PI())/3)</f>
        <v>-0.31622451819126091</v>
      </c>
      <c r="AB557" s="11">
        <f>'OddsRatio_working_3-way'!X557^(1/3)*COS(('OddsRatio_working_3-way'!Y557+4*PI())/3)</f>
        <v>-0.20659461529684364</v>
      </c>
      <c r="AC557" s="11">
        <f>'OddsRatio_working_3-way'!X557^(1/3)*SIN('OddsRatio_working_3-way'!Y557/3)</f>
        <v>6.3294853947324384E-2</v>
      </c>
      <c r="AD557" s="11">
        <f>'OddsRatio_working_3-way'!X557^(1/3)*SIN(('OddsRatio_working_3-way'!Y557+2*PI())/3)</f>
        <v>0.42112722421160376</v>
      </c>
      <c r="AE557" s="11">
        <f>'OddsRatio_working_3-way'!X557^(1/3)*SIN(('OddsRatio_working_3-way'!Y557+4*PI())/3)</f>
        <v>-0.48442207815892818</v>
      </c>
      <c r="AF557" s="11">
        <f>-'OddsRatio_working_3-way'!U557/(3*'OddsRatio_working_3-way'!X557^(1/3))*COS(('OddsRatio_working_3-way'!Y557)/3)</f>
        <v>0.52281913348810438</v>
      </c>
      <c r="AG557" s="11">
        <f>-'OddsRatio_working_3-way'!U557/(3*'OddsRatio_working_3-way'!X557^(1/3))*COS(('OddsRatio_working_3-way'!Y557+2*PI())/3)</f>
        <v>-0.31622451819126085</v>
      </c>
      <c r="AH557" s="11">
        <f>-'OddsRatio_working_3-way'!U557/(3*'OddsRatio_working_3-way'!X557^(1/3))*COS(('OddsRatio_working_3-way'!Y557+4*PI())/3)</f>
        <v>-0.20659461529684361</v>
      </c>
      <c r="AI557" s="11">
        <f>'OddsRatio_working_3-way'!U557/(3*'OddsRatio_working_3-way'!X557^(1/3))*SIN(('OddsRatio_working_3-way'!Y557)/3)</f>
        <v>-6.329485394732437E-2</v>
      </c>
      <c r="AJ557" s="11">
        <f>'OddsRatio_working_3-way'!U557/(3*'OddsRatio_working_3-way'!X557^(1/3))*SIN(('OddsRatio_working_3-way'!Y557+2*PI())/3)</f>
        <v>-0.42112722421160365</v>
      </c>
      <c r="AK557" s="11">
        <f>'OddsRatio_working_3-way'!U557/(3*'OddsRatio_working_3-way'!X557^(1/3))*SIN(('OddsRatio_working_3-way'!Y557+4*PI())/3)</f>
        <v>0.48442207815892807</v>
      </c>
      <c r="AL557" s="11">
        <f>'OddsRatio_working_3-way'!Z557+'OddsRatio_working_3-way'!AF557</f>
        <v>1.045638266976209</v>
      </c>
      <c r="AM557" s="11">
        <f>'OddsRatio_working_3-way'!AA557+'OddsRatio_working_3-way'!AG557</f>
        <v>-0.6324490363825217</v>
      </c>
      <c r="AN557" s="11">
        <f>'OddsRatio_working_3-way'!AB557+'OddsRatio_working_3-way'!AH557</f>
        <v>-0.41318923059368728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1.045638266976209</v>
      </c>
      <c r="AS557" s="11">
        <f>IF(('OddsRatio_working_3-way'!X557=0),IF(Q557&gt;0,-Q557^(1/3),(-Q557)^(1/3)),'OddsRatio_working_3-way'!AM557-'OddsRatio_working_3-way'!R557/3)</f>
        <v>-0.6324490363825217</v>
      </c>
      <c r="AT557" s="11">
        <f>IF(('OddsRatio_working_3-way'!X557=0),IF(Q557&gt;0,-Q557^(1/3),(-Q557)^(1/3)),'OddsRatio_working_3-way'!AN557-'OddsRatio_working_3-way'!R557/3)</f>
        <v>-0.41318923059368728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9">
        <f t="shared" si="117"/>
        <v>0.30969372682156848</v>
      </c>
      <c r="E558" s="9">
        <f t="shared" si="118"/>
        <v>0.29359380189340717</v>
      </c>
      <c r="F558" s="9">
        <f t="shared" si="119"/>
        <v>0.39671247128502457</v>
      </c>
      <c r="G558" s="9">
        <f t="shared" si="120"/>
        <v>1.0415872099197747</v>
      </c>
      <c r="H558" s="9">
        <f t="shared" si="121"/>
        <v>3.2289966292283174</v>
      </c>
      <c r="I558" s="9">
        <f t="shared" si="122"/>
        <v>3.4060664549146793</v>
      </c>
      <c r="J558" s="9">
        <f t="shared" si="123"/>
        <v>2.5207173264828713</v>
      </c>
      <c r="K558" s="11">
        <f t="shared" si="124"/>
        <v>0.31847133757961782</v>
      </c>
      <c r="L558" s="11">
        <f t="shared" si="125"/>
        <v>0.30211480362537763</v>
      </c>
      <c r="M558" s="11">
        <f t="shared" si="126"/>
        <v>0.4065040650406504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-0.2822837382259944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0.23115044397312176</v>
      </c>
      <c r="Q558" s="11">
        <f>2*'OddsRatio_working_3-way'!K558*'OddsRatio_working_3-way'!L558*'OddsRatio_working_3-way'!M558</f>
        <v>7.8223500498518353E-2</v>
      </c>
      <c r="R558" s="11">
        <f t="shared" si="127"/>
        <v>0</v>
      </c>
      <c r="S558" s="11">
        <f t="shared" si="128"/>
        <v>-0.81885851953704936</v>
      </c>
      <c r="T558" s="11">
        <f t="shared" si="129"/>
        <v>-0.27710948207683561</v>
      </c>
      <c r="U558" s="11">
        <f>'OddsRatio_working_3-way'!S558-'OddsRatio_working_3-way'!R558^2/3</f>
        <v>-0.81885851953704936</v>
      </c>
      <c r="V558" s="11">
        <f>'OddsRatio_working_3-way'!S558*'OddsRatio_working_3-way'!R558/3-2*'OddsRatio_working_3-way'!R558^3/27-'OddsRatio_working_3-way'!T558</f>
        <v>0.27710948207683561</v>
      </c>
      <c r="W558" s="11">
        <f>'OddsRatio_working_3-way'!V558^2+4*'OddsRatio_working_3-way'!U558^3/27</f>
        <v>-4.5538326390819617E-3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0.14260390746397347</v>
      </c>
      <c r="Y558" s="11">
        <f>IF('OddsRatio_working_3-way'!W558&gt;=0,IF('OddsRatio_working_3-way'!V558+SQRT('OddsRatio_working_3-way'!W558)&gt;0,0,PI()),ACOS('OddsRatio_working_3-way'!V558/(2*'OddsRatio_working_3-way'!X558)))</f>
        <v>0.23887193162955134</v>
      </c>
      <c r="Z558" s="11">
        <f>'OddsRatio_working_3-way'!X558^(1/3)*COS('OddsRatio_working_3-way'!Y558/3)</f>
        <v>0.52079360495988736</v>
      </c>
      <c r="AA558" s="11">
        <f>'OddsRatio_working_3-way'!X558^(1/3)*COS(('OddsRatio_working_3-way'!Y558+2*PI())/3)</f>
        <v>-0.29638493467551508</v>
      </c>
      <c r="AB558" s="11">
        <f>'OddsRatio_working_3-way'!X558^(1/3)*COS(('OddsRatio_working_3-way'!Y558+4*PI())/3)</f>
        <v>-0.22440867028437242</v>
      </c>
      <c r="AC558" s="11">
        <f>'OddsRatio_working_3-way'!X558^(1/3)*SIN('OddsRatio_working_3-way'!Y558/3)</f>
        <v>4.1555515621489972E-2</v>
      </c>
      <c r="AD558" s="11">
        <f>'OddsRatio_working_3-way'!X558^(1/3)*SIN(('OddsRatio_working_3-way'!Y558+2*PI())/3)</f>
        <v>0.43024273421299492</v>
      </c>
      <c r="AE558" s="11">
        <f>'OddsRatio_working_3-way'!X558^(1/3)*SIN(('OddsRatio_working_3-way'!Y558+4*PI())/3)</f>
        <v>-0.47179824983448482</v>
      </c>
      <c r="AF558" s="11">
        <f>-'OddsRatio_working_3-way'!U558/(3*'OddsRatio_working_3-way'!X558^(1/3))*COS(('OddsRatio_working_3-way'!Y558)/3)</f>
        <v>0.52079360495988736</v>
      </c>
      <c r="AG558" s="11">
        <f>-'OddsRatio_working_3-way'!U558/(3*'OddsRatio_working_3-way'!X558^(1/3))*COS(('OddsRatio_working_3-way'!Y558+2*PI())/3)</f>
        <v>-0.29638493467551508</v>
      </c>
      <c r="AH558" s="11">
        <f>-'OddsRatio_working_3-way'!U558/(3*'OddsRatio_working_3-way'!X558^(1/3))*COS(('OddsRatio_working_3-way'!Y558+4*PI())/3)</f>
        <v>-0.22440867028437242</v>
      </c>
      <c r="AI558" s="11">
        <f>'OddsRatio_working_3-way'!U558/(3*'OddsRatio_working_3-way'!X558^(1/3))*SIN(('OddsRatio_working_3-way'!Y558)/3)</f>
        <v>-4.1555515621489972E-2</v>
      </c>
      <c r="AJ558" s="11">
        <f>'OddsRatio_working_3-way'!U558/(3*'OddsRatio_working_3-way'!X558^(1/3))*SIN(('OddsRatio_working_3-way'!Y558+2*PI())/3)</f>
        <v>-0.43024273421299492</v>
      </c>
      <c r="AK558" s="11">
        <f>'OddsRatio_working_3-way'!U558/(3*'OddsRatio_working_3-way'!X558^(1/3))*SIN(('OddsRatio_working_3-way'!Y558+4*PI())/3)</f>
        <v>0.47179824983448482</v>
      </c>
      <c r="AL558" s="11">
        <f>'OddsRatio_working_3-way'!Z558+'OddsRatio_working_3-way'!AF558</f>
        <v>1.0415872099197747</v>
      </c>
      <c r="AM558" s="11">
        <f>'OddsRatio_working_3-way'!AA558+'OddsRatio_working_3-way'!AG558</f>
        <v>-0.59276986935103015</v>
      </c>
      <c r="AN558" s="11">
        <f>'OddsRatio_working_3-way'!AB558+'OddsRatio_working_3-way'!AH558</f>
        <v>-0.44881734056874484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1.0415872099197747</v>
      </c>
      <c r="AS558" s="11">
        <f>IF(('OddsRatio_working_3-way'!X558=0),IF(Q558&gt;0,-Q558^(1/3),(-Q558)^(1/3)),'OddsRatio_working_3-way'!AM558-'OddsRatio_working_3-way'!R558/3)</f>
        <v>-0.59276986935103015</v>
      </c>
      <c r="AT558" s="11">
        <f>IF(('OddsRatio_working_3-way'!X558=0),IF(Q558&gt;0,-Q558^(1/3),(-Q558)^(1/3)),'OddsRatio_working_3-way'!AN558-'OddsRatio_working_3-way'!R558/3)</f>
        <v>-0.44881734056874484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9">
        <f t="shared" si="117"/>
        <v>0.36231508451513694</v>
      </c>
      <c r="E559" s="9">
        <f t="shared" si="118"/>
        <v>0.30773927103098314</v>
      </c>
      <c r="F559" s="9">
        <f t="shared" si="119"/>
        <v>0.32994564445387981</v>
      </c>
      <c r="G559" s="9">
        <f t="shared" si="120"/>
        <v>1.0414370488130835</v>
      </c>
      <c r="H559" s="9">
        <f t="shared" si="121"/>
        <v>2.7600286124941111</v>
      </c>
      <c r="I559" s="9">
        <f t="shared" si="122"/>
        <v>3.2495040254362602</v>
      </c>
      <c r="J559" s="9">
        <f t="shared" si="123"/>
        <v>3.0308022451855132</v>
      </c>
      <c r="K559" s="11">
        <f t="shared" si="124"/>
        <v>0.37174721189591081</v>
      </c>
      <c r="L559" s="11">
        <f t="shared" si="125"/>
        <v>0.31645569620253161</v>
      </c>
      <c r="M559" s="11">
        <f t="shared" si="126"/>
        <v>0.33898305084745761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-0.28386620290650322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0.23129519727486408</v>
      </c>
      <c r="Q559" s="11">
        <f>2*'OddsRatio_working_3-way'!K559*'OddsRatio_working_3-way'!L559*'OddsRatio_working_3-way'!M559</f>
        <v>7.9756964577539322E-2</v>
      </c>
      <c r="R559" s="11">
        <f t="shared" si="127"/>
        <v>0</v>
      </c>
      <c r="S559" s="11">
        <f t="shared" si="128"/>
        <v>-0.81480357614479948</v>
      </c>
      <c r="T559" s="11">
        <f t="shared" si="129"/>
        <v>-0.28096675039475838</v>
      </c>
      <c r="U559" s="11">
        <f>'OddsRatio_working_3-way'!S559-'OddsRatio_working_3-way'!R559^2/3</f>
        <v>-0.81480357614479948</v>
      </c>
      <c r="V559" s="11">
        <f>'OddsRatio_working_3-way'!S559*'OddsRatio_working_3-way'!R559/3-2*'OddsRatio_working_3-way'!R559^3/27-'OddsRatio_working_3-way'!T559</f>
        <v>0.28096675039475838</v>
      </c>
      <c r="W559" s="11">
        <f>'OddsRatio_working_3-way'!V559^2+4*'OddsRatio_working_3-way'!U559^3/27</f>
        <v>-1.1987311608404605E-3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0.14154596955426788</v>
      </c>
      <c r="Y559" s="11">
        <f>IF('OddsRatio_working_3-way'!W559&gt;=0,IF('OddsRatio_working_3-way'!V559+SQRT('OddsRatio_working_3-way'!W559)&gt;0,0,PI()),ACOS('OddsRatio_working_3-way'!V559/(2*'OddsRatio_working_3-way'!X559)))</f>
        <v>0.12260891830497567</v>
      </c>
      <c r="Z559" s="11">
        <f>'OddsRatio_working_3-way'!X559^(1/3)*COS('OddsRatio_working_3-way'!Y559/3)</f>
        <v>0.52071852440654176</v>
      </c>
      <c r="AA559" s="11">
        <f>'OddsRatio_working_3-way'!X559^(1/3)*COS(('OddsRatio_working_3-way'!Y559+2*PI())/3)</f>
        <v>-0.27879991813263416</v>
      </c>
      <c r="AB559" s="11">
        <f>'OddsRatio_working_3-way'!X559^(1/3)*COS(('OddsRatio_working_3-way'!Y559+4*PI())/3)</f>
        <v>-0.24191860627390735</v>
      </c>
      <c r="AC559" s="11">
        <f>'OddsRatio_working_3-way'!X559^(1/3)*SIN('OddsRatio_working_3-way'!Y559/3)</f>
        <v>2.1293435329702418E-2</v>
      </c>
      <c r="AD559" s="11">
        <f>'OddsRatio_working_3-way'!X559^(1/3)*SIN(('OddsRatio_working_3-way'!Y559+2*PI())/3)</f>
        <v>0.4403087526923613</v>
      </c>
      <c r="AE559" s="11">
        <f>'OddsRatio_working_3-way'!X559^(1/3)*SIN(('OddsRatio_working_3-way'!Y559+4*PI())/3)</f>
        <v>-0.46160218802206376</v>
      </c>
      <c r="AF559" s="11">
        <f>-'OddsRatio_working_3-way'!U559/(3*'OddsRatio_working_3-way'!X559^(1/3))*COS(('OddsRatio_working_3-way'!Y559)/3)</f>
        <v>0.52071852440654176</v>
      </c>
      <c r="AG559" s="11">
        <f>-'OddsRatio_working_3-way'!U559/(3*'OddsRatio_working_3-way'!X559^(1/3))*COS(('OddsRatio_working_3-way'!Y559+2*PI())/3)</f>
        <v>-0.27879991813263416</v>
      </c>
      <c r="AH559" s="11">
        <f>-'OddsRatio_working_3-way'!U559/(3*'OddsRatio_working_3-way'!X559^(1/3))*COS(('OddsRatio_working_3-way'!Y559+4*PI())/3)</f>
        <v>-0.24191860627390735</v>
      </c>
      <c r="AI559" s="11">
        <f>'OddsRatio_working_3-way'!U559/(3*'OddsRatio_working_3-way'!X559^(1/3))*SIN(('OddsRatio_working_3-way'!Y559)/3)</f>
        <v>-2.1293435329702418E-2</v>
      </c>
      <c r="AJ559" s="11">
        <f>'OddsRatio_working_3-way'!U559/(3*'OddsRatio_working_3-way'!X559^(1/3))*SIN(('OddsRatio_working_3-way'!Y559+2*PI())/3)</f>
        <v>-0.4403087526923613</v>
      </c>
      <c r="AK559" s="11">
        <f>'OddsRatio_working_3-way'!U559/(3*'OddsRatio_working_3-way'!X559^(1/3))*SIN(('OddsRatio_working_3-way'!Y559+4*PI())/3)</f>
        <v>0.46160218802206376</v>
      </c>
      <c r="AL559" s="11">
        <f>'OddsRatio_working_3-way'!Z559+'OddsRatio_working_3-way'!AF559</f>
        <v>1.0414370488130835</v>
      </c>
      <c r="AM559" s="11">
        <f>'OddsRatio_working_3-way'!AA559+'OddsRatio_working_3-way'!AG559</f>
        <v>-0.55759983626526832</v>
      </c>
      <c r="AN559" s="11">
        <f>'OddsRatio_working_3-way'!AB559+'OddsRatio_working_3-way'!AH559</f>
        <v>-0.4838372125478147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1.0414370488130835</v>
      </c>
      <c r="AS559" s="11">
        <f>IF(('OddsRatio_working_3-way'!X559=0),IF(Q559&gt;0,-Q559^(1/3),(-Q559)^(1/3)),'OddsRatio_working_3-way'!AM559-'OddsRatio_working_3-way'!R559/3)</f>
        <v>-0.55759983626526832</v>
      </c>
      <c r="AT559" s="11">
        <f>IF(('OddsRatio_working_3-way'!X559=0),IF(Q559&gt;0,-Q559^(1/3),(-Q559)^(1/3)),'OddsRatio_working_3-way'!AN559-'OddsRatio_working_3-way'!R559/3)</f>
        <v>-0.4838372125478147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9">
        <f t="shared" si="117"/>
        <v>0.34512825901062671</v>
      </c>
      <c r="E560" s="9">
        <f t="shared" si="118"/>
        <v>0.30849715820918761</v>
      </c>
      <c r="F560" s="9">
        <f t="shared" si="119"/>
        <v>0.34637458278018574</v>
      </c>
      <c r="G560" s="9">
        <f t="shared" si="120"/>
        <v>1.0425678816847332</v>
      </c>
      <c r="H560" s="9">
        <f t="shared" si="121"/>
        <v>2.8974735446662145</v>
      </c>
      <c r="I560" s="9">
        <f t="shared" si="122"/>
        <v>3.2415209456221765</v>
      </c>
      <c r="J560" s="9">
        <f t="shared" si="123"/>
        <v>2.8870478658493668</v>
      </c>
      <c r="K560" s="11">
        <f t="shared" si="124"/>
        <v>0.3546099290780142</v>
      </c>
      <c r="L560" s="11">
        <f t="shared" si="125"/>
        <v>0.31746031746031744</v>
      </c>
      <c r="M560" s="11">
        <f t="shared" si="126"/>
        <v>0.35587188612099646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-0.28374122589311501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0.23155910185515699</v>
      </c>
      <c r="Q560" s="11">
        <f>2*'OddsRatio_working_3-way'!K560*'OddsRatio_working_3-way'!L560*'OddsRatio_working_3-way'!M560</f>
        <v>8.012425669728615E-2</v>
      </c>
      <c r="R560" s="11">
        <f t="shared" si="127"/>
        <v>0</v>
      </c>
      <c r="S560" s="11">
        <f t="shared" si="128"/>
        <v>-0.81609255449676898</v>
      </c>
      <c r="T560" s="11">
        <f t="shared" si="129"/>
        <v>-0.28238496695389925</v>
      </c>
      <c r="U560" s="11">
        <f>'OddsRatio_working_3-way'!S560-'OddsRatio_working_3-way'!R560^2/3</f>
        <v>-0.81609255449676898</v>
      </c>
      <c r="V560" s="11">
        <f>'OddsRatio_working_3-way'!S560*'OddsRatio_working_3-way'!R560/3-2*'OddsRatio_working_3-way'!R560^3/27-'OddsRatio_working_3-way'!T560</f>
        <v>0.28238496695389925</v>
      </c>
      <c r="W560" s="11">
        <f>'OddsRatio_working_3-way'!V560^2+4*'OddsRatio_working_3-way'!U560^3/27</f>
        <v>-7.8071575284262285E-4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0.14188198028149787</v>
      </c>
      <c r="Y560" s="11">
        <f>IF('OddsRatio_working_3-way'!W560&gt;=0,IF('OddsRatio_working_3-way'!V560+SQRT('OddsRatio_working_3-way'!W560)&gt;0,0,PI()),ACOS('OddsRatio_working_3-way'!V560/(2*'OddsRatio_working_3-way'!X560)))</f>
        <v>9.8626481409130662E-2</v>
      </c>
      <c r="Z560" s="11">
        <f>'OddsRatio_working_3-way'!X560^(1/3)*COS('OddsRatio_working_3-way'!Y560/3)</f>
        <v>0.52128394084236662</v>
      </c>
      <c r="AA560" s="11">
        <f>'OddsRatio_working_3-way'!X560^(1/3)*COS(('OddsRatio_working_3-way'!Y560+2*PI())/3)</f>
        <v>-0.27548880136523407</v>
      </c>
      <c r="AB560" s="11">
        <f>'OddsRatio_working_3-way'!X560^(1/3)*COS(('OddsRatio_working_3-way'!Y560+4*PI())/3)</f>
        <v>-0.24579513947713266</v>
      </c>
      <c r="AC560" s="11">
        <f>'OddsRatio_working_3-way'!X560^(1/3)*SIN('OddsRatio_working_3-way'!Y560/3)</f>
        <v>1.7143643684321246E-2</v>
      </c>
      <c r="AD560" s="11">
        <f>'OddsRatio_working_3-way'!X560^(1/3)*SIN(('OddsRatio_working_3-way'!Y560+2*PI())/3)</f>
        <v>0.44287331351219339</v>
      </c>
      <c r="AE560" s="11">
        <f>'OddsRatio_working_3-way'!X560^(1/3)*SIN(('OddsRatio_working_3-way'!Y560+4*PI())/3)</f>
        <v>-0.46001695719651448</v>
      </c>
      <c r="AF560" s="11">
        <f>-'OddsRatio_working_3-way'!U560/(3*'OddsRatio_working_3-way'!X560^(1/3))*COS(('OddsRatio_working_3-way'!Y560)/3)</f>
        <v>0.52128394084236673</v>
      </c>
      <c r="AG560" s="11">
        <f>-'OddsRatio_working_3-way'!U560/(3*'OddsRatio_working_3-way'!X560^(1/3))*COS(('OddsRatio_working_3-way'!Y560+2*PI())/3)</f>
        <v>-0.27548880136523413</v>
      </c>
      <c r="AH560" s="11">
        <f>-'OddsRatio_working_3-way'!U560/(3*'OddsRatio_working_3-way'!X560^(1/3))*COS(('OddsRatio_working_3-way'!Y560+4*PI())/3)</f>
        <v>-0.24579513947713272</v>
      </c>
      <c r="AI560" s="11">
        <f>'OddsRatio_working_3-way'!U560/(3*'OddsRatio_working_3-way'!X560^(1/3))*SIN(('OddsRatio_working_3-way'!Y560)/3)</f>
        <v>-1.7143643684321249E-2</v>
      </c>
      <c r="AJ560" s="11">
        <f>'OddsRatio_working_3-way'!U560/(3*'OddsRatio_working_3-way'!X560^(1/3))*SIN(('OddsRatio_working_3-way'!Y560+2*PI())/3)</f>
        <v>-0.4428733135121935</v>
      </c>
      <c r="AK560" s="11">
        <f>'OddsRatio_working_3-way'!U560/(3*'OddsRatio_working_3-way'!X560^(1/3))*SIN(('OddsRatio_working_3-way'!Y560+4*PI())/3)</f>
        <v>0.46001695719651453</v>
      </c>
      <c r="AL560" s="11">
        <f>'OddsRatio_working_3-way'!Z560+'OddsRatio_working_3-way'!AF560</f>
        <v>1.0425678816847332</v>
      </c>
      <c r="AM560" s="11">
        <f>'OddsRatio_working_3-way'!AA560+'OddsRatio_working_3-way'!AG560</f>
        <v>-0.55097760273046825</v>
      </c>
      <c r="AN560" s="11">
        <f>'OddsRatio_working_3-way'!AB560+'OddsRatio_working_3-way'!AH560</f>
        <v>-0.49159027895426538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1.0425678816847332</v>
      </c>
      <c r="AS560" s="11">
        <f>IF(('OddsRatio_working_3-way'!X560=0),IF(Q560&gt;0,-Q560^(1/3),(-Q560)^(1/3)),'OddsRatio_working_3-way'!AM560-'OddsRatio_working_3-way'!R560/3)</f>
        <v>-0.55097760273046825</v>
      </c>
      <c r="AT560" s="11">
        <f>IF(('OddsRatio_working_3-way'!X560=0),IF(Q560&gt;0,-Q560^(1/3),(-Q560)^(1/3)),'OddsRatio_working_3-way'!AN560-'OddsRatio_working_3-way'!R560/3)</f>
        <v>-0.49159027895426538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9">
        <f t="shared" si="117"/>
        <v>0.46249638163786422</v>
      </c>
      <c r="E561" s="9">
        <f t="shared" si="118"/>
        <v>0.28480803174390679</v>
      </c>
      <c r="F561" s="9">
        <f t="shared" si="119"/>
        <v>0.25269558661822866</v>
      </c>
      <c r="G561" s="9">
        <f t="shared" si="120"/>
        <v>1.0376598910171937</v>
      </c>
      <c r="H561" s="9">
        <f t="shared" si="121"/>
        <v>2.1621790779392569</v>
      </c>
      <c r="I561" s="9">
        <f t="shared" si="122"/>
        <v>3.5111369362616092</v>
      </c>
      <c r="J561" s="9">
        <f t="shared" si="123"/>
        <v>3.9573306893990017</v>
      </c>
      <c r="K561" s="11">
        <f t="shared" si="124"/>
        <v>0.47169811320754712</v>
      </c>
      <c r="L561" s="11">
        <f t="shared" si="125"/>
        <v>0.29239766081871343</v>
      </c>
      <c r="M561" s="11">
        <f t="shared" si="126"/>
        <v>0.25974025974025972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-0.27672955974842739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0.2289170610918376</v>
      </c>
      <c r="Q561" s="11">
        <f>2*'OddsRatio_working_3-way'!K561*'OddsRatio_working_3-way'!L561*'OddsRatio_working_3-way'!M561</f>
        <v>7.1648532423110353E-2</v>
      </c>
      <c r="R561" s="11">
        <f t="shared" si="127"/>
        <v>0</v>
      </c>
      <c r="S561" s="11">
        <f t="shared" si="128"/>
        <v>-0.82722301621823213</v>
      </c>
      <c r="T561" s="11">
        <f t="shared" si="129"/>
        <v>-0.25891174216533086</v>
      </c>
      <c r="U561" s="11">
        <f>'OddsRatio_working_3-way'!S561-'OddsRatio_working_3-way'!R561^2/3</f>
        <v>-0.82722301621823213</v>
      </c>
      <c r="V561" s="11">
        <f>'OddsRatio_working_3-way'!S561*'OddsRatio_working_3-way'!R561/3-2*'OddsRatio_working_3-way'!R561^3/27-'OddsRatio_working_3-way'!T561</f>
        <v>0.25891174216533086</v>
      </c>
      <c r="W561" s="11">
        <f>'OddsRatio_working_3-way'!V561^2+4*'OddsRatio_working_3-way'!U561^3/27</f>
        <v>-1.6826485796179208E-2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0.14479448886893623</v>
      </c>
      <c r="Y561" s="11">
        <f>IF('OddsRatio_working_3-way'!W561&gt;=0,IF('OddsRatio_working_3-way'!V561+SQRT('OddsRatio_working_3-way'!W561)&gt;0,0,PI()),ACOS('OddsRatio_working_3-way'!V561/(2*'OddsRatio_working_3-way'!X561)))</f>
        <v>0.46445396411511597</v>
      </c>
      <c r="Z561" s="11">
        <f>'OddsRatio_working_3-way'!X561^(1/3)*COS('OddsRatio_working_3-way'!Y561/3)</f>
        <v>0.51882994550859685</v>
      </c>
      <c r="AA561" s="11">
        <f>'OddsRatio_working_3-way'!X561^(1/3)*COS(('OddsRatio_working_3-way'!Y561+2*PI())/3)</f>
        <v>-0.32953893290500508</v>
      </c>
      <c r="AB561" s="11">
        <f>'OddsRatio_working_3-way'!X561^(1/3)*COS(('OddsRatio_working_3-way'!Y561+4*PI())/3)</f>
        <v>-0.18929101260359169</v>
      </c>
      <c r="AC561" s="11">
        <f>'OddsRatio_working_3-way'!X561^(1/3)*SIN('OddsRatio_working_3-way'!Y561/3)</f>
        <v>8.0972174539306233E-2</v>
      </c>
      <c r="AD561" s="11">
        <f>'OddsRatio_working_3-way'!X561^(1/3)*SIN(('OddsRatio_working_3-way'!Y561+2*PI())/3)</f>
        <v>0.40883382578488781</v>
      </c>
      <c r="AE561" s="11">
        <f>'OddsRatio_working_3-way'!X561^(1/3)*SIN(('OddsRatio_working_3-way'!Y561+4*PI())/3)</f>
        <v>-0.48980600032419397</v>
      </c>
      <c r="AF561" s="11">
        <f>-'OddsRatio_working_3-way'!U561/(3*'OddsRatio_working_3-way'!X561^(1/3))*COS(('OddsRatio_working_3-way'!Y561)/3)</f>
        <v>0.51882994550859685</v>
      </c>
      <c r="AG561" s="11">
        <f>-'OddsRatio_working_3-way'!U561/(3*'OddsRatio_working_3-way'!X561^(1/3))*COS(('OddsRatio_working_3-way'!Y561+2*PI())/3)</f>
        <v>-0.32953893290500508</v>
      </c>
      <c r="AH561" s="11">
        <f>-'OddsRatio_working_3-way'!U561/(3*'OddsRatio_working_3-way'!X561^(1/3))*COS(('OddsRatio_working_3-way'!Y561+4*PI())/3)</f>
        <v>-0.18929101260359169</v>
      </c>
      <c r="AI561" s="11">
        <f>'OddsRatio_working_3-way'!U561/(3*'OddsRatio_working_3-way'!X561^(1/3))*SIN(('OddsRatio_working_3-way'!Y561)/3)</f>
        <v>-8.0972174539306233E-2</v>
      </c>
      <c r="AJ561" s="11">
        <f>'OddsRatio_working_3-way'!U561/(3*'OddsRatio_working_3-way'!X561^(1/3))*SIN(('OddsRatio_working_3-way'!Y561+2*PI())/3)</f>
        <v>-0.40883382578488781</v>
      </c>
      <c r="AK561" s="11">
        <f>'OddsRatio_working_3-way'!U561/(3*'OddsRatio_working_3-way'!X561^(1/3))*SIN(('OddsRatio_working_3-way'!Y561+4*PI())/3)</f>
        <v>0.48980600032419397</v>
      </c>
      <c r="AL561" s="11">
        <f>'OddsRatio_working_3-way'!Z561+'OddsRatio_working_3-way'!AF561</f>
        <v>1.0376598910171937</v>
      </c>
      <c r="AM561" s="11">
        <f>'OddsRatio_working_3-way'!AA561+'OddsRatio_working_3-way'!AG561</f>
        <v>-0.65907786581001016</v>
      </c>
      <c r="AN561" s="11">
        <f>'OddsRatio_working_3-way'!AB561+'OddsRatio_working_3-way'!AH561</f>
        <v>-0.37858202520718337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1.0376598910171937</v>
      </c>
      <c r="AS561" s="11">
        <f>IF(('OddsRatio_working_3-way'!X561=0),IF(Q561&gt;0,-Q561^(1/3),(-Q561)^(1/3)),'OddsRatio_working_3-way'!AM561-'OddsRatio_working_3-way'!R561/3)</f>
        <v>-0.65907786581001016</v>
      </c>
      <c r="AT561" s="11">
        <f>IF(('OddsRatio_working_3-way'!X561=0),IF(Q561&gt;0,-Q561^(1/3),(-Q561)^(1/3)),'OddsRatio_working_3-way'!AN561-'OddsRatio_working_3-way'!R561/3)</f>
        <v>-0.37858202520718337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9">
        <f t="shared" si="117"/>
        <v>0.21435128829382855</v>
      </c>
      <c r="E562" s="9">
        <f t="shared" si="118"/>
        <v>0.24622611611489933</v>
      </c>
      <c r="F562" s="9">
        <f t="shared" si="119"/>
        <v>0.53942259559127204</v>
      </c>
      <c r="G562" s="9">
        <f t="shared" si="120"/>
        <v>1.0412610929996167</v>
      </c>
      <c r="H562" s="9">
        <f t="shared" si="121"/>
        <v>4.66523904735865</v>
      </c>
      <c r="I562" s="9">
        <f t="shared" si="122"/>
        <v>4.0613076134188724</v>
      </c>
      <c r="J562" s="9">
        <f t="shared" si="123"/>
        <v>1.8538340962596862</v>
      </c>
      <c r="K562" s="11">
        <f t="shared" si="124"/>
        <v>0.22123893805309736</v>
      </c>
      <c r="L562" s="11">
        <f t="shared" si="125"/>
        <v>0.25380710659898476</v>
      </c>
      <c r="M562" s="11">
        <f t="shared" si="126"/>
        <v>0.54945054945054939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-0.26181697553154348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0.22460805893715463</v>
      </c>
      <c r="Q562" s="11">
        <f>2*'OddsRatio_working_3-way'!K562*'OddsRatio_working_3-way'!L562*'OddsRatio_working_3-way'!M562</f>
        <v>6.1705510697020502E-2</v>
      </c>
      <c r="R562" s="11">
        <f t="shared" si="127"/>
        <v>0</v>
      </c>
      <c r="S562" s="11">
        <f t="shared" si="128"/>
        <v>-0.85788195544293133</v>
      </c>
      <c r="T562" s="11">
        <f t="shared" si="129"/>
        <v>-0.2356818558909152</v>
      </c>
      <c r="U562" s="11">
        <f>'OddsRatio_working_3-way'!S562-'OddsRatio_working_3-way'!R562^2/3</f>
        <v>-0.85788195544293133</v>
      </c>
      <c r="V562" s="11">
        <f>'OddsRatio_working_3-way'!S562*'OddsRatio_working_3-way'!R562/3-2*'OddsRatio_working_3-way'!R562^3/27-'OddsRatio_working_3-way'!T562</f>
        <v>0.2356818558909152</v>
      </c>
      <c r="W562" s="11">
        <f>'OddsRatio_working_3-way'!V562^2+4*'OddsRatio_working_3-way'!U562^3/27</f>
        <v>-3.7990069826906232E-2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0.15291828456980902</v>
      </c>
      <c r="Y562" s="11">
        <f>IF('OddsRatio_working_3-way'!W562&gt;=0,IF('OddsRatio_working_3-way'!V562+SQRT('OddsRatio_working_3-way'!W562)&gt;0,0,PI()),ACOS('OddsRatio_working_3-way'!V562/(2*'OddsRatio_working_3-way'!X562)))</f>
        <v>0.69099274051881376</v>
      </c>
      <c r="Z562" s="11">
        <f>'OddsRatio_working_3-way'!X562^(1/3)*COS('OddsRatio_working_3-way'!Y562/3)</f>
        <v>0.52063054649980833</v>
      </c>
      <c r="AA562" s="11">
        <f>'OddsRatio_working_3-way'!X562^(1/3)*COS(('OddsRatio_working_3-way'!Y562+2*PI())/3)</f>
        <v>-0.36604305767394263</v>
      </c>
      <c r="AB562" s="11">
        <f>'OddsRatio_working_3-way'!X562^(1/3)*COS(('OddsRatio_working_3-way'!Y562+4*PI())/3)</f>
        <v>-0.15458748882586562</v>
      </c>
      <c r="AC562" s="11">
        <f>'OddsRatio_working_3-way'!X562^(1/3)*SIN('OddsRatio_working_3-way'!Y562/3)</f>
        <v>0.12208392959608265</v>
      </c>
      <c r="AD562" s="11">
        <f>'OddsRatio_working_3-way'!X562^(1/3)*SIN(('OddsRatio_working_3-way'!Y562+2*PI())/3)</f>
        <v>0.38983731445696823</v>
      </c>
      <c r="AE562" s="11">
        <f>'OddsRatio_working_3-way'!X562^(1/3)*SIN(('OddsRatio_working_3-way'!Y562+4*PI())/3)</f>
        <v>-0.51192124405305084</v>
      </c>
      <c r="AF562" s="11">
        <f>-'OddsRatio_working_3-way'!U562/(3*'OddsRatio_working_3-way'!X562^(1/3))*COS(('OddsRatio_working_3-way'!Y562)/3)</f>
        <v>0.52063054649980833</v>
      </c>
      <c r="AG562" s="11">
        <f>-'OddsRatio_working_3-way'!U562/(3*'OddsRatio_working_3-way'!X562^(1/3))*COS(('OddsRatio_working_3-way'!Y562+2*PI())/3)</f>
        <v>-0.36604305767394263</v>
      </c>
      <c r="AH562" s="11">
        <f>-'OddsRatio_working_3-way'!U562/(3*'OddsRatio_working_3-way'!X562^(1/3))*COS(('OddsRatio_working_3-way'!Y562+4*PI())/3)</f>
        <v>-0.15458748882586562</v>
      </c>
      <c r="AI562" s="11">
        <f>'OddsRatio_working_3-way'!U562/(3*'OddsRatio_working_3-way'!X562^(1/3))*SIN(('OddsRatio_working_3-way'!Y562)/3)</f>
        <v>-0.12208392959608265</v>
      </c>
      <c r="AJ562" s="11">
        <f>'OddsRatio_working_3-way'!U562/(3*'OddsRatio_working_3-way'!X562^(1/3))*SIN(('OddsRatio_working_3-way'!Y562+2*PI())/3)</f>
        <v>-0.38983731445696823</v>
      </c>
      <c r="AK562" s="11">
        <f>'OddsRatio_working_3-way'!U562/(3*'OddsRatio_working_3-way'!X562^(1/3))*SIN(('OddsRatio_working_3-way'!Y562+4*PI())/3)</f>
        <v>0.51192124405305084</v>
      </c>
      <c r="AL562" s="11">
        <f>'OddsRatio_working_3-way'!Z562+'OddsRatio_working_3-way'!AF562</f>
        <v>1.0412610929996167</v>
      </c>
      <c r="AM562" s="11">
        <f>'OddsRatio_working_3-way'!AA562+'OddsRatio_working_3-way'!AG562</f>
        <v>-0.73208611534788526</v>
      </c>
      <c r="AN562" s="11">
        <f>'OddsRatio_working_3-way'!AB562+'OddsRatio_working_3-way'!AH562</f>
        <v>-0.30917497765173124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1.0412610929996167</v>
      </c>
      <c r="AS562" s="11">
        <f>IF(('OddsRatio_working_3-way'!X562=0),IF(Q562&gt;0,-Q562^(1/3),(-Q562)^(1/3)),'OddsRatio_working_3-way'!AM562-'OddsRatio_working_3-way'!R562/3)</f>
        <v>-0.73208611534788526</v>
      </c>
      <c r="AT562" s="11">
        <f>IF(('OddsRatio_working_3-way'!X562=0),IF(Q562&gt;0,-Q562^(1/3),(-Q562)^(1/3)),'OddsRatio_working_3-way'!AN562-'OddsRatio_working_3-way'!R562/3)</f>
        <v>-0.30917497765173124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9">
        <f t="shared" si="117"/>
        <v>0.18221970895453293</v>
      </c>
      <c r="E563" s="9">
        <f t="shared" si="118"/>
        <v>0.25250512950036957</v>
      </c>
      <c r="F563" s="9">
        <f t="shared" si="119"/>
        <v>0.56527516154509749</v>
      </c>
      <c r="G563" s="9">
        <f t="shared" si="120"/>
        <v>1.0534930912367233</v>
      </c>
      <c r="H563" s="9">
        <f t="shared" si="121"/>
        <v>5.4878805686684409</v>
      </c>
      <c r="I563" s="9">
        <f t="shared" si="122"/>
        <v>3.9603155863751924</v>
      </c>
      <c r="J563" s="9">
        <f t="shared" si="123"/>
        <v>1.7690499566028079</v>
      </c>
      <c r="K563" s="11">
        <f t="shared" si="124"/>
        <v>0.19011406844106465</v>
      </c>
      <c r="L563" s="11">
        <f t="shared" si="125"/>
        <v>0.26246719160104987</v>
      </c>
      <c r="M563" s="11">
        <f t="shared" si="126"/>
        <v>0.5780346820809249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-0.25204724582507909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0.2249768230607474</v>
      </c>
      <c r="Q563" s="11">
        <f>2*'OddsRatio_working_3-way'!K563*'OddsRatio_working_3-way'!L563*'OddsRatio_working_3-way'!M563</f>
        <v>5.7686364887371132E-2</v>
      </c>
      <c r="R563" s="11">
        <f t="shared" si="127"/>
        <v>0</v>
      </c>
      <c r="S563" s="11">
        <f t="shared" si="128"/>
        <v>-0.8925978235718609</v>
      </c>
      <c r="T563" s="11">
        <f t="shared" si="129"/>
        <v>-0.22887123681329768</v>
      </c>
      <c r="U563" s="11">
        <f>'OddsRatio_working_3-way'!S563-'OddsRatio_working_3-way'!R563^2/3</f>
        <v>-0.8925978235718609</v>
      </c>
      <c r="V563" s="11">
        <f>'OddsRatio_working_3-way'!S563*'OddsRatio_working_3-way'!R563/3-2*'OddsRatio_working_3-way'!R563^3/27-'OddsRatio_working_3-way'!T563</f>
        <v>0.22887123681329768</v>
      </c>
      <c r="W563" s="11">
        <f>'OddsRatio_working_3-way'!V563^2+4*'OddsRatio_working_3-way'!U563^3/27</f>
        <v>-5.2975030245600463E-2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0.16229377166580441</v>
      </c>
      <c r="Y563" s="11">
        <f>IF('OddsRatio_working_3-way'!W563&gt;=0,IF('OddsRatio_working_3-way'!V563+SQRT('OddsRatio_working_3-way'!W563)&gt;0,0,PI()),ACOS('OddsRatio_working_3-way'!V563/(2*'OddsRatio_working_3-way'!X563)))</f>
        <v>0.78821235668089729</v>
      </c>
      <c r="Z563" s="11">
        <f>'OddsRatio_working_3-way'!X563^(1/3)*COS('OddsRatio_working_3-way'!Y563/3)</f>
        <v>0.52674654561836165</v>
      </c>
      <c r="AA563" s="11">
        <f>'OddsRatio_working_3-way'!X563^(1/3)*COS(('OddsRatio_working_3-way'!Y563+2*PI())/3)</f>
        <v>-0.38606399536923258</v>
      </c>
      <c r="AB563" s="11">
        <f>'OddsRatio_working_3-way'!X563^(1/3)*COS(('OddsRatio_working_3-way'!Y563+4*PI())/3)</f>
        <v>-0.14068255024912885</v>
      </c>
      <c r="AC563" s="11">
        <f>'OddsRatio_working_3-way'!X563^(1/3)*SIN('OddsRatio_working_3-way'!Y563/3)</f>
        <v>0.14167104339423126</v>
      </c>
      <c r="AD563" s="11">
        <f>'OddsRatio_working_3-way'!X563^(1/3)*SIN(('OddsRatio_working_3-way'!Y563+2*PI())/3)</f>
        <v>0.38534036816408446</v>
      </c>
      <c r="AE563" s="11">
        <f>'OddsRatio_working_3-way'!X563^(1/3)*SIN(('OddsRatio_working_3-way'!Y563+4*PI())/3)</f>
        <v>-0.52701141155831555</v>
      </c>
      <c r="AF563" s="11">
        <f>-'OddsRatio_working_3-way'!U563/(3*'OddsRatio_working_3-way'!X563^(1/3))*COS(('OddsRatio_working_3-way'!Y563)/3)</f>
        <v>0.52674654561836165</v>
      </c>
      <c r="AG563" s="11">
        <f>-'OddsRatio_working_3-way'!U563/(3*'OddsRatio_working_3-way'!X563^(1/3))*COS(('OddsRatio_working_3-way'!Y563+2*PI())/3)</f>
        <v>-0.38606399536923258</v>
      </c>
      <c r="AH563" s="11">
        <f>-'OddsRatio_working_3-way'!U563/(3*'OddsRatio_working_3-way'!X563^(1/3))*COS(('OddsRatio_working_3-way'!Y563+4*PI())/3)</f>
        <v>-0.14068255024912885</v>
      </c>
      <c r="AI563" s="11">
        <f>'OddsRatio_working_3-way'!U563/(3*'OddsRatio_working_3-way'!X563^(1/3))*SIN(('OddsRatio_working_3-way'!Y563)/3)</f>
        <v>-0.14167104339423126</v>
      </c>
      <c r="AJ563" s="11">
        <f>'OddsRatio_working_3-way'!U563/(3*'OddsRatio_working_3-way'!X563^(1/3))*SIN(('OddsRatio_working_3-way'!Y563+2*PI())/3)</f>
        <v>-0.38534036816408446</v>
      </c>
      <c r="AK563" s="11">
        <f>'OddsRatio_working_3-way'!U563/(3*'OddsRatio_working_3-way'!X563^(1/3))*SIN(('OddsRatio_working_3-way'!Y563+4*PI())/3)</f>
        <v>0.52701141155831555</v>
      </c>
      <c r="AL563" s="11">
        <f>'OddsRatio_working_3-way'!Z563+'OddsRatio_working_3-way'!AF563</f>
        <v>1.0534930912367233</v>
      </c>
      <c r="AM563" s="11">
        <f>'OddsRatio_working_3-way'!AA563+'OddsRatio_working_3-way'!AG563</f>
        <v>-0.77212799073846516</v>
      </c>
      <c r="AN563" s="11">
        <f>'OddsRatio_working_3-way'!AB563+'OddsRatio_working_3-way'!AH563</f>
        <v>-0.28136510049825769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1.0534930912367233</v>
      </c>
      <c r="AS563" s="11">
        <f>IF(('OddsRatio_working_3-way'!X563=0),IF(Q563&gt;0,-Q563^(1/3),(-Q563)^(1/3)),'OddsRatio_working_3-way'!AM563-'OddsRatio_working_3-way'!R563/3)</f>
        <v>-0.77212799073846516</v>
      </c>
      <c r="AT563" s="11">
        <f>IF(('OddsRatio_working_3-way'!X563=0),IF(Q563&gt;0,-Q563^(1/3),(-Q563)^(1/3)),'OddsRatio_working_3-way'!AN563-'OddsRatio_working_3-way'!R563/3)</f>
        <v>-0.28136510049825769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9">
        <f t="shared" si="117"/>
        <v>0.49558191367032234</v>
      </c>
      <c r="E564" s="9">
        <f t="shared" si="118"/>
        <v>0.2996834431555121</v>
      </c>
      <c r="F564" s="9">
        <f t="shared" si="119"/>
        <v>0.20473464317416556</v>
      </c>
      <c r="G564" s="9">
        <f t="shared" si="120"/>
        <v>1.0386019319741981</v>
      </c>
      <c r="H564" s="9">
        <f t="shared" si="121"/>
        <v>2.0178298933347141</v>
      </c>
      <c r="I564" s="9">
        <f t="shared" si="122"/>
        <v>3.3368543469419456</v>
      </c>
      <c r="J564" s="9">
        <f t="shared" si="123"/>
        <v>4.8843712255835019</v>
      </c>
      <c r="K564" s="11">
        <f t="shared" si="124"/>
        <v>0.50505050505050508</v>
      </c>
      <c r="L564" s="11">
        <f t="shared" si="125"/>
        <v>0.30769230769230771</v>
      </c>
      <c r="M564" s="11">
        <f t="shared" si="126"/>
        <v>0.21097046413502107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-0.27036676403765014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0.22851035509263357</v>
      </c>
      <c r="Q564" s="11">
        <f>2*'OddsRatio_working_3-way'!K564*'OddsRatio_working_3-way'!L564*'OddsRatio_working_3-way'!M564</f>
        <v>6.5569685822850388E-2</v>
      </c>
      <c r="R564" s="11">
        <f t="shared" si="127"/>
        <v>0</v>
      </c>
      <c r="S564" s="11">
        <f t="shared" si="128"/>
        <v>-0.84518655947227361</v>
      </c>
      <c r="T564" s="11">
        <f t="shared" si="129"/>
        <v>-0.24252125092461227</v>
      </c>
      <c r="U564" s="11">
        <f>'OddsRatio_working_3-way'!S564-'OddsRatio_working_3-way'!R564^2/3</f>
        <v>-0.84518655947227361</v>
      </c>
      <c r="V564" s="11">
        <f>'OddsRatio_working_3-way'!S564*'OddsRatio_working_3-way'!R564/3-2*'OddsRatio_working_3-way'!R564^3/27-'OddsRatio_working_3-way'!T564</f>
        <v>0.24252125092461227</v>
      </c>
      <c r="W564" s="11">
        <f>'OddsRatio_working_3-way'!V564^2+4*'OddsRatio_working_3-way'!U564^3/27</f>
        <v>-3.0628011385859119E-2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0.1495364241045454</v>
      </c>
      <c r="Y564" s="11">
        <f>IF('OddsRatio_working_3-way'!W564&gt;=0,IF('OddsRatio_working_3-way'!V564+SQRT('OddsRatio_working_3-way'!W564)&gt;0,0,PI()),ACOS('OddsRatio_working_3-way'!V564/(2*'OddsRatio_working_3-way'!X564)))</f>
        <v>0.62509028131409805</v>
      </c>
      <c r="Z564" s="11">
        <f>'OddsRatio_working_3-way'!X564^(1/3)*COS('OddsRatio_working_3-way'!Y564/3)</f>
        <v>0.51930096598709907</v>
      </c>
      <c r="AA564" s="11">
        <f>'OddsRatio_working_3-way'!X564^(1/3)*COS(('OddsRatio_working_3-way'!Y564+2*PI())/3)</f>
        <v>-0.3547373901454689</v>
      </c>
      <c r="AB564" s="11">
        <f>'OddsRatio_working_3-way'!X564^(1/3)*COS(('OddsRatio_working_3-way'!Y564+4*PI())/3)</f>
        <v>-0.1645635758416302</v>
      </c>
      <c r="AC564" s="11">
        <f>'OddsRatio_working_3-way'!X564^(1/3)*SIN('OddsRatio_working_3-way'!Y564/3)</f>
        <v>0.10979690288113934</v>
      </c>
      <c r="AD564" s="11">
        <f>'OddsRatio_working_3-way'!X564^(1/3)*SIN(('OddsRatio_working_3-way'!Y564+2*PI())/3)</f>
        <v>0.39482937731405687</v>
      </c>
      <c r="AE564" s="11">
        <f>'OddsRatio_working_3-way'!X564^(1/3)*SIN(('OddsRatio_working_3-way'!Y564+4*PI())/3)</f>
        <v>-0.50462628019519606</v>
      </c>
      <c r="AF564" s="11">
        <f>-'OddsRatio_working_3-way'!U564/(3*'OddsRatio_working_3-way'!X564^(1/3))*COS(('OddsRatio_working_3-way'!Y564)/3)</f>
        <v>0.51930096598709918</v>
      </c>
      <c r="AG564" s="11">
        <f>-'OddsRatio_working_3-way'!U564/(3*'OddsRatio_working_3-way'!X564^(1/3))*COS(('OddsRatio_working_3-way'!Y564+2*PI())/3)</f>
        <v>-0.35473739014546901</v>
      </c>
      <c r="AH564" s="11">
        <f>-'OddsRatio_working_3-way'!U564/(3*'OddsRatio_working_3-way'!X564^(1/3))*COS(('OddsRatio_working_3-way'!Y564+4*PI())/3)</f>
        <v>-0.16456357584163023</v>
      </c>
      <c r="AI564" s="11">
        <f>'OddsRatio_working_3-way'!U564/(3*'OddsRatio_working_3-way'!X564^(1/3))*SIN(('OddsRatio_working_3-way'!Y564)/3)</f>
        <v>-0.10979690288113937</v>
      </c>
      <c r="AJ564" s="11">
        <f>'OddsRatio_working_3-way'!U564/(3*'OddsRatio_working_3-way'!X564^(1/3))*SIN(('OddsRatio_working_3-way'!Y564+2*PI())/3)</f>
        <v>-0.39482937731405693</v>
      </c>
      <c r="AK564" s="11">
        <f>'OddsRatio_working_3-way'!U564/(3*'OddsRatio_working_3-way'!X564^(1/3))*SIN(('OddsRatio_working_3-way'!Y564+4*PI())/3)</f>
        <v>0.50462628019519618</v>
      </c>
      <c r="AL564" s="11">
        <f>'OddsRatio_working_3-way'!Z564+'OddsRatio_working_3-way'!AF564</f>
        <v>1.0386019319741981</v>
      </c>
      <c r="AM564" s="11">
        <f>'OddsRatio_working_3-way'!AA564+'OddsRatio_working_3-way'!AG564</f>
        <v>-0.70947478029093791</v>
      </c>
      <c r="AN564" s="11">
        <f>'OddsRatio_working_3-way'!AB564+'OddsRatio_working_3-way'!AH564</f>
        <v>-0.32912715168326045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1.0386019319741981</v>
      </c>
      <c r="AS564" s="11">
        <f>IF(('OddsRatio_working_3-way'!X564=0),IF(Q564&gt;0,-Q564^(1/3),(-Q564)^(1/3)),'OddsRatio_working_3-way'!AM564-'OddsRatio_working_3-way'!R564/3)</f>
        <v>-0.70947478029093791</v>
      </c>
      <c r="AT564" s="11">
        <f>IF(('OddsRatio_working_3-way'!X564=0),IF(Q564&gt;0,-Q564^(1/3),(-Q564)^(1/3)),'OddsRatio_working_3-way'!AN564-'OddsRatio_working_3-way'!R564/3)</f>
        <v>-0.32912715168326045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9">
        <f t="shared" si="117"/>
        <v>0.44618865999252311</v>
      </c>
      <c r="E565" s="9">
        <f t="shared" si="118"/>
        <v>0.2741301128443574</v>
      </c>
      <c r="F565" s="9">
        <f t="shared" si="119"/>
        <v>0.27968122716311961</v>
      </c>
      <c r="G565" s="9">
        <f t="shared" si="120"/>
        <v>1.0343370224020583</v>
      </c>
      <c r="H565" s="9">
        <f t="shared" si="121"/>
        <v>2.24120442688247</v>
      </c>
      <c r="I565" s="9">
        <f t="shared" si="122"/>
        <v>3.6479027773492696</v>
      </c>
      <c r="J565" s="9">
        <f t="shared" si="123"/>
        <v>3.5754991857811249</v>
      </c>
      <c r="K565" s="11">
        <f t="shared" si="124"/>
        <v>0.45454545454545453</v>
      </c>
      <c r="L565" s="11">
        <f t="shared" si="125"/>
        <v>0.2808988764044944</v>
      </c>
      <c r="M565" s="11">
        <f t="shared" si="126"/>
        <v>0.28653295128939826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-0.27984815802336171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0.2286556365626583</v>
      </c>
      <c r="Q565" s="11">
        <f>2*'OddsRatio_working_3-way'!K565*'OddsRatio_working_3-way'!L565*'OddsRatio_working_3-way'!M565</f>
        <v>7.3169803700050634E-2</v>
      </c>
      <c r="R565" s="11">
        <f t="shared" si="127"/>
        <v>0</v>
      </c>
      <c r="S565" s="11">
        <f t="shared" si="128"/>
        <v>-0.81707036479250339</v>
      </c>
      <c r="T565" s="11">
        <f t="shared" si="129"/>
        <v>-0.26146251673360099</v>
      </c>
      <c r="U565" s="11">
        <f>'OddsRatio_working_3-way'!S565-'OddsRatio_working_3-way'!R565^2/3</f>
        <v>-0.81707036479250339</v>
      </c>
      <c r="V565" s="11">
        <f>'OddsRatio_working_3-way'!S565*'OddsRatio_working_3-way'!R565/3-2*'OddsRatio_working_3-way'!R565^3/27-'OddsRatio_working_3-way'!T565</f>
        <v>0.26146251673360099</v>
      </c>
      <c r="W565" s="11">
        <f>'OddsRatio_working_3-way'!V565^2+4*'OddsRatio_working_3-way'!U565^3/27</f>
        <v>-1.2449119500472075E-2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0.14213705283734135</v>
      </c>
      <c r="Y565" s="11">
        <f>IF('OddsRatio_working_3-way'!W565&gt;=0,IF('OddsRatio_working_3-way'!V565+SQRT('OddsRatio_working_3-way'!W565)&gt;0,0,PI()),ACOS('OddsRatio_working_3-way'!V565/(2*'OddsRatio_working_3-way'!X565)))</f>
        <v>0.40334063329632519</v>
      </c>
      <c r="Z565" s="11">
        <f>'OddsRatio_working_3-way'!X565^(1/3)*COS('OddsRatio_working_3-way'!Y565/3)</f>
        <v>0.51716851120102925</v>
      </c>
      <c r="AA565" s="11">
        <f>'OddsRatio_working_3-way'!X565^(1/3)*COS(('OddsRatio_working_3-way'!Y565+2*PI())/3)</f>
        <v>-0.31916593158186268</v>
      </c>
      <c r="AB565" s="11">
        <f>'OddsRatio_working_3-way'!X565^(1/3)*COS(('OddsRatio_working_3-way'!Y565+4*PI())/3)</f>
        <v>-0.19800257961916667</v>
      </c>
      <c r="AC565" s="11">
        <f>'OddsRatio_working_3-way'!X565^(1/3)*SIN('OddsRatio_working_3-way'!Y565/3)</f>
        <v>6.9953693871579861E-2</v>
      </c>
      <c r="AD565" s="11">
        <f>'OddsRatio_working_3-way'!X565^(1/3)*SIN(('OddsRatio_working_3-way'!Y565+2*PI())/3)</f>
        <v>0.41290422180167835</v>
      </c>
      <c r="AE565" s="11">
        <f>'OddsRatio_working_3-way'!X565^(1/3)*SIN(('OddsRatio_working_3-way'!Y565+4*PI())/3)</f>
        <v>-0.48285791567325825</v>
      </c>
      <c r="AF565" s="11">
        <f>-'OddsRatio_working_3-way'!U565/(3*'OddsRatio_working_3-way'!X565^(1/3))*COS(('OddsRatio_working_3-way'!Y565)/3)</f>
        <v>0.51716851120102914</v>
      </c>
      <c r="AG565" s="11">
        <f>-'OddsRatio_working_3-way'!U565/(3*'OddsRatio_working_3-way'!X565^(1/3))*COS(('OddsRatio_working_3-way'!Y565+2*PI())/3)</f>
        <v>-0.31916593158186263</v>
      </c>
      <c r="AH565" s="11">
        <f>-'OddsRatio_working_3-way'!U565/(3*'OddsRatio_working_3-way'!X565^(1/3))*COS(('OddsRatio_working_3-way'!Y565+4*PI())/3)</f>
        <v>-0.19800257961916665</v>
      </c>
      <c r="AI565" s="11">
        <f>'OddsRatio_working_3-way'!U565/(3*'OddsRatio_working_3-way'!X565^(1/3))*SIN(('OddsRatio_working_3-way'!Y565)/3)</f>
        <v>-6.9953693871579847E-2</v>
      </c>
      <c r="AJ565" s="11">
        <f>'OddsRatio_working_3-way'!U565/(3*'OddsRatio_working_3-way'!X565^(1/3))*SIN(('OddsRatio_working_3-way'!Y565+2*PI())/3)</f>
        <v>-0.41290422180167824</v>
      </c>
      <c r="AK565" s="11">
        <f>'OddsRatio_working_3-way'!U565/(3*'OddsRatio_working_3-way'!X565^(1/3))*SIN(('OddsRatio_working_3-way'!Y565+4*PI())/3)</f>
        <v>0.48285791567325814</v>
      </c>
      <c r="AL565" s="11">
        <f>'OddsRatio_working_3-way'!Z565+'OddsRatio_working_3-way'!AF565</f>
        <v>1.0343370224020583</v>
      </c>
      <c r="AM565" s="11">
        <f>'OddsRatio_working_3-way'!AA565+'OddsRatio_working_3-way'!AG565</f>
        <v>-0.63833186316372537</v>
      </c>
      <c r="AN565" s="11">
        <f>'OddsRatio_working_3-way'!AB565+'OddsRatio_working_3-way'!AH565</f>
        <v>-0.39600515923833335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1.0343370224020583</v>
      </c>
      <c r="AS565" s="11">
        <f>IF(('OddsRatio_working_3-way'!X565=0),IF(Q565&gt;0,-Q565^(1/3),(-Q565)^(1/3)),'OddsRatio_working_3-way'!AM565-'OddsRatio_working_3-way'!R565/3)</f>
        <v>-0.63833186316372537</v>
      </c>
      <c r="AT565" s="11">
        <f>IF(('OddsRatio_working_3-way'!X565=0),IF(Q565&gt;0,-Q565^(1/3),(-Q565)^(1/3)),'OddsRatio_working_3-way'!AN565-'OddsRatio_working_3-way'!R565/3)</f>
        <v>-0.39600515923833335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9">
        <f t="shared" si="117"/>
        <v>0.63450434443144033</v>
      </c>
      <c r="E566" s="9">
        <f t="shared" si="118"/>
        <v>0.23961163594695109</v>
      </c>
      <c r="F566" s="9">
        <f t="shared" si="119"/>
        <v>0.12588401962160845</v>
      </c>
      <c r="G566" s="9">
        <f t="shared" si="120"/>
        <v>1.0473333420193847</v>
      </c>
      <c r="H566" s="9">
        <f t="shared" si="121"/>
        <v>1.5760333381106617</v>
      </c>
      <c r="I566" s="9">
        <f t="shared" si="122"/>
        <v>4.1734200263187358</v>
      </c>
      <c r="J566" s="9">
        <f t="shared" si="123"/>
        <v>7.9438200575885203</v>
      </c>
      <c r="K566" s="11">
        <f t="shared" si="124"/>
        <v>0.64516129032258063</v>
      </c>
      <c r="L566" s="11">
        <f t="shared" si="125"/>
        <v>0.24813895781637715</v>
      </c>
      <c r="M566" s="11">
        <f t="shared" si="126"/>
        <v>0.13106159895150721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-0.23182355644718056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0.21422219247496813</v>
      </c>
      <c r="Q566" s="11">
        <f>2*'OddsRatio_working_3-way'!K566*'OddsRatio_working_3-way'!L566*'OddsRatio_working_3-way'!M566</f>
        <v>4.1963211062677398E-2</v>
      </c>
      <c r="R566" s="11">
        <f t="shared" si="127"/>
        <v>0</v>
      </c>
      <c r="S566" s="11">
        <f t="shared" si="128"/>
        <v>-0.92407430788327682</v>
      </c>
      <c r="T566" s="11">
        <f t="shared" si="129"/>
        <v>-0.18101357647076921</v>
      </c>
      <c r="U566" s="11">
        <f>'OddsRatio_working_3-way'!S566-'OddsRatio_working_3-way'!R566^2/3</f>
        <v>-0.92407430788327682</v>
      </c>
      <c r="V566" s="11">
        <f>'OddsRatio_working_3-way'!S566*'OddsRatio_working_3-way'!R566/3-2*'OddsRatio_working_3-way'!R566^3/27-'OddsRatio_working_3-way'!T566</f>
        <v>0.18101357647076921</v>
      </c>
      <c r="W566" s="11">
        <f>'OddsRatio_working_3-way'!V566^2+4*'OddsRatio_working_3-way'!U566^3/27</f>
        <v>-8.4134731973040805E-2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0.17095368293764529</v>
      </c>
      <c r="Y566" s="11">
        <f>IF('OddsRatio_working_3-way'!W566&gt;=0,IF('OddsRatio_working_3-way'!V566+SQRT('OddsRatio_working_3-way'!W566)&gt;0,0,PI()),ACOS('OddsRatio_working_3-way'!V566/(2*'OddsRatio_working_3-way'!X566)))</f>
        <v>1.0128762049718043</v>
      </c>
      <c r="Z566" s="11">
        <f>'OddsRatio_working_3-way'!X566^(1/3)*COS('OddsRatio_working_3-way'!Y566/3)</f>
        <v>0.52366667100969244</v>
      </c>
      <c r="AA566" s="11">
        <f>'OddsRatio_working_3-way'!X566^(1/3)*COS(('OddsRatio_working_3-way'!Y566+2*PI())/3)</f>
        <v>-0.42104542746409179</v>
      </c>
      <c r="AB566" s="11">
        <f>'OddsRatio_working_3-way'!X566^(1/3)*COS(('OddsRatio_working_3-way'!Y566+4*PI())/3)</f>
        <v>-0.10262124354560072</v>
      </c>
      <c r="AC566" s="11">
        <f>'OddsRatio_working_3-way'!X566^(1/3)*SIN('OddsRatio_working_3-way'!Y566/3)</f>
        <v>0.18384228830182775</v>
      </c>
      <c r="AD566" s="11">
        <f>'OddsRatio_working_3-way'!X566^(1/3)*SIN(('OddsRatio_working_3-way'!Y566+2*PI())/3)</f>
        <v>0.36158749605870771</v>
      </c>
      <c r="AE566" s="11">
        <f>'OddsRatio_working_3-way'!X566^(1/3)*SIN(('OddsRatio_working_3-way'!Y566+4*PI())/3)</f>
        <v>-0.54542978436053546</v>
      </c>
      <c r="AF566" s="11">
        <f>-'OddsRatio_working_3-way'!U566/(3*'OddsRatio_working_3-way'!X566^(1/3))*COS(('OddsRatio_working_3-way'!Y566)/3)</f>
        <v>0.52366667100969222</v>
      </c>
      <c r="AG566" s="11">
        <f>-'OddsRatio_working_3-way'!U566/(3*'OddsRatio_working_3-way'!X566^(1/3))*COS(('OddsRatio_working_3-way'!Y566+2*PI())/3)</f>
        <v>-0.42104542746409157</v>
      </c>
      <c r="AH566" s="11">
        <f>-'OddsRatio_working_3-way'!U566/(3*'OddsRatio_working_3-way'!X566^(1/3))*COS(('OddsRatio_working_3-way'!Y566+4*PI())/3)</f>
        <v>-0.10262124354560068</v>
      </c>
      <c r="AI566" s="11">
        <f>'OddsRatio_working_3-way'!U566/(3*'OddsRatio_working_3-way'!X566^(1/3))*SIN(('OddsRatio_working_3-way'!Y566)/3)</f>
        <v>-0.18384228830182767</v>
      </c>
      <c r="AJ566" s="11">
        <f>'OddsRatio_working_3-way'!U566/(3*'OddsRatio_working_3-way'!X566^(1/3))*SIN(('OddsRatio_working_3-way'!Y566+2*PI())/3)</f>
        <v>-0.3615874960587076</v>
      </c>
      <c r="AK566" s="11">
        <f>'OddsRatio_working_3-way'!U566/(3*'OddsRatio_working_3-way'!X566^(1/3))*SIN(('OddsRatio_working_3-way'!Y566+4*PI())/3)</f>
        <v>0.54542978436053524</v>
      </c>
      <c r="AL566" s="11">
        <f>'OddsRatio_working_3-way'!Z566+'OddsRatio_working_3-way'!AF566</f>
        <v>1.0473333420193847</v>
      </c>
      <c r="AM566" s="11">
        <f>'OddsRatio_working_3-way'!AA566+'OddsRatio_working_3-way'!AG566</f>
        <v>-0.84209085492818336</v>
      </c>
      <c r="AN566" s="11">
        <f>'OddsRatio_working_3-way'!AB566+'OddsRatio_working_3-way'!AH566</f>
        <v>-0.20524248709120141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1.0473333420193847</v>
      </c>
      <c r="AS566" s="11">
        <f>IF(('OddsRatio_working_3-way'!X566=0),IF(Q566&gt;0,-Q566^(1/3),(-Q566)^(1/3)),'OddsRatio_working_3-way'!AM566-'OddsRatio_working_3-way'!R566/3)</f>
        <v>-0.84209085492818336</v>
      </c>
      <c r="AT566" s="11">
        <f>IF(('OddsRatio_working_3-way'!X566=0),IF(Q566&gt;0,-Q566^(1/3),(-Q566)^(1/3)),'OddsRatio_working_3-way'!AN566-'OddsRatio_working_3-way'!R566/3)</f>
        <v>-0.20524248709120141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9">
        <f t="shared" si="117"/>
        <v>0.44382342118969598</v>
      </c>
      <c r="E567" s="9">
        <f t="shared" si="118"/>
        <v>0.29689113906650916</v>
      </c>
      <c r="F567" s="9">
        <f t="shared" si="119"/>
        <v>0.25928543974379464</v>
      </c>
      <c r="G567" s="9">
        <f t="shared" si="120"/>
        <v>1.0619901096569</v>
      </c>
      <c r="H567" s="9">
        <f t="shared" si="121"/>
        <v>2.2531483293951422</v>
      </c>
      <c r="I567" s="9">
        <f t="shared" si="122"/>
        <v>3.3682379445348869</v>
      </c>
      <c r="J567" s="9">
        <f t="shared" si="123"/>
        <v>3.8567533949770603</v>
      </c>
      <c r="K567" s="11">
        <f t="shared" si="124"/>
        <v>0.4587155963302752</v>
      </c>
      <c r="L567" s="11">
        <f t="shared" si="125"/>
        <v>0.30959752321981426</v>
      </c>
      <c r="M567" s="11">
        <f t="shared" si="126"/>
        <v>0.2710027100271003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-0.27242927100217107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0.23477100167087672</v>
      </c>
      <c r="Q567" s="11">
        <f>2*'OddsRatio_working_3-way'!K567*'OddsRatio_working_3-way'!L567*'OddsRatio_working_3-way'!M567</f>
        <v>7.6974098908484195E-2</v>
      </c>
      <c r="R567" s="11">
        <f t="shared" si="127"/>
        <v>0</v>
      </c>
      <c r="S567" s="11">
        <f t="shared" si="128"/>
        <v>-0.86176863744206755</v>
      </c>
      <c r="T567" s="11">
        <f t="shared" si="129"/>
        <v>-0.28254709424330093</v>
      </c>
      <c r="U567" s="11">
        <f>'OddsRatio_working_3-way'!S567-'OddsRatio_working_3-way'!R567^2/3</f>
        <v>-0.86176863744206755</v>
      </c>
      <c r="V567" s="11">
        <f>'OddsRatio_working_3-way'!S567*'OddsRatio_working_3-way'!R567/3-2*'OddsRatio_working_3-way'!R567^3/27-'OddsRatio_working_3-way'!T567</f>
        <v>0.28254709424330093</v>
      </c>
      <c r="W567" s="11">
        <f>'OddsRatio_working_3-way'!V567^2+4*'OddsRatio_working_3-way'!U567^3/27</f>
        <v>-1.4980225272618622E-2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0.15395866794204166</v>
      </c>
      <c r="Y567" s="11">
        <f>IF('OddsRatio_working_3-way'!W567&gt;=0,IF('OddsRatio_working_3-way'!V567+SQRT('OddsRatio_working_3-way'!W567)&gt;0,0,PI()),ACOS('OddsRatio_working_3-way'!V567/(2*'OddsRatio_working_3-way'!X567)))</f>
        <v>0.40877867024590486</v>
      </c>
      <c r="Z567" s="11">
        <f>'OddsRatio_working_3-way'!X567^(1/3)*COS('OddsRatio_working_3-way'!Y567/3)</f>
        <v>0.53099505482845</v>
      </c>
      <c r="AA567" s="11">
        <f>'OddsRatio_working_3-way'!X567^(1/3)*COS(('OddsRatio_working_3-way'!Y567+2*PI())/3)</f>
        <v>-0.32854788959649567</v>
      </c>
      <c r="AB567" s="11">
        <f>'OddsRatio_working_3-way'!X567^(1/3)*COS(('OddsRatio_working_3-way'!Y567+4*PI())/3)</f>
        <v>-0.20244716523195413</v>
      </c>
      <c r="AC567" s="11">
        <f>'OddsRatio_working_3-way'!X567^(1/3)*SIN('OddsRatio_working_3-way'!Y567/3)</f>
        <v>7.2804287156874842E-2</v>
      </c>
      <c r="AD567" s="11">
        <f>'OddsRatio_working_3-way'!X567^(1/3)*SIN(('OddsRatio_working_3-way'!Y567+2*PI())/3)</f>
        <v>0.42345306318691112</v>
      </c>
      <c r="AE567" s="11">
        <f>'OddsRatio_working_3-way'!X567^(1/3)*SIN(('OddsRatio_working_3-way'!Y567+4*PI())/3)</f>
        <v>-0.49625735034378593</v>
      </c>
      <c r="AF567" s="11">
        <f>-'OddsRatio_working_3-way'!U567/(3*'OddsRatio_working_3-way'!X567^(1/3))*COS(('OddsRatio_working_3-way'!Y567)/3)</f>
        <v>0.53099505482845</v>
      </c>
      <c r="AG567" s="11">
        <f>-'OddsRatio_working_3-way'!U567/(3*'OddsRatio_working_3-way'!X567^(1/3))*COS(('OddsRatio_working_3-way'!Y567+2*PI())/3)</f>
        <v>-0.32854788959649567</v>
      </c>
      <c r="AH567" s="11">
        <f>-'OddsRatio_working_3-way'!U567/(3*'OddsRatio_working_3-way'!X567^(1/3))*COS(('OddsRatio_working_3-way'!Y567+4*PI())/3)</f>
        <v>-0.20244716523195413</v>
      </c>
      <c r="AI567" s="11">
        <f>'OddsRatio_working_3-way'!U567/(3*'OddsRatio_working_3-way'!X567^(1/3))*SIN(('OddsRatio_working_3-way'!Y567)/3)</f>
        <v>-7.2804287156874842E-2</v>
      </c>
      <c r="AJ567" s="11">
        <f>'OddsRatio_working_3-way'!U567/(3*'OddsRatio_working_3-way'!X567^(1/3))*SIN(('OddsRatio_working_3-way'!Y567+2*PI())/3)</f>
        <v>-0.42345306318691112</v>
      </c>
      <c r="AK567" s="11">
        <f>'OddsRatio_working_3-way'!U567/(3*'OddsRatio_working_3-way'!X567^(1/3))*SIN(('OddsRatio_working_3-way'!Y567+4*PI())/3)</f>
        <v>0.49625735034378593</v>
      </c>
      <c r="AL567" s="11">
        <f>'OddsRatio_working_3-way'!Z567+'OddsRatio_working_3-way'!AF567</f>
        <v>1.0619901096569</v>
      </c>
      <c r="AM567" s="11">
        <f>'OddsRatio_working_3-way'!AA567+'OddsRatio_working_3-way'!AG567</f>
        <v>-0.65709577919299134</v>
      </c>
      <c r="AN567" s="11">
        <f>'OddsRatio_working_3-way'!AB567+'OddsRatio_working_3-way'!AH567</f>
        <v>-0.40489433046390827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1.0619901096569</v>
      </c>
      <c r="AS567" s="11">
        <f>IF(('OddsRatio_working_3-way'!X567=0),IF(Q567&gt;0,-Q567^(1/3),(-Q567)^(1/3)),'OddsRatio_working_3-way'!AM567-'OddsRatio_working_3-way'!R567/3)</f>
        <v>-0.65709577919299134</v>
      </c>
      <c r="AT567" s="11">
        <f>IF(('OddsRatio_working_3-way'!X567=0),IF(Q567&gt;0,-Q567^(1/3),(-Q567)^(1/3)),'OddsRatio_working_3-way'!AN567-'OddsRatio_working_3-way'!R567/3)</f>
        <v>-0.40489433046390827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9">
        <f t="shared" si="117"/>
        <v>0.31943761193907078</v>
      </c>
      <c r="E568" s="9">
        <f t="shared" si="118"/>
        <v>0.28473121935414675</v>
      </c>
      <c r="F568" s="9">
        <f t="shared" si="119"/>
        <v>0.39583116870678253</v>
      </c>
      <c r="G568" s="9">
        <f t="shared" si="120"/>
        <v>1.0599511144329916</v>
      </c>
      <c r="H568" s="9">
        <f t="shared" si="121"/>
        <v>3.1305017400103123</v>
      </c>
      <c r="I568" s="9">
        <f t="shared" si="122"/>
        <v>3.5120841412061909</v>
      </c>
      <c r="J568" s="9">
        <f t="shared" si="123"/>
        <v>2.5263296047835082</v>
      </c>
      <c r="K568" s="11">
        <f t="shared" si="124"/>
        <v>0.33222591362126247</v>
      </c>
      <c r="L568" s="11">
        <f t="shared" si="125"/>
        <v>0.29673590504451036</v>
      </c>
      <c r="M568" s="11">
        <f t="shared" si="126"/>
        <v>0.4098360655737705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-0.27715369484766206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0.23514554863011963</v>
      </c>
      <c r="Q568" s="11">
        <f>2*'OddsRatio_working_3-way'!K568*'OddsRatio_working_3-way'!L568*'OddsRatio_working_3-way'!M568</f>
        <v>8.0806030457085773E-2</v>
      </c>
      <c r="R568" s="11">
        <f t="shared" si="127"/>
        <v>0</v>
      </c>
      <c r="S568" s="11">
        <f t="shared" si="128"/>
        <v>-0.84843014183652765</v>
      </c>
      <c r="T568" s="11">
        <f t="shared" si="129"/>
        <v>-0.29155674977200258</v>
      </c>
      <c r="U568" s="11">
        <f>'OddsRatio_working_3-way'!S568-'OddsRatio_working_3-way'!R568^2/3</f>
        <v>-0.84843014183652765</v>
      </c>
      <c r="V568" s="11">
        <f>'OddsRatio_working_3-way'!S568*'OddsRatio_working_3-way'!R568/3-2*'OddsRatio_working_3-way'!R568^3/27-'OddsRatio_working_3-way'!T568</f>
        <v>0.29155674977200258</v>
      </c>
      <c r="W568" s="11">
        <f>'OddsRatio_working_3-way'!V568^2+4*'OddsRatio_working_3-way'!U568^3/27</f>
        <v>-5.4729746877481833E-3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0.15039806599933583</v>
      </c>
      <c r="Y568" s="11">
        <f>IF('OddsRatio_working_3-way'!W568&gt;=0,IF('OddsRatio_working_3-way'!V568+SQRT('OddsRatio_working_3-way'!W568)&gt;0,0,PI()),ACOS('OddsRatio_working_3-way'!V568/(2*'OddsRatio_working_3-way'!X568)))</f>
        <v>0.24849538035301322</v>
      </c>
      <c r="Z568" s="11">
        <f>'OddsRatio_working_3-way'!X568^(1/3)*COS('OddsRatio_working_3-way'!Y568/3)</f>
        <v>0.52997555721649581</v>
      </c>
      <c r="AA568" s="11">
        <f>'OddsRatio_working_3-way'!X568^(1/3)*COS(('OddsRatio_working_3-way'!Y568+2*PI())/3)</f>
        <v>-0.30309246367361059</v>
      </c>
      <c r="AB568" s="11">
        <f>'OddsRatio_working_3-way'!X568^(1/3)*COS(('OddsRatio_working_3-way'!Y568+4*PI())/3)</f>
        <v>-0.22688309354288519</v>
      </c>
      <c r="AC568" s="11">
        <f>'OddsRatio_working_3-way'!X568^(1/3)*SIN('OddsRatio_working_3-way'!Y568/3)</f>
        <v>4.3999500359746091E-2</v>
      </c>
      <c r="AD568" s="11">
        <f>'OddsRatio_working_3-way'!X568^(1/3)*SIN(('OddsRatio_working_3-way'!Y568+2*PI())/3)</f>
        <v>0.43697254575442568</v>
      </c>
      <c r="AE568" s="11">
        <f>'OddsRatio_working_3-way'!X568^(1/3)*SIN(('OddsRatio_working_3-way'!Y568+4*PI())/3)</f>
        <v>-0.48097204611417177</v>
      </c>
      <c r="AF568" s="11">
        <f>-'OddsRatio_working_3-way'!U568/(3*'OddsRatio_working_3-way'!X568^(1/3))*COS(('OddsRatio_working_3-way'!Y568)/3)</f>
        <v>0.52997555721649581</v>
      </c>
      <c r="AG568" s="11">
        <f>-'OddsRatio_working_3-way'!U568/(3*'OddsRatio_working_3-way'!X568^(1/3))*COS(('OddsRatio_working_3-way'!Y568+2*PI())/3)</f>
        <v>-0.30309246367361059</v>
      </c>
      <c r="AH568" s="11">
        <f>-'OddsRatio_working_3-way'!U568/(3*'OddsRatio_working_3-way'!X568^(1/3))*COS(('OddsRatio_working_3-way'!Y568+4*PI())/3)</f>
        <v>-0.22688309354288519</v>
      </c>
      <c r="AI568" s="11">
        <f>'OddsRatio_working_3-way'!U568/(3*'OddsRatio_working_3-way'!X568^(1/3))*SIN(('OddsRatio_working_3-way'!Y568)/3)</f>
        <v>-4.3999500359746091E-2</v>
      </c>
      <c r="AJ568" s="11">
        <f>'OddsRatio_working_3-way'!U568/(3*'OddsRatio_working_3-way'!X568^(1/3))*SIN(('OddsRatio_working_3-way'!Y568+2*PI())/3)</f>
        <v>-0.43697254575442568</v>
      </c>
      <c r="AK568" s="11">
        <f>'OddsRatio_working_3-way'!U568/(3*'OddsRatio_working_3-way'!X568^(1/3))*SIN(('OddsRatio_working_3-way'!Y568+4*PI())/3)</f>
        <v>0.48097204611417177</v>
      </c>
      <c r="AL568" s="11">
        <f>'OddsRatio_working_3-way'!Z568+'OddsRatio_working_3-way'!AF568</f>
        <v>1.0599511144329916</v>
      </c>
      <c r="AM568" s="11">
        <f>'OddsRatio_working_3-way'!AA568+'OddsRatio_working_3-way'!AG568</f>
        <v>-0.60618492734722118</v>
      </c>
      <c r="AN568" s="11">
        <f>'OddsRatio_working_3-way'!AB568+'OddsRatio_working_3-way'!AH568</f>
        <v>-0.45376618708577038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1.0599511144329916</v>
      </c>
      <c r="AS568" s="11">
        <f>IF(('OddsRatio_working_3-way'!X568=0),IF(Q568&gt;0,-Q568^(1/3),(-Q568)^(1/3)),'OddsRatio_working_3-way'!AM568-'OddsRatio_working_3-way'!R568/3)</f>
        <v>-0.60618492734722118</v>
      </c>
      <c r="AT568" s="11">
        <f>IF(('OddsRatio_working_3-way'!X568=0),IF(Q568&gt;0,-Q568^(1/3),(-Q568)^(1/3)),'OddsRatio_working_3-way'!AN568-'OddsRatio_working_3-way'!R568/3)</f>
        <v>-0.45376618708577038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9">
        <f t="shared" si="117"/>
        <v>0.73133686036489776</v>
      </c>
      <c r="E569" s="9">
        <f t="shared" si="118"/>
        <v>0.1660971668491574</v>
      </c>
      <c r="F569" s="9">
        <f t="shared" si="119"/>
        <v>0.10256597278594468</v>
      </c>
      <c r="G569" s="9">
        <f t="shared" si="120"/>
        <v>1.1132089332414732</v>
      </c>
      <c r="H569" s="9">
        <f t="shared" si="121"/>
        <v>1.3673589479696864</v>
      </c>
      <c r="I569" s="9">
        <f t="shared" si="122"/>
        <v>6.0205722889190447</v>
      </c>
      <c r="J569" s="9">
        <f t="shared" si="123"/>
        <v>9.7498222152779785</v>
      </c>
      <c r="K569" s="11">
        <f t="shared" si="124"/>
        <v>0.75187969924812026</v>
      </c>
      <c r="L569" s="11">
        <f t="shared" si="125"/>
        <v>0.18148820326678766</v>
      </c>
      <c r="M569" s="11">
        <f t="shared" si="126"/>
        <v>0.11286681715575622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-0.18016733976871679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0.19559905815511155</v>
      </c>
      <c r="Q569" s="11">
        <f>2*'OddsRatio_working_3-way'!K569*'OddsRatio_working_3-way'!L569*'OddsRatio_working_3-way'!M569</f>
        <v>3.0803001284269535E-2</v>
      </c>
      <c r="R569" s="11">
        <f t="shared" si="127"/>
        <v>0</v>
      </c>
      <c r="S569" s="11">
        <f t="shared" si="128"/>
        <v>-1.0856521409829587</v>
      </c>
      <c r="T569" s="11">
        <f t="shared" si="129"/>
        <v>-0.17096884109967853</v>
      </c>
      <c r="U569" s="11">
        <f>'OddsRatio_working_3-way'!S569-'OddsRatio_working_3-way'!R569^2/3</f>
        <v>-1.0856521409829587</v>
      </c>
      <c r="V569" s="11">
        <f>'OddsRatio_working_3-way'!S569*'OddsRatio_working_3-way'!R569/3-2*'OddsRatio_working_3-way'!R569^3/27-'OddsRatio_working_3-way'!T569</f>
        <v>0.17096884109967853</v>
      </c>
      <c r="W569" s="11">
        <f>'OddsRatio_working_3-way'!V569^2+4*'OddsRatio_working_3-way'!U569^3/27</f>
        <v>-0.16033908642419259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0.21769785888425713</v>
      </c>
      <c r="Y569" s="11">
        <f>IF('OddsRatio_working_3-way'!W569&gt;=0,IF('OddsRatio_working_3-way'!V569+SQRT('OddsRatio_working_3-way'!W569)&gt;0,0,PI()),ACOS('OddsRatio_working_3-way'!V569/(2*'OddsRatio_working_3-way'!X569)))</f>
        <v>1.1672583354422263</v>
      </c>
      <c r="Z569" s="11">
        <f>'OddsRatio_working_3-way'!X569^(1/3)*COS('OddsRatio_working_3-way'!Y569/3)</f>
        <v>0.5566044666207367</v>
      </c>
      <c r="AA569" s="11">
        <f>'OddsRatio_working_3-way'!X569^(1/3)*COS(('OddsRatio_working_3-way'!Y569+2*PI())/3)</f>
        <v>-0.47592975176142716</v>
      </c>
      <c r="AB569" s="11">
        <f>'OddsRatio_working_3-way'!X569^(1/3)*COS(('OddsRatio_working_3-way'!Y569+4*PI())/3)</f>
        <v>-8.0674714859309465E-2</v>
      </c>
      <c r="AC569" s="11">
        <f>'OddsRatio_working_3-way'!X569^(1/3)*SIN('OddsRatio_working_3-way'!Y569/3)</f>
        <v>0.22820060195399305</v>
      </c>
      <c r="AD569" s="11">
        <f>'OddsRatio_working_3-way'!X569^(1/3)*SIN(('OddsRatio_working_3-way'!Y569+2*PI())/3)</f>
        <v>0.3679333069764491</v>
      </c>
      <c r="AE569" s="11">
        <f>'OddsRatio_working_3-way'!X569^(1/3)*SIN(('OddsRatio_working_3-way'!Y569+4*PI())/3)</f>
        <v>-0.59613390893044216</v>
      </c>
      <c r="AF569" s="11">
        <f>-'OddsRatio_working_3-way'!U569/(3*'OddsRatio_working_3-way'!X569^(1/3))*COS(('OddsRatio_working_3-way'!Y569)/3)</f>
        <v>0.55660446662073659</v>
      </c>
      <c r="AG569" s="11">
        <f>-'OddsRatio_working_3-way'!U569/(3*'OddsRatio_working_3-way'!X569^(1/3))*COS(('OddsRatio_working_3-way'!Y569+2*PI())/3)</f>
        <v>-0.47592975176142704</v>
      </c>
      <c r="AH569" s="11">
        <f>-'OddsRatio_working_3-way'!U569/(3*'OddsRatio_working_3-way'!X569^(1/3))*COS(('OddsRatio_working_3-way'!Y569+4*PI())/3)</f>
        <v>-8.0674714859309452E-2</v>
      </c>
      <c r="AI569" s="11">
        <f>'OddsRatio_working_3-way'!U569/(3*'OddsRatio_working_3-way'!X569^(1/3))*SIN(('OddsRatio_working_3-way'!Y569)/3)</f>
        <v>-0.228200601953993</v>
      </c>
      <c r="AJ569" s="11">
        <f>'OddsRatio_working_3-way'!U569/(3*'OddsRatio_working_3-way'!X569^(1/3))*SIN(('OddsRatio_working_3-way'!Y569+2*PI())/3)</f>
        <v>-0.36793330697644905</v>
      </c>
      <c r="AK569" s="11">
        <f>'OddsRatio_working_3-way'!U569/(3*'OddsRatio_working_3-way'!X569^(1/3))*SIN(('OddsRatio_working_3-way'!Y569+4*PI())/3)</f>
        <v>0.59613390893044205</v>
      </c>
      <c r="AL569" s="11">
        <f>'OddsRatio_working_3-way'!Z569+'OddsRatio_working_3-way'!AF569</f>
        <v>1.1132089332414732</v>
      </c>
      <c r="AM569" s="11">
        <f>'OddsRatio_working_3-way'!AA569+'OddsRatio_working_3-way'!AG569</f>
        <v>-0.9518595035228542</v>
      </c>
      <c r="AN569" s="11">
        <f>'OddsRatio_working_3-way'!AB569+'OddsRatio_working_3-way'!AH569</f>
        <v>-0.16134942971861893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1.1132089332414732</v>
      </c>
      <c r="AS569" s="11">
        <f>IF(('OddsRatio_working_3-way'!X569=0),IF(Q569&gt;0,-Q569^(1/3),(-Q569)^(1/3)),'OddsRatio_working_3-way'!AM569-'OddsRatio_working_3-way'!R569/3)</f>
        <v>-0.9518595035228542</v>
      </c>
      <c r="AT569" s="11">
        <f>IF(('OddsRatio_working_3-way'!X569=0),IF(Q569&gt;0,-Q569^(1/3),(-Q569)^(1/3)),'OddsRatio_working_3-way'!AN569-'OddsRatio_working_3-way'!R569/3)</f>
        <v>-0.16134942971861893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9">
        <f t="shared" si="117"/>
        <v>0.42563300650062369</v>
      </c>
      <c r="E570" s="9">
        <f t="shared" si="118"/>
        <v>0.24311502867569651</v>
      </c>
      <c r="F570" s="9">
        <f t="shared" si="119"/>
        <v>0.33125196482367975</v>
      </c>
      <c r="G570" s="9">
        <f t="shared" si="120"/>
        <v>1.0625526410995019</v>
      </c>
      <c r="H570" s="9">
        <f t="shared" si="121"/>
        <v>2.349441854196368</v>
      </c>
      <c r="I570" s="9">
        <f t="shared" si="122"/>
        <v>4.1132792384215406</v>
      </c>
      <c r="J570" s="9">
        <f t="shared" si="123"/>
        <v>3.018850018089053</v>
      </c>
      <c r="K570" s="11">
        <f t="shared" si="124"/>
        <v>0.44052863436123346</v>
      </c>
      <c r="L570" s="11">
        <f t="shared" si="125"/>
        <v>0.2544529262086514</v>
      </c>
      <c r="M570" s="11">
        <f t="shared" si="126"/>
        <v>0.34482758620689657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-0.2732804327902969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0.23578351053817007</v>
      </c>
      <c r="Q570" s="11">
        <f>2*'OddsRatio_working_3-way'!K570*'OddsRatio_working_3-way'!L570*'OddsRatio_working_3-way'!M570</f>
        <v>7.7306069028908214E-2</v>
      </c>
      <c r="R570" s="11">
        <f t="shared" si="127"/>
        <v>0</v>
      </c>
      <c r="S570" s="11">
        <f t="shared" si="128"/>
        <v>-0.86278958259371508</v>
      </c>
      <c r="T570" s="11">
        <f t="shared" si="129"/>
        <v>-0.2828818303585951</v>
      </c>
      <c r="U570" s="11">
        <f>'OddsRatio_working_3-way'!S570-'OddsRatio_working_3-way'!R570^2/3</f>
        <v>-0.86278958259371508</v>
      </c>
      <c r="V570" s="11">
        <f>'OddsRatio_working_3-way'!S570*'OddsRatio_working_3-way'!R570/3-2*'OddsRatio_working_3-way'!R570^3/27-'OddsRatio_working_3-way'!T570</f>
        <v>0.2828818303585951</v>
      </c>
      <c r="W570" s="11">
        <f>'OddsRatio_working_3-way'!V570^2+4*'OddsRatio_working_3-way'!U570^3/27</f>
        <v>-1.5128332947212456E-2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0.15423234331216121</v>
      </c>
      <c r="Y570" s="11">
        <f>IF('OddsRatio_working_3-way'!W570&gt;=0,IF('OddsRatio_working_3-way'!V570+SQRT('OddsRatio_working_3-way'!W570)&gt;0,0,PI()),ACOS('OddsRatio_working_3-way'!V570/(2*'OddsRatio_working_3-way'!X570)))</f>
        <v>0.41014276518853388</v>
      </c>
      <c r="Z570" s="11">
        <f>'OddsRatio_working_3-way'!X570^(1/3)*COS('OddsRatio_working_3-way'!Y570/3)</f>
        <v>0.53127632054975094</v>
      </c>
      <c r="AA570" s="11">
        <f>'OddsRatio_working_3-way'!X570^(1/3)*COS(('OddsRatio_working_3-way'!Y570+2*PI())/3)</f>
        <v>-0.32893507225142843</v>
      </c>
      <c r="AB570" s="11">
        <f>'OddsRatio_working_3-way'!X570^(1/3)*COS(('OddsRatio_working_3-way'!Y570+4*PI())/3)</f>
        <v>-0.20234124829832234</v>
      </c>
      <c r="AC570" s="11">
        <f>'OddsRatio_working_3-way'!X570^(1/3)*SIN('OddsRatio_working_3-way'!Y570/3)</f>
        <v>7.308897833706994E-2</v>
      </c>
      <c r="AD570" s="11">
        <f>'OddsRatio_working_3-way'!X570^(1/3)*SIN(('OddsRatio_working_3-way'!Y570+2*PI())/3)</f>
        <v>0.42355430085667395</v>
      </c>
      <c r="AE570" s="11">
        <f>'OddsRatio_working_3-way'!X570^(1/3)*SIN(('OddsRatio_working_3-way'!Y570+4*PI())/3)</f>
        <v>-0.49664327919374385</v>
      </c>
      <c r="AF570" s="11">
        <f>-'OddsRatio_working_3-way'!U570/(3*'OddsRatio_working_3-way'!X570^(1/3))*COS(('OddsRatio_working_3-way'!Y570)/3)</f>
        <v>0.53127632054975094</v>
      </c>
      <c r="AG570" s="11">
        <f>-'OddsRatio_working_3-way'!U570/(3*'OddsRatio_working_3-way'!X570^(1/3))*COS(('OddsRatio_working_3-way'!Y570+2*PI())/3)</f>
        <v>-0.32893507225142848</v>
      </c>
      <c r="AH570" s="11">
        <f>-'OddsRatio_working_3-way'!U570/(3*'OddsRatio_working_3-way'!X570^(1/3))*COS(('OddsRatio_working_3-way'!Y570+4*PI())/3)</f>
        <v>-0.2023412482983224</v>
      </c>
      <c r="AI570" s="11">
        <f>'OddsRatio_working_3-way'!U570/(3*'OddsRatio_working_3-way'!X570^(1/3))*SIN(('OddsRatio_working_3-way'!Y570)/3)</f>
        <v>-7.3088978337069954E-2</v>
      </c>
      <c r="AJ570" s="11">
        <f>'OddsRatio_working_3-way'!U570/(3*'OddsRatio_working_3-way'!X570^(1/3))*SIN(('OddsRatio_working_3-way'!Y570+2*PI())/3)</f>
        <v>-0.42355430085667406</v>
      </c>
      <c r="AK570" s="11">
        <f>'OddsRatio_working_3-way'!U570/(3*'OddsRatio_working_3-way'!X570^(1/3))*SIN(('OddsRatio_working_3-way'!Y570+4*PI())/3)</f>
        <v>0.49664327919374396</v>
      </c>
      <c r="AL570" s="11">
        <f>'OddsRatio_working_3-way'!Z570+'OddsRatio_working_3-way'!AF570</f>
        <v>1.0625526410995019</v>
      </c>
      <c r="AM570" s="11">
        <f>'OddsRatio_working_3-way'!AA570+'OddsRatio_working_3-way'!AG570</f>
        <v>-0.65787014450285697</v>
      </c>
      <c r="AN570" s="11">
        <f>'OddsRatio_working_3-way'!AB570+'OddsRatio_working_3-way'!AH570</f>
        <v>-0.40468249659664474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1.0625526410995019</v>
      </c>
      <c r="AS570" s="11">
        <f>IF(('OddsRatio_working_3-way'!X570=0),IF(Q570&gt;0,-Q570^(1/3),(-Q570)^(1/3)),'OddsRatio_working_3-way'!AM570-'OddsRatio_working_3-way'!R570/3)</f>
        <v>-0.65787014450285697</v>
      </c>
      <c r="AT570" s="11">
        <f>IF(('OddsRatio_working_3-way'!X570=0),IF(Q570&gt;0,-Q570^(1/3),(-Q570)^(1/3)),'OddsRatio_working_3-way'!AN570-'OddsRatio_working_3-way'!R570/3)</f>
        <v>-0.40468249659664474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9">
        <f t="shared" si="117"/>
        <v>0.4415443816481166</v>
      </c>
      <c r="E571" s="9">
        <f t="shared" si="118"/>
        <v>0.25984773623455099</v>
      </c>
      <c r="F571" s="9">
        <f t="shared" si="119"/>
        <v>0.29860788211733252</v>
      </c>
      <c r="G571" s="9">
        <f t="shared" si="120"/>
        <v>1.0628386524546776</v>
      </c>
      <c r="H571" s="9">
        <f t="shared" si="121"/>
        <v>2.2647779964210661</v>
      </c>
      <c r="I571" s="9">
        <f t="shared" si="122"/>
        <v>3.8484075885785365</v>
      </c>
      <c r="J571" s="9">
        <f t="shared" si="123"/>
        <v>3.3488734219248379</v>
      </c>
      <c r="K571" s="11">
        <f t="shared" si="124"/>
        <v>0.45662100456621008</v>
      </c>
      <c r="L571" s="11">
        <f t="shared" si="125"/>
        <v>0.27173913043478259</v>
      </c>
      <c r="M571" s="11">
        <f t="shared" si="126"/>
        <v>0.3115264797507788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-0.27244388410497522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0.23502096943675982</v>
      </c>
      <c r="Q571" s="11">
        <f>2*'OddsRatio_working_3-way'!K571*'OddsRatio_working_3-way'!L571*'OddsRatio_working_3-way'!M571</f>
        <v>7.7309529419986797E-2</v>
      </c>
      <c r="R571" s="11">
        <f t="shared" si="127"/>
        <v>0</v>
      </c>
      <c r="S571" s="11">
        <f t="shared" si="128"/>
        <v>-0.86263991650553629</v>
      </c>
      <c r="T571" s="11">
        <f t="shared" si="129"/>
        <v>-0.28376313042945278</v>
      </c>
      <c r="U571" s="11">
        <f>'OddsRatio_working_3-way'!S571-'OddsRatio_working_3-way'!R571^2/3</f>
        <v>-0.86263991650553629</v>
      </c>
      <c r="V571" s="11">
        <f>'OddsRatio_working_3-way'!S571*'OddsRatio_working_3-way'!R571/3-2*'OddsRatio_working_3-way'!R571^3/27-'OddsRatio_working_3-way'!T571</f>
        <v>0.28376313042945278</v>
      </c>
      <c r="W571" s="11">
        <f>'OddsRatio_working_3-way'!V571^2+4*'OddsRatio_working_3-way'!U571^3/27</f>
        <v>-1.4579440708300362E-2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0.15419221356753313</v>
      </c>
      <c r="Y571" s="11">
        <f>IF('OddsRatio_working_3-way'!W571&gt;=0,IF('OddsRatio_working_3-way'!V571+SQRT('OddsRatio_working_3-way'!W571)&gt;0,0,PI()),ACOS('OddsRatio_working_3-way'!V571/(2*'OddsRatio_working_3-way'!X571)))</f>
        <v>0.40230643713112935</v>
      </c>
      <c r="Z571" s="11">
        <f>'OddsRatio_working_3-way'!X571^(1/3)*COS('OddsRatio_working_3-way'!Y571/3)</f>
        <v>0.53141932622733878</v>
      </c>
      <c r="AA571" s="11">
        <f>'OddsRatio_working_3-way'!X571^(1/3)*COS(('OddsRatio_working_3-way'!Y571+2*PI())/3)</f>
        <v>-0.32779914620416523</v>
      </c>
      <c r="AB571" s="11">
        <f>'OddsRatio_working_3-way'!X571^(1/3)*COS(('OddsRatio_working_3-way'!Y571+4*PI())/3)</f>
        <v>-0.2036201800231737</v>
      </c>
      <c r="AC571" s="11">
        <f>'OddsRatio_working_3-way'!X571^(1/3)*SIN('OddsRatio_working_3-way'!Y571/3)</f>
        <v>7.1694759552285006E-2</v>
      </c>
      <c r="AD571" s="11">
        <f>'OddsRatio_working_3-way'!X571^(1/3)*SIN(('OddsRatio_working_3-way'!Y571+2*PI())/3)</f>
        <v>0.42437525679874294</v>
      </c>
      <c r="AE571" s="11">
        <f>'OddsRatio_working_3-way'!X571^(1/3)*SIN(('OddsRatio_working_3-way'!Y571+4*PI())/3)</f>
        <v>-0.49607001635102788</v>
      </c>
      <c r="AF571" s="11">
        <f>-'OddsRatio_working_3-way'!U571/(3*'OddsRatio_working_3-way'!X571^(1/3))*COS(('OddsRatio_working_3-way'!Y571)/3)</f>
        <v>0.5314193262273389</v>
      </c>
      <c r="AG571" s="11">
        <f>-'OddsRatio_working_3-way'!U571/(3*'OddsRatio_working_3-way'!X571^(1/3))*COS(('OddsRatio_working_3-way'!Y571+2*PI())/3)</f>
        <v>-0.32779914620416534</v>
      </c>
      <c r="AH571" s="11">
        <f>-'OddsRatio_working_3-way'!U571/(3*'OddsRatio_working_3-way'!X571^(1/3))*COS(('OddsRatio_working_3-way'!Y571+4*PI())/3)</f>
        <v>-0.20362018002317372</v>
      </c>
      <c r="AI571" s="11">
        <f>'OddsRatio_working_3-way'!U571/(3*'OddsRatio_working_3-way'!X571^(1/3))*SIN(('OddsRatio_working_3-way'!Y571)/3)</f>
        <v>-7.169475955228502E-2</v>
      </c>
      <c r="AJ571" s="11">
        <f>'OddsRatio_working_3-way'!U571/(3*'OddsRatio_working_3-way'!X571^(1/3))*SIN(('OddsRatio_working_3-way'!Y571+2*PI())/3)</f>
        <v>-0.42437525679874305</v>
      </c>
      <c r="AK571" s="11">
        <f>'OddsRatio_working_3-way'!U571/(3*'OddsRatio_working_3-way'!X571^(1/3))*SIN(('OddsRatio_working_3-way'!Y571+4*PI())/3)</f>
        <v>0.49607001635102799</v>
      </c>
      <c r="AL571" s="11">
        <f>'OddsRatio_working_3-way'!Z571+'OddsRatio_working_3-way'!AF571</f>
        <v>1.0628386524546776</v>
      </c>
      <c r="AM571" s="11">
        <f>'OddsRatio_working_3-way'!AA571+'OddsRatio_working_3-way'!AG571</f>
        <v>-0.65559829240833056</v>
      </c>
      <c r="AN571" s="11">
        <f>'OddsRatio_working_3-way'!AB571+'OddsRatio_working_3-way'!AH571</f>
        <v>-0.40724036004634745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1.0628386524546776</v>
      </c>
      <c r="AS571" s="11">
        <f>IF(('OddsRatio_working_3-way'!X571=0),IF(Q571&gt;0,-Q571^(1/3),(-Q571)^(1/3)),'OddsRatio_working_3-way'!AM571-'OddsRatio_working_3-way'!R571/3)</f>
        <v>-0.65559829240833056</v>
      </c>
      <c r="AT571" s="11">
        <f>IF(('OddsRatio_working_3-way'!X571=0),IF(Q571&gt;0,-Q571^(1/3),(-Q571)^(1/3)),'OddsRatio_working_3-way'!AN571-'OddsRatio_working_3-way'!R571/3)</f>
        <v>-0.40724036004634745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9">
        <f t="shared" si="117"/>
        <v>0.81361776967750576</v>
      </c>
      <c r="E572" s="9">
        <f t="shared" si="118"/>
        <v>0.12809181525696792</v>
      </c>
      <c r="F572" s="9">
        <f t="shared" si="119"/>
        <v>5.8290415065526201E-2</v>
      </c>
      <c r="G572" s="9">
        <f t="shared" si="120"/>
        <v>1.0908493683205911</v>
      </c>
      <c r="H572" s="9">
        <f t="shared" si="121"/>
        <v>1.2290783673473242</v>
      </c>
      <c r="I572" s="9">
        <f t="shared" si="122"/>
        <v>7.8069000583204877</v>
      </c>
      <c r="J572" s="9">
        <f t="shared" si="123"/>
        <v>17.155479144827954</v>
      </c>
      <c r="K572" s="11">
        <f t="shared" si="124"/>
        <v>0.82644628099173556</v>
      </c>
      <c r="L572" s="11">
        <f t="shared" si="125"/>
        <v>0.13812154696132597</v>
      </c>
      <c r="M572" s="11">
        <f t="shared" si="126"/>
        <v>6.3251106894370648E-2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-0.14012097044947902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0.15349967268324735</v>
      </c>
      <c r="Q572" s="11">
        <f>2*'OddsRatio_working_3-way'!K572*'OddsRatio_working_3-way'!L572*'OddsRatio_working_3-way'!M572</f>
        <v>1.4440232613663909E-2</v>
      </c>
      <c r="R572" s="11">
        <f t="shared" si="127"/>
        <v>0</v>
      </c>
      <c r="S572" s="11">
        <f t="shared" si="128"/>
        <v>-1.0954796572622372</v>
      </c>
      <c r="T572" s="11">
        <f t="shared" si="129"/>
        <v>-0.10305547105006935</v>
      </c>
      <c r="U572" s="11">
        <f>'OddsRatio_working_3-way'!S572-'OddsRatio_working_3-way'!R572^2/3</f>
        <v>-1.0954796572622372</v>
      </c>
      <c r="V572" s="11">
        <f>'OddsRatio_working_3-way'!S572*'OddsRatio_working_3-way'!R572/3-2*'OddsRatio_working_3-way'!R572^3/27-'OddsRatio_working_3-way'!T572</f>
        <v>0.10305547105006935</v>
      </c>
      <c r="W572" s="11">
        <f>'OddsRatio_working_3-way'!V572^2+4*'OddsRatio_working_3-way'!U572^3/27</f>
        <v>-0.18414379122597352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0.22066049790307121</v>
      </c>
      <c r="Y572" s="11">
        <f>IF('OddsRatio_working_3-way'!W572&gt;=0,IF('OddsRatio_working_3-way'!V572+SQRT('OddsRatio_working_3-way'!W572)&gt;0,0,PI()),ACOS('OddsRatio_working_3-way'!V572/(2*'OddsRatio_working_3-way'!X572)))</f>
        <v>1.3351043331466814</v>
      </c>
      <c r="Z572" s="11">
        <f>'OddsRatio_working_3-way'!X572^(1/3)*COS('OddsRatio_working_3-way'!Y572/3)</f>
        <v>0.54542468416029555</v>
      </c>
      <c r="AA572" s="11">
        <f>'OddsRatio_working_3-way'!X572^(1/3)*COS(('OddsRatio_working_3-way'!Y572+2*PI())/3)</f>
        <v>-0.49799849289071291</v>
      </c>
      <c r="AB572" s="11">
        <f>'OddsRatio_working_3-way'!X572^(1/3)*COS(('OddsRatio_working_3-way'!Y572+4*PI())/3)</f>
        <v>-4.7426191269582529E-2</v>
      </c>
      <c r="AC572" s="11">
        <f>'OddsRatio_working_3-way'!X572^(1/3)*SIN('OddsRatio_working_3-way'!Y572/3)</f>
        <v>0.26013803963034887</v>
      </c>
      <c r="AD572" s="11">
        <f>'OddsRatio_working_3-way'!X572^(1/3)*SIN(('OddsRatio_working_3-way'!Y572+2*PI())/3)</f>
        <v>0.34228261251874548</v>
      </c>
      <c r="AE572" s="11">
        <f>'OddsRatio_working_3-way'!X572^(1/3)*SIN(('OddsRatio_working_3-way'!Y572+4*PI())/3)</f>
        <v>-0.60242065214909424</v>
      </c>
      <c r="AF572" s="11">
        <f>-'OddsRatio_working_3-way'!U572/(3*'OddsRatio_working_3-way'!X572^(1/3))*COS(('OddsRatio_working_3-way'!Y572)/3)</f>
        <v>0.54542468416029555</v>
      </c>
      <c r="AG572" s="11">
        <f>-'OddsRatio_working_3-way'!U572/(3*'OddsRatio_working_3-way'!X572^(1/3))*COS(('OddsRatio_working_3-way'!Y572+2*PI())/3)</f>
        <v>-0.49799849289071291</v>
      </c>
      <c r="AH572" s="11">
        <f>-'OddsRatio_working_3-way'!U572/(3*'OddsRatio_working_3-way'!X572^(1/3))*COS(('OddsRatio_working_3-way'!Y572+4*PI())/3)</f>
        <v>-4.7426191269582529E-2</v>
      </c>
      <c r="AI572" s="11">
        <f>'OddsRatio_working_3-way'!U572/(3*'OddsRatio_working_3-way'!X572^(1/3))*SIN(('OddsRatio_working_3-way'!Y572)/3)</f>
        <v>-0.26013803963034887</v>
      </c>
      <c r="AJ572" s="11">
        <f>'OddsRatio_working_3-way'!U572/(3*'OddsRatio_working_3-way'!X572^(1/3))*SIN(('OddsRatio_working_3-way'!Y572+2*PI())/3)</f>
        <v>-0.34228261251874548</v>
      </c>
      <c r="AK572" s="11">
        <f>'OddsRatio_working_3-way'!U572/(3*'OddsRatio_working_3-way'!X572^(1/3))*SIN(('OddsRatio_working_3-way'!Y572+4*PI())/3)</f>
        <v>0.60242065214909424</v>
      </c>
      <c r="AL572" s="11">
        <f>'OddsRatio_working_3-way'!Z572+'OddsRatio_working_3-way'!AF572</f>
        <v>1.0908493683205911</v>
      </c>
      <c r="AM572" s="11">
        <f>'OddsRatio_working_3-way'!AA572+'OddsRatio_working_3-way'!AG572</f>
        <v>-0.99599698578142581</v>
      </c>
      <c r="AN572" s="11">
        <f>'OddsRatio_working_3-way'!AB572+'OddsRatio_working_3-way'!AH572</f>
        <v>-9.4852382539165059E-2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1.0908493683205911</v>
      </c>
      <c r="AS572" s="11">
        <f>IF(('OddsRatio_working_3-way'!X572=0),IF(Q572&gt;0,-Q572^(1/3),(-Q572)^(1/3)),'OddsRatio_working_3-way'!AM572-'OddsRatio_working_3-way'!R572/3)</f>
        <v>-0.99599698578142581</v>
      </c>
      <c r="AT572" s="11">
        <f>IF(('OddsRatio_working_3-way'!X572=0),IF(Q572&gt;0,-Q572^(1/3),(-Q572)^(1/3)),'OddsRatio_working_3-way'!AN572-'OddsRatio_working_3-way'!R572/3)</f>
        <v>-9.4852382539165059E-2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9">
        <f t="shared" si="117"/>
        <v>0.58564364317220752</v>
      </c>
      <c r="E573" s="9">
        <f t="shared" si="118"/>
        <v>0.23692113982596399</v>
      </c>
      <c r="F573" s="9">
        <f t="shared" si="119"/>
        <v>0.17743521700182832</v>
      </c>
      <c r="G573" s="9">
        <f t="shared" si="120"/>
        <v>1.0560045017712572</v>
      </c>
      <c r="H573" s="9">
        <f t="shared" si="121"/>
        <v>1.7075230161867423</v>
      </c>
      <c r="I573" s="9">
        <f t="shared" si="122"/>
        <v>4.2208137304023339</v>
      </c>
      <c r="J573" s="9">
        <f t="shared" si="123"/>
        <v>5.6358597627758185</v>
      </c>
      <c r="K573" s="11">
        <f t="shared" si="124"/>
        <v>0.5988023952095809</v>
      </c>
      <c r="L573" s="11">
        <f t="shared" si="125"/>
        <v>0.24691358024691359</v>
      </c>
      <c r="M573" s="11">
        <f t="shared" si="126"/>
        <v>0.1855287569573284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-0.2460814645017666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0.22246443689272322</v>
      </c>
      <c r="Q573" s="11">
        <f>2*'OddsRatio_working_3-way'!K573*'OddsRatio_working_3-way'!L573*'OddsRatio_working_3-way'!M573</f>
        <v>5.4861760022866392E-2</v>
      </c>
      <c r="R573" s="11">
        <f t="shared" si="127"/>
        <v>0</v>
      </c>
      <c r="S573" s="11">
        <f t="shared" si="128"/>
        <v>-0.90402760461109888</v>
      </c>
      <c r="T573" s="11">
        <f t="shared" si="129"/>
        <v>-0.22294145613097383</v>
      </c>
      <c r="U573" s="11">
        <f>'OddsRatio_working_3-way'!S573-'OddsRatio_working_3-way'!R573^2/3</f>
        <v>-0.90402760461109888</v>
      </c>
      <c r="V573" s="11">
        <f>'OddsRatio_working_3-way'!S573*'OddsRatio_working_3-way'!R573/3-2*'OddsRatio_working_3-way'!R573^3/27-'OddsRatio_working_3-way'!T573</f>
        <v>0.22294145613097383</v>
      </c>
      <c r="W573" s="11">
        <f>'OddsRatio_working_3-way'!V573^2+4*'OddsRatio_working_3-way'!U573^3/27</f>
        <v>-5.9753543116896755E-2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0.16542100530063866</v>
      </c>
      <c r="Y573" s="11">
        <f>IF('OddsRatio_working_3-way'!W573&gt;=0,IF('OddsRatio_working_3-way'!V573+SQRT('OddsRatio_working_3-way'!W573)&gt;0,0,PI()),ACOS('OddsRatio_working_3-way'!V573/(2*'OddsRatio_working_3-way'!X573)))</f>
        <v>0.83137457277032056</v>
      </c>
      <c r="Z573" s="11">
        <f>'OddsRatio_working_3-way'!X573^(1/3)*COS('OddsRatio_working_3-way'!Y573/3)</f>
        <v>0.52800225088562869</v>
      </c>
      <c r="AA573" s="11">
        <f>'OddsRatio_working_3-way'!X573^(1/3)*COS(('OddsRatio_working_3-way'!Y573+2*PI())/3)</f>
        <v>-0.3940669489613583</v>
      </c>
      <c r="AB573" s="11">
        <f>'OddsRatio_working_3-way'!X573^(1/3)*COS(('OddsRatio_working_3-way'!Y573+4*PI())/3)</f>
        <v>-0.13393530192427042</v>
      </c>
      <c r="AC573" s="11">
        <f>'OddsRatio_working_3-way'!X573^(1/3)*SIN('OddsRatio_working_3-way'!Y573/3)</f>
        <v>0.15018707644160351</v>
      </c>
      <c r="AD573" s="11">
        <f>'OddsRatio_working_3-way'!X573^(1/3)*SIN(('OddsRatio_working_3-way'!Y573+2*PI())/3)</f>
        <v>0.38216982430151725</v>
      </c>
      <c r="AE573" s="11">
        <f>'OddsRatio_working_3-way'!X573^(1/3)*SIN(('OddsRatio_working_3-way'!Y573+4*PI())/3)</f>
        <v>-0.5323569007431207</v>
      </c>
      <c r="AF573" s="11">
        <f>-'OddsRatio_working_3-way'!U573/(3*'OddsRatio_working_3-way'!X573^(1/3))*COS(('OddsRatio_working_3-way'!Y573)/3)</f>
        <v>0.52800225088562858</v>
      </c>
      <c r="AG573" s="11">
        <f>-'OddsRatio_working_3-way'!U573/(3*'OddsRatio_working_3-way'!X573^(1/3))*COS(('OddsRatio_working_3-way'!Y573+2*PI())/3)</f>
        <v>-0.39406694896135824</v>
      </c>
      <c r="AH573" s="11">
        <f>-'OddsRatio_working_3-way'!U573/(3*'OddsRatio_working_3-way'!X573^(1/3))*COS(('OddsRatio_working_3-way'!Y573+4*PI())/3)</f>
        <v>-0.13393530192427039</v>
      </c>
      <c r="AI573" s="11">
        <f>'OddsRatio_working_3-way'!U573/(3*'OddsRatio_working_3-way'!X573^(1/3))*SIN(('OddsRatio_working_3-way'!Y573)/3)</f>
        <v>-0.15018707644160348</v>
      </c>
      <c r="AJ573" s="11">
        <f>'OddsRatio_working_3-way'!U573/(3*'OddsRatio_working_3-way'!X573^(1/3))*SIN(('OddsRatio_working_3-way'!Y573+2*PI())/3)</f>
        <v>-0.38216982430151719</v>
      </c>
      <c r="AK573" s="11">
        <f>'OddsRatio_working_3-way'!U573/(3*'OddsRatio_working_3-way'!X573^(1/3))*SIN(('OddsRatio_working_3-way'!Y573+4*PI())/3)</f>
        <v>0.5323569007431207</v>
      </c>
      <c r="AL573" s="11">
        <f>'OddsRatio_working_3-way'!Z573+'OddsRatio_working_3-way'!AF573</f>
        <v>1.0560045017712572</v>
      </c>
      <c r="AM573" s="11">
        <f>'OddsRatio_working_3-way'!AA573+'OddsRatio_working_3-way'!AG573</f>
        <v>-0.7881338979227166</v>
      </c>
      <c r="AN573" s="11">
        <f>'OddsRatio_working_3-way'!AB573+'OddsRatio_working_3-way'!AH573</f>
        <v>-0.26787060384854078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1.0560045017712572</v>
      </c>
      <c r="AS573" s="11">
        <f>IF(('OddsRatio_working_3-way'!X573=0),IF(Q573&gt;0,-Q573^(1/3),(-Q573)^(1/3)),'OddsRatio_working_3-way'!AM573-'OddsRatio_working_3-way'!R573/3)</f>
        <v>-0.7881338979227166</v>
      </c>
      <c r="AT573" s="11">
        <f>IF(('OddsRatio_working_3-way'!X573=0),IF(Q573&gt;0,-Q573^(1/3),(-Q573)^(1/3)),'OddsRatio_working_3-way'!AN573-'OddsRatio_working_3-way'!R573/3)</f>
        <v>-0.26787060384854078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9">
        <f t="shared" si="117"/>
        <v>0.46772460773184477</v>
      </c>
      <c r="E574" s="9">
        <f t="shared" si="118"/>
        <v>0.27565150197421678</v>
      </c>
      <c r="F574" s="9">
        <f t="shared" si="119"/>
        <v>0.25662389029393867</v>
      </c>
      <c r="G574" s="9">
        <f t="shared" si="120"/>
        <v>1.0345547620218409</v>
      </c>
      <c r="H574" s="9">
        <f t="shared" si="121"/>
        <v>2.1380102382240249</v>
      </c>
      <c r="I574" s="9">
        <f t="shared" si="122"/>
        <v>3.6277690955354762</v>
      </c>
      <c r="J574" s="9">
        <f t="shared" si="123"/>
        <v>3.8967533336611551</v>
      </c>
      <c r="K574" s="11">
        <f t="shared" si="124"/>
        <v>0.47619047619047616</v>
      </c>
      <c r="L574" s="11">
        <f t="shared" si="125"/>
        <v>0.2824858757062147</v>
      </c>
      <c r="M574" s="11">
        <f t="shared" si="126"/>
        <v>0.26315789473684209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-0.27693527604321555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0.22797105758747149</v>
      </c>
      <c r="Q574" s="11">
        <f>2*'OddsRatio_working_3-way'!K574*'OddsRatio_working_3-way'!L574*'OddsRatio_working_3-way'!M574</f>
        <v>7.0798465089276855E-2</v>
      </c>
      <c r="R574" s="11">
        <f t="shared" si="127"/>
        <v>0</v>
      </c>
      <c r="S574" s="11">
        <f t="shared" si="128"/>
        <v>-0.82319255547601955</v>
      </c>
      <c r="T574" s="11">
        <f t="shared" si="129"/>
        <v>-0.25564986194907435</v>
      </c>
      <c r="U574" s="11">
        <f>'OddsRatio_working_3-way'!S574-'OddsRatio_working_3-way'!R574^2/3</f>
        <v>-0.82319255547601955</v>
      </c>
      <c r="V574" s="11">
        <f>'OddsRatio_working_3-way'!S574*'OddsRatio_working_3-way'!R574/3-2*'OddsRatio_working_3-way'!R574^3/27-'OddsRatio_working_3-way'!T574</f>
        <v>0.25564986194907435</v>
      </c>
      <c r="W574" s="11">
        <f>'OddsRatio_working_3-way'!V574^2+4*'OddsRatio_working_3-way'!U574^3/27</f>
        <v>-1.7285093089243295E-2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0.14373756033464608</v>
      </c>
      <c r="Y574" s="11">
        <f>IF('OddsRatio_working_3-way'!W574&gt;=0,IF('OddsRatio_working_3-way'!V574+SQRT('OddsRatio_working_3-way'!W574)&gt;0,0,PI()),ACOS('OddsRatio_working_3-way'!V574/(2*'OddsRatio_working_3-way'!X574)))</f>
        <v>0.47499749385905976</v>
      </c>
      <c r="Z574" s="11">
        <f>'OddsRatio_working_3-way'!X574^(1/3)*COS('OddsRatio_working_3-way'!Y574/3)</f>
        <v>0.51727738101092047</v>
      </c>
      <c r="AA574" s="11">
        <f>'OddsRatio_working_3-way'!X574^(1/3)*COS(('OddsRatio_working_3-way'!Y574+2*PI())/3)</f>
        <v>-0.33016646266332289</v>
      </c>
      <c r="AB574" s="11">
        <f>'OddsRatio_working_3-way'!X574^(1/3)*COS(('OddsRatio_working_3-way'!Y574+4*PI())/3)</f>
        <v>-0.1871109183475973</v>
      </c>
      <c r="AC574" s="11">
        <f>'OddsRatio_working_3-way'!X574^(1/3)*SIN('OddsRatio_working_3-way'!Y574/3)</f>
        <v>8.2593157019752575E-2</v>
      </c>
      <c r="AD574" s="11">
        <f>'OddsRatio_working_3-way'!X574^(1/3)*SIN(('OddsRatio_working_3-way'!Y574+2*PI())/3)</f>
        <v>0.40667877424866317</v>
      </c>
      <c r="AE574" s="11">
        <f>'OddsRatio_working_3-way'!X574^(1/3)*SIN(('OddsRatio_working_3-way'!Y574+4*PI())/3)</f>
        <v>-0.48927193126841573</v>
      </c>
      <c r="AF574" s="11">
        <f>-'OddsRatio_working_3-way'!U574/(3*'OddsRatio_working_3-way'!X574^(1/3))*COS(('OddsRatio_working_3-way'!Y574)/3)</f>
        <v>0.51727738101092047</v>
      </c>
      <c r="AG574" s="11">
        <f>-'OddsRatio_working_3-way'!U574/(3*'OddsRatio_working_3-way'!X574^(1/3))*COS(('OddsRatio_working_3-way'!Y574+2*PI())/3)</f>
        <v>-0.33016646266332289</v>
      </c>
      <c r="AH574" s="11">
        <f>-'OddsRatio_working_3-way'!U574/(3*'OddsRatio_working_3-way'!X574^(1/3))*COS(('OddsRatio_working_3-way'!Y574+4*PI())/3)</f>
        <v>-0.1871109183475973</v>
      </c>
      <c r="AI574" s="11">
        <f>'OddsRatio_working_3-way'!U574/(3*'OddsRatio_working_3-way'!X574^(1/3))*SIN(('OddsRatio_working_3-way'!Y574)/3)</f>
        <v>-8.2593157019752575E-2</v>
      </c>
      <c r="AJ574" s="11">
        <f>'OddsRatio_working_3-way'!U574/(3*'OddsRatio_working_3-way'!X574^(1/3))*SIN(('OddsRatio_working_3-way'!Y574+2*PI())/3)</f>
        <v>-0.40667877424866317</v>
      </c>
      <c r="AK574" s="11">
        <f>'OddsRatio_working_3-way'!U574/(3*'OddsRatio_working_3-way'!X574^(1/3))*SIN(('OddsRatio_working_3-way'!Y574+4*PI())/3)</f>
        <v>0.48927193126841573</v>
      </c>
      <c r="AL574" s="11">
        <f>'OddsRatio_working_3-way'!Z574+'OddsRatio_working_3-way'!AF574</f>
        <v>1.0345547620218409</v>
      </c>
      <c r="AM574" s="11">
        <f>'OddsRatio_working_3-way'!AA574+'OddsRatio_working_3-way'!AG574</f>
        <v>-0.66033292532664578</v>
      </c>
      <c r="AN574" s="11">
        <f>'OddsRatio_working_3-way'!AB574+'OddsRatio_working_3-way'!AH574</f>
        <v>-0.3742218366951946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1.0345547620218409</v>
      </c>
      <c r="AS574" s="11">
        <f>IF(('OddsRatio_working_3-way'!X574=0),IF(Q574&gt;0,-Q574^(1/3),(-Q574)^(1/3)),'OddsRatio_working_3-way'!AM574-'OddsRatio_working_3-way'!R574/3)</f>
        <v>-0.66033292532664578</v>
      </c>
      <c r="AT574" s="11">
        <f>IF(('OddsRatio_working_3-way'!X574=0),IF(Q574&gt;0,-Q574^(1/3),(-Q574)^(1/3)),'OddsRatio_working_3-way'!AN574-'OddsRatio_working_3-way'!R574/3)</f>
        <v>-0.3742218366951946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9">
        <f t="shared" si="117"/>
        <v>0.15117629884429787</v>
      </c>
      <c r="E575" s="9">
        <f t="shared" si="118"/>
        <v>0.27831494495276266</v>
      </c>
      <c r="F575" s="9">
        <f t="shared" si="119"/>
        <v>0.57050875620293973</v>
      </c>
      <c r="G575" s="9">
        <f t="shared" si="120"/>
        <v>1.0455853830446999</v>
      </c>
      <c r="H575" s="9">
        <f t="shared" si="121"/>
        <v>6.6147935069500372</v>
      </c>
      <c r="I575" s="9">
        <f t="shared" si="122"/>
        <v>3.5930517499508561</v>
      </c>
      <c r="J575" s="9">
        <f t="shared" si="123"/>
        <v>1.7528214757921838</v>
      </c>
      <c r="K575" s="11">
        <f t="shared" si="124"/>
        <v>0.15698587127158556</v>
      </c>
      <c r="L575" s="11">
        <f t="shared" si="125"/>
        <v>0.28735632183908044</v>
      </c>
      <c r="M575" s="11">
        <f t="shared" si="126"/>
        <v>0.58139534883720934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-0.25148456767198901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0.2247675950276477</v>
      </c>
      <c r="Q575" s="11">
        <f>2*'OddsRatio_working_3-way'!K575*'OddsRatio_working_3-way'!L575*'OddsRatio_working_3-way'!M575</f>
        <v>5.2454514592216499E-2</v>
      </c>
      <c r="R575" s="11">
        <f t="shared" si="127"/>
        <v>0</v>
      </c>
      <c r="S575" s="11">
        <f t="shared" si="128"/>
        <v>-0.89376297364223067</v>
      </c>
      <c r="T575" s="11">
        <f t="shared" si="129"/>
        <v>-0.20857945709270262</v>
      </c>
      <c r="U575" s="11">
        <f>'OddsRatio_working_3-way'!S575-'OddsRatio_working_3-way'!R575^2/3</f>
        <v>-0.89376297364223067</v>
      </c>
      <c r="V575" s="11">
        <f>'OddsRatio_working_3-way'!S575*'OddsRatio_working_3-way'!R575/3-2*'OddsRatio_working_3-way'!R575^3/27-'OddsRatio_working_3-way'!T575</f>
        <v>0.20857945709270262</v>
      </c>
      <c r="W575" s="11">
        <f>'OddsRatio_working_3-way'!V575^2+4*'OddsRatio_working_3-way'!U575^3/27</f>
        <v>-6.2264804845019631E-2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0.16261164992560204</v>
      </c>
      <c r="Y575" s="11">
        <f>IF('OddsRatio_working_3-way'!W575&gt;=0,IF('OddsRatio_working_3-way'!V575+SQRT('OddsRatio_working_3-way'!W575)&gt;0,0,PI()),ACOS('OddsRatio_working_3-way'!V575/(2*'OddsRatio_working_3-way'!X575)))</f>
        <v>0.87454986200452267</v>
      </c>
      <c r="Z575" s="11">
        <f>'OddsRatio_working_3-way'!X575^(1/3)*COS('OddsRatio_working_3-way'!Y575/3)</f>
        <v>0.52279269152234997</v>
      </c>
      <c r="AA575" s="11">
        <f>'OddsRatio_working_3-way'!X575^(1/3)*COS(('OddsRatio_working_3-way'!Y575+2*PI())/3)</f>
        <v>-0.39725139601205967</v>
      </c>
      <c r="AB575" s="11">
        <f>'OddsRatio_working_3-way'!X575^(1/3)*COS(('OddsRatio_working_3-way'!Y575+4*PI())/3)</f>
        <v>-0.1255412955102905</v>
      </c>
      <c r="AC575" s="11">
        <f>'OddsRatio_working_3-way'!X575^(1/3)*SIN('OddsRatio_working_3-way'!Y575/3)</f>
        <v>0.15687189966623685</v>
      </c>
      <c r="AD575" s="11">
        <f>'OddsRatio_working_3-way'!X575^(1/3)*SIN(('OddsRatio_working_3-way'!Y575+2*PI())/3)</f>
        <v>0.37431580193807829</v>
      </c>
      <c r="AE575" s="11">
        <f>'OddsRatio_working_3-way'!X575^(1/3)*SIN(('OddsRatio_working_3-way'!Y575+4*PI())/3)</f>
        <v>-0.53118770160431505</v>
      </c>
      <c r="AF575" s="11">
        <f>-'OddsRatio_working_3-way'!U575/(3*'OddsRatio_working_3-way'!X575^(1/3))*COS(('OddsRatio_working_3-way'!Y575)/3)</f>
        <v>0.52279269152235008</v>
      </c>
      <c r="AG575" s="11">
        <f>-'OddsRatio_working_3-way'!U575/(3*'OddsRatio_working_3-way'!X575^(1/3))*COS(('OddsRatio_working_3-way'!Y575+2*PI())/3)</f>
        <v>-0.39725139601205972</v>
      </c>
      <c r="AH575" s="11">
        <f>-'OddsRatio_working_3-way'!U575/(3*'OddsRatio_working_3-way'!X575^(1/3))*COS(('OddsRatio_working_3-way'!Y575+4*PI())/3)</f>
        <v>-0.12554129551029053</v>
      </c>
      <c r="AI575" s="11">
        <f>'OddsRatio_working_3-way'!U575/(3*'OddsRatio_working_3-way'!X575^(1/3))*SIN(('OddsRatio_working_3-way'!Y575)/3)</f>
        <v>-0.15687189966623691</v>
      </c>
      <c r="AJ575" s="11">
        <f>'OddsRatio_working_3-way'!U575/(3*'OddsRatio_working_3-way'!X575^(1/3))*SIN(('OddsRatio_working_3-way'!Y575+2*PI())/3)</f>
        <v>-0.37431580193807834</v>
      </c>
      <c r="AK575" s="11">
        <f>'OddsRatio_working_3-way'!U575/(3*'OddsRatio_working_3-way'!X575^(1/3))*SIN(('OddsRatio_working_3-way'!Y575+4*PI())/3)</f>
        <v>0.53118770160431517</v>
      </c>
      <c r="AL575" s="11">
        <f>'OddsRatio_working_3-way'!Z575+'OddsRatio_working_3-way'!AF575</f>
        <v>1.0455853830446999</v>
      </c>
      <c r="AM575" s="11">
        <f>'OddsRatio_working_3-way'!AA575+'OddsRatio_working_3-way'!AG575</f>
        <v>-0.79450279202411944</v>
      </c>
      <c r="AN575" s="11">
        <f>'OddsRatio_working_3-way'!AB575+'OddsRatio_working_3-way'!AH575</f>
        <v>-0.25108259102058106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1.0455853830446999</v>
      </c>
      <c r="AS575" s="11">
        <f>IF(('OddsRatio_working_3-way'!X575=0),IF(Q575&gt;0,-Q575^(1/3),(-Q575)^(1/3)),'OddsRatio_working_3-way'!AM575-'OddsRatio_working_3-way'!R575/3)</f>
        <v>-0.79450279202411944</v>
      </c>
      <c r="AT575" s="11">
        <f>IF(('OddsRatio_working_3-way'!X575=0),IF(Q575&gt;0,-Q575^(1/3),(-Q575)^(1/3)),'OddsRatio_working_3-way'!AN575-'OddsRatio_working_3-way'!R575/3)</f>
        <v>-0.25108259102058106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9">
        <f t="shared" si="117"/>
        <v>0.19556950583024763</v>
      </c>
      <c r="E576" s="9">
        <f t="shared" si="118"/>
        <v>0.23834421804518222</v>
      </c>
      <c r="F576" s="9">
        <f t="shared" si="119"/>
        <v>0.56608627612457008</v>
      </c>
      <c r="G576" s="9">
        <f t="shared" si="120"/>
        <v>1.0795988451606771</v>
      </c>
      <c r="H576" s="9">
        <f t="shared" si="121"/>
        <v>5.1132716000621796</v>
      </c>
      <c r="I576" s="9">
        <f t="shared" si="122"/>
        <v>4.1956125816756042</v>
      </c>
      <c r="J576" s="9">
        <f t="shared" si="123"/>
        <v>1.766515180064081</v>
      </c>
      <c r="K576" s="11">
        <f t="shared" si="124"/>
        <v>0.20790020790020791</v>
      </c>
      <c r="L576" s="11">
        <f t="shared" si="125"/>
        <v>0.25252525252525254</v>
      </c>
      <c r="M576" s="11">
        <f t="shared" si="126"/>
        <v>0.58479532163742687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-0.24583214056898273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0.22964935245637</v>
      </c>
      <c r="Q576" s="11">
        <f>2*'OddsRatio_working_3-way'!K576*'OddsRatio_working_3-way'!L576*'OddsRatio_working_3-way'!M576</f>
        <v>6.1403570175500001E-2</v>
      </c>
      <c r="R576" s="11">
        <f t="shared" si="127"/>
        <v>0</v>
      </c>
      <c r="S576" s="11">
        <f t="shared" si="128"/>
        <v>-0.93417138997709015</v>
      </c>
      <c r="T576" s="11">
        <f t="shared" si="129"/>
        <v>-0.24977844651793854</v>
      </c>
      <c r="U576" s="11">
        <f>'OddsRatio_working_3-way'!S576-'OddsRatio_working_3-way'!R576^2/3</f>
        <v>-0.93417138997709015</v>
      </c>
      <c r="V576" s="11">
        <f>'OddsRatio_working_3-way'!S576*'OddsRatio_working_3-way'!R576/3-2*'OddsRatio_working_3-way'!R576^3/27-'OddsRatio_working_3-way'!T576</f>
        <v>0.24977844651793854</v>
      </c>
      <c r="W576" s="11">
        <f>'OddsRatio_working_3-way'!V576^2+4*'OddsRatio_working_3-way'!U576^3/27</f>
        <v>-5.838541291982826E-2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0.17376326227423833</v>
      </c>
      <c r="Y576" s="11">
        <f>IF('OddsRatio_working_3-way'!W576&gt;=0,IF('OddsRatio_working_3-way'!V576+SQRT('OddsRatio_working_3-way'!W576)&gt;0,0,PI()),ACOS('OddsRatio_working_3-way'!V576/(2*'OddsRatio_working_3-way'!X576)))</f>
        <v>0.7688193862863868</v>
      </c>
      <c r="Z576" s="11">
        <f>'OddsRatio_working_3-way'!X576^(1/3)*COS('OddsRatio_working_3-way'!Y576/3)</f>
        <v>0.53979942258033853</v>
      </c>
      <c r="AA576" s="11">
        <f>'OddsRatio_working_3-way'!X576^(1/3)*COS(('OddsRatio_working_3-way'!Y576+2*PI())/3)</f>
        <v>-0.39239577257673636</v>
      </c>
      <c r="AB576" s="11">
        <f>'OddsRatio_working_3-way'!X576^(1/3)*COS(('OddsRatio_working_3-way'!Y576+4*PI())/3)</f>
        <v>-0.14740365000360223</v>
      </c>
      <c r="AC576" s="11">
        <f>'OddsRatio_working_3-way'!X576^(1/3)*SIN('OddsRatio_working_3-way'!Y576/3)</f>
        <v>0.14144626791693687</v>
      </c>
      <c r="AD576" s="11">
        <f>'OddsRatio_working_3-way'!X576^(1/3)*SIN(('OddsRatio_working_3-way'!Y576+2*PI())/3)</f>
        <v>0.39675687894427603</v>
      </c>
      <c r="AE576" s="11">
        <f>'OddsRatio_working_3-way'!X576^(1/3)*SIN(('OddsRatio_working_3-way'!Y576+4*PI())/3)</f>
        <v>-0.53820314686121284</v>
      </c>
      <c r="AF576" s="11">
        <f>-'OddsRatio_working_3-way'!U576/(3*'OddsRatio_working_3-way'!X576^(1/3))*COS(('OddsRatio_working_3-way'!Y576)/3)</f>
        <v>0.53979942258033853</v>
      </c>
      <c r="AG576" s="11">
        <f>-'OddsRatio_working_3-way'!U576/(3*'OddsRatio_working_3-way'!X576^(1/3))*COS(('OddsRatio_working_3-way'!Y576+2*PI())/3)</f>
        <v>-0.39239577257673636</v>
      </c>
      <c r="AH576" s="11">
        <f>-'OddsRatio_working_3-way'!U576/(3*'OddsRatio_working_3-way'!X576^(1/3))*COS(('OddsRatio_working_3-way'!Y576+4*PI())/3)</f>
        <v>-0.14740365000360223</v>
      </c>
      <c r="AI576" s="11">
        <f>'OddsRatio_working_3-way'!U576/(3*'OddsRatio_working_3-way'!X576^(1/3))*SIN(('OddsRatio_working_3-way'!Y576)/3)</f>
        <v>-0.14144626791693687</v>
      </c>
      <c r="AJ576" s="11">
        <f>'OddsRatio_working_3-way'!U576/(3*'OddsRatio_working_3-way'!X576^(1/3))*SIN(('OddsRatio_working_3-way'!Y576+2*PI())/3)</f>
        <v>-0.39675687894427603</v>
      </c>
      <c r="AK576" s="11">
        <f>'OddsRatio_working_3-way'!U576/(3*'OddsRatio_working_3-way'!X576^(1/3))*SIN(('OddsRatio_working_3-way'!Y576+4*PI())/3)</f>
        <v>0.53820314686121284</v>
      </c>
      <c r="AL576" s="11">
        <f>'OddsRatio_working_3-way'!Z576+'OddsRatio_working_3-way'!AF576</f>
        <v>1.0795988451606771</v>
      </c>
      <c r="AM576" s="11">
        <f>'OddsRatio_working_3-way'!AA576+'OddsRatio_working_3-way'!AG576</f>
        <v>-0.78479154515347271</v>
      </c>
      <c r="AN576" s="11">
        <f>'OddsRatio_working_3-way'!AB576+'OddsRatio_working_3-way'!AH576</f>
        <v>-0.29480730000720445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1.0795988451606771</v>
      </c>
      <c r="AS576" s="11">
        <f>IF(('OddsRatio_working_3-way'!X576=0),IF(Q576&gt;0,-Q576^(1/3),(-Q576)^(1/3)),'OddsRatio_working_3-way'!AM576-'OddsRatio_working_3-way'!R576/3)</f>
        <v>-0.78479154515347271</v>
      </c>
      <c r="AT576" s="11">
        <f>IF(('OddsRatio_working_3-way'!X576=0),IF(Q576&gt;0,-Q576^(1/3),(-Q576)^(1/3)),'OddsRatio_working_3-way'!AN576-'OddsRatio_working_3-way'!R576/3)</f>
        <v>-0.29480730000720445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9">
        <f t="shared" si="117"/>
        <v>0.25494090420265336</v>
      </c>
      <c r="E577" s="9">
        <f t="shared" si="118"/>
        <v>0.25356193612340716</v>
      </c>
      <c r="F577" s="9">
        <f t="shared" si="119"/>
        <v>0.49149715967393959</v>
      </c>
      <c r="G577" s="9">
        <f t="shared" si="120"/>
        <v>1.0665976841914668</v>
      </c>
      <c r="H577" s="9">
        <f t="shared" si="121"/>
        <v>3.9224776546846196</v>
      </c>
      <c r="I577" s="9">
        <f t="shared" si="122"/>
        <v>3.9438096083684488</v>
      </c>
      <c r="J577" s="9">
        <f t="shared" si="123"/>
        <v>2.0345997536657228</v>
      </c>
      <c r="K577" s="11">
        <f t="shared" si="124"/>
        <v>0.26737967914438499</v>
      </c>
      <c r="L577" s="11">
        <f t="shared" si="125"/>
        <v>0.26595744680851063</v>
      </c>
      <c r="M577" s="11">
        <f t="shared" si="126"/>
        <v>0.50761421319796951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-0.26479251579472041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0.2335493201296267</v>
      </c>
      <c r="Q577" s="11">
        <f>2*'OddsRatio_working_3-way'!K577*'OddsRatio_working_3-way'!L577*'OddsRatio_working_3-way'!M577</f>
        <v>7.2194534815958791E-2</v>
      </c>
      <c r="R577" s="11">
        <f t="shared" si="127"/>
        <v>0</v>
      </c>
      <c r="S577" s="11">
        <f t="shared" si="128"/>
        <v>-0.88200876610381651</v>
      </c>
      <c r="T577" s="11">
        <f t="shared" si="129"/>
        <v>-0.27264567731184436</v>
      </c>
      <c r="U577" s="11">
        <f>'OddsRatio_working_3-way'!S577-'OddsRatio_working_3-way'!R577^2/3</f>
        <v>-0.88200876610381651</v>
      </c>
      <c r="V577" s="11">
        <f>'OddsRatio_working_3-way'!S577*'OddsRatio_working_3-way'!R577/3-2*'OddsRatio_working_3-way'!R577^3/27-'OddsRatio_working_3-way'!T577</f>
        <v>0.27264567731184436</v>
      </c>
      <c r="W577" s="11">
        <f>'OddsRatio_working_3-way'!V577^2+4*'OddsRatio_working_3-way'!U577^3/27</f>
        <v>-2.7316101501086751E-2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0.15941437110398887</v>
      </c>
      <c r="Y577" s="11">
        <f>IF('OddsRatio_working_3-way'!W577&gt;=0,IF('OddsRatio_working_3-way'!V577+SQRT('OddsRatio_working_3-way'!W577)&gt;0,0,PI()),ACOS('OddsRatio_working_3-way'!V577/(2*'OddsRatio_working_3-way'!X577)))</f>
        <v>0.5449605595546807</v>
      </c>
      <c r="Z577" s="11">
        <f>'OddsRatio_working_3-way'!X577^(1/3)*COS('OddsRatio_working_3-way'!Y577/3)</f>
        <v>0.53329884209573353</v>
      </c>
      <c r="AA577" s="11">
        <f>'OddsRatio_working_3-way'!X577^(1/3)*COS(('OddsRatio_working_3-way'!Y577+2*PI())/3)</f>
        <v>-0.35148131534751437</v>
      </c>
      <c r="AB577" s="11">
        <f>'OddsRatio_working_3-way'!X577^(1/3)*COS(('OddsRatio_working_3-way'!Y577+4*PI())/3)</f>
        <v>-0.18181752674821905</v>
      </c>
      <c r="AC577" s="11">
        <f>'OddsRatio_working_3-way'!X577^(1/3)*SIN('OddsRatio_working_3-way'!Y577/3)</f>
        <v>9.7955434019534951E-2</v>
      </c>
      <c r="AD577" s="11">
        <f>'OddsRatio_working_3-way'!X577^(1/3)*SIN(('OddsRatio_working_3-way'!Y577+2*PI())/3)</f>
        <v>0.4128726280539638</v>
      </c>
      <c r="AE577" s="11">
        <f>'OddsRatio_working_3-way'!X577^(1/3)*SIN(('OddsRatio_working_3-way'!Y577+4*PI())/3)</f>
        <v>-0.51082806207349873</v>
      </c>
      <c r="AF577" s="11">
        <f>-'OddsRatio_working_3-way'!U577/(3*'OddsRatio_working_3-way'!X577^(1/3))*COS(('OddsRatio_working_3-way'!Y577)/3)</f>
        <v>0.53329884209573342</v>
      </c>
      <c r="AG577" s="11">
        <f>-'OddsRatio_working_3-way'!U577/(3*'OddsRatio_working_3-way'!X577^(1/3))*COS(('OddsRatio_working_3-way'!Y577+2*PI())/3)</f>
        <v>-0.35148131534751431</v>
      </c>
      <c r="AH577" s="11">
        <f>-'OddsRatio_working_3-way'!U577/(3*'OddsRatio_working_3-way'!X577^(1/3))*COS(('OddsRatio_working_3-way'!Y577+4*PI())/3)</f>
        <v>-0.18181752674821902</v>
      </c>
      <c r="AI577" s="11">
        <f>'OddsRatio_working_3-way'!U577/(3*'OddsRatio_working_3-way'!X577^(1/3))*SIN(('OddsRatio_working_3-way'!Y577)/3)</f>
        <v>-9.7955434019534937E-2</v>
      </c>
      <c r="AJ577" s="11">
        <f>'OddsRatio_working_3-way'!U577/(3*'OddsRatio_working_3-way'!X577^(1/3))*SIN(('OddsRatio_working_3-way'!Y577+2*PI())/3)</f>
        <v>-0.41287262805396369</v>
      </c>
      <c r="AK577" s="11">
        <f>'OddsRatio_working_3-way'!U577/(3*'OddsRatio_working_3-way'!X577^(1/3))*SIN(('OddsRatio_working_3-way'!Y577+4*PI())/3)</f>
        <v>0.51082806207349862</v>
      </c>
      <c r="AL577" s="11">
        <f>'OddsRatio_working_3-way'!Z577+'OddsRatio_working_3-way'!AF577</f>
        <v>1.0665976841914668</v>
      </c>
      <c r="AM577" s="11">
        <f>'OddsRatio_working_3-way'!AA577+'OddsRatio_working_3-way'!AG577</f>
        <v>-0.70296263069502873</v>
      </c>
      <c r="AN577" s="11">
        <f>'OddsRatio_working_3-way'!AB577+'OddsRatio_working_3-way'!AH577</f>
        <v>-0.3636350534964381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1.0665976841914668</v>
      </c>
      <c r="AS577" s="11">
        <f>IF(('OddsRatio_working_3-way'!X577=0),IF(Q577&gt;0,-Q577^(1/3),(-Q577)^(1/3)),'OddsRatio_working_3-way'!AM577-'OddsRatio_working_3-way'!R577/3)</f>
        <v>-0.70296263069502873</v>
      </c>
      <c r="AT577" s="11">
        <f>IF(('OddsRatio_working_3-way'!X577=0),IF(Q577&gt;0,-Q577^(1/3),(-Q577)^(1/3)),'OddsRatio_working_3-way'!AN577-'OddsRatio_working_3-way'!R577/3)</f>
        <v>-0.3636350534964381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9">
        <f t="shared" si="117"/>
        <v>0.40110313738151765</v>
      </c>
      <c r="E578" s="9">
        <f t="shared" si="118"/>
        <v>0.28665282072111015</v>
      </c>
      <c r="F578" s="9">
        <f t="shared" si="119"/>
        <v>0.31224404189737193</v>
      </c>
      <c r="G578" s="9">
        <f t="shared" si="120"/>
        <v>1.0589534420728328</v>
      </c>
      <c r="H578" s="9">
        <f t="shared" si="121"/>
        <v>2.4931243533226941</v>
      </c>
      <c r="I578" s="9">
        <f t="shared" si="122"/>
        <v>3.4885405888711576</v>
      </c>
      <c r="J578" s="9">
        <f t="shared" si="123"/>
        <v>3.202623159511492</v>
      </c>
      <c r="K578" s="11">
        <f t="shared" si="124"/>
        <v>0.41493775933609955</v>
      </c>
      <c r="L578" s="11">
        <f t="shared" si="125"/>
        <v>0.29850746268656714</v>
      </c>
      <c r="M578" s="11">
        <f t="shared" si="126"/>
        <v>0.32467532467532467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-0.27716458929687371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0.23485525436352211</v>
      </c>
      <c r="Q578" s="11">
        <f>2*'OddsRatio_working_3-way'!K578*'OddsRatio_working_3-way'!L578*'OddsRatio_working_3-way'!M578</f>
        <v>8.0429881631343195E-2</v>
      </c>
      <c r="R578" s="11">
        <f t="shared" si="127"/>
        <v>0</v>
      </c>
      <c r="S578" s="11">
        <f t="shared" si="128"/>
        <v>-0.8473494213648135</v>
      </c>
      <c r="T578" s="11">
        <f t="shared" si="129"/>
        <v>-0.29018815800164849</v>
      </c>
      <c r="U578" s="11">
        <f>'OddsRatio_working_3-way'!S578-'OddsRatio_working_3-way'!R578^2/3</f>
        <v>-0.8473494213648135</v>
      </c>
      <c r="V578" s="11">
        <f>'OddsRatio_working_3-way'!S578*'OddsRatio_working_3-way'!R578/3-2*'OddsRatio_working_3-way'!R578^3/27-'OddsRatio_working_3-way'!T578</f>
        <v>0.29018815800164849</v>
      </c>
      <c r="W578" s="11">
        <f>'OddsRatio_working_3-way'!V578^2+4*'OddsRatio_working_3-way'!U578^3/27</f>
        <v>-5.9238355307989765E-3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0.15011079456120793</v>
      </c>
      <c r="Y578" s="11">
        <f>IF('OddsRatio_working_3-way'!W578&gt;=0,IF('OddsRatio_working_3-way'!V578+SQRT('OddsRatio_working_3-way'!W578)&gt;0,0,PI()),ACOS('OddsRatio_working_3-way'!V578/(2*'OddsRatio_working_3-way'!X578)))</f>
        <v>0.25926014993946289</v>
      </c>
      <c r="Z578" s="11">
        <f>'OddsRatio_working_3-way'!X578^(1/3)*COS('OddsRatio_working_3-way'!Y578/3)</f>
        <v>0.52947672103641641</v>
      </c>
      <c r="AA578" s="11">
        <f>'OddsRatio_working_3-way'!X578^(1/3)*COS(('OddsRatio_working_3-way'!Y578+2*PI())/3)</f>
        <v>-0.3044643816076284</v>
      </c>
      <c r="AB578" s="11">
        <f>'OddsRatio_working_3-way'!X578^(1/3)*COS(('OddsRatio_working_3-way'!Y578+4*PI())/3)</f>
        <v>-0.22501233942878793</v>
      </c>
      <c r="AC578" s="11">
        <f>'OddsRatio_working_3-way'!X578^(1/3)*SIN('OddsRatio_working_3-way'!Y578/3)</f>
        <v>4.5871657939619032E-2</v>
      </c>
      <c r="AD578" s="11">
        <f>'OddsRatio_working_3-way'!X578^(1/3)*SIN(('OddsRatio_working_3-way'!Y578+2*PI())/3)</f>
        <v>0.43560446216021365</v>
      </c>
      <c r="AE578" s="11">
        <f>'OddsRatio_working_3-way'!X578^(1/3)*SIN(('OddsRatio_working_3-way'!Y578+4*PI())/3)</f>
        <v>-0.48147612009983271</v>
      </c>
      <c r="AF578" s="11">
        <f>-'OddsRatio_working_3-way'!U578/(3*'OddsRatio_working_3-way'!X578^(1/3))*COS(('OddsRatio_working_3-way'!Y578)/3)</f>
        <v>0.5294767210364163</v>
      </c>
      <c r="AG578" s="11">
        <f>-'OddsRatio_working_3-way'!U578/(3*'OddsRatio_working_3-way'!X578^(1/3))*COS(('OddsRatio_working_3-way'!Y578+2*PI())/3)</f>
        <v>-0.30446438160762834</v>
      </c>
      <c r="AH578" s="11">
        <f>-'OddsRatio_working_3-way'!U578/(3*'OddsRatio_working_3-way'!X578^(1/3))*COS(('OddsRatio_working_3-way'!Y578+4*PI())/3)</f>
        <v>-0.22501233942878787</v>
      </c>
      <c r="AI578" s="11">
        <f>'OddsRatio_working_3-way'!U578/(3*'OddsRatio_working_3-way'!X578^(1/3))*SIN(('OddsRatio_working_3-way'!Y578)/3)</f>
        <v>-4.5871657939619018E-2</v>
      </c>
      <c r="AJ578" s="11">
        <f>'OddsRatio_working_3-way'!U578/(3*'OddsRatio_working_3-way'!X578^(1/3))*SIN(('OddsRatio_working_3-way'!Y578+2*PI())/3)</f>
        <v>-0.43560446216021353</v>
      </c>
      <c r="AK578" s="11">
        <f>'OddsRatio_working_3-way'!U578/(3*'OddsRatio_working_3-way'!X578^(1/3))*SIN(('OddsRatio_working_3-way'!Y578+4*PI())/3)</f>
        <v>0.48147612009983259</v>
      </c>
      <c r="AL578" s="11">
        <f>'OddsRatio_working_3-way'!Z578+'OddsRatio_working_3-way'!AF578</f>
        <v>1.0589534420728328</v>
      </c>
      <c r="AM578" s="11">
        <f>'OddsRatio_working_3-way'!AA578+'OddsRatio_working_3-way'!AG578</f>
        <v>-0.60892876321525669</v>
      </c>
      <c r="AN578" s="11">
        <f>'OddsRatio_working_3-way'!AB578+'OddsRatio_working_3-way'!AH578</f>
        <v>-0.4500246788575758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1.0589534420728328</v>
      </c>
      <c r="AS578" s="11">
        <f>IF(('OddsRatio_working_3-way'!X578=0),IF(Q578&gt;0,-Q578^(1/3),(-Q578)^(1/3)),'OddsRatio_working_3-way'!AM578-'OddsRatio_working_3-way'!R578/3)</f>
        <v>-0.60892876321525669</v>
      </c>
      <c r="AT578" s="11">
        <f>IF(('OddsRatio_working_3-way'!X578=0),IF(Q578&gt;0,-Q578^(1/3),(-Q578)^(1/3)),'OddsRatio_working_3-way'!AN578-'OddsRatio_working_3-way'!R578/3)</f>
        <v>-0.4500246788575758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9">
        <f t="shared" si="117"/>
        <v>0.27791141317366908</v>
      </c>
      <c r="E579" s="9">
        <f t="shared" si="118"/>
        <v>0.28206811038213042</v>
      </c>
      <c r="F579" s="9">
        <f t="shared" si="119"/>
        <v>0.44002047644420039</v>
      </c>
      <c r="G579" s="9">
        <f t="shared" si="120"/>
        <v>1.0605179257432642</v>
      </c>
      <c r="H579" s="9">
        <f t="shared" si="121"/>
        <v>3.598268918070997</v>
      </c>
      <c r="I579" s="9">
        <f t="shared" si="122"/>
        <v>3.5452430217838335</v>
      </c>
      <c r="J579" s="9">
        <f t="shared" si="123"/>
        <v>2.2726215108919172</v>
      </c>
      <c r="K579" s="11">
        <f t="shared" si="124"/>
        <v>0.28985507246376813</v>
      </c>
      <c r="L579" s="11">
        <f t="shared" si="125"/>
        <v>0.29411764705882354</v>
      </c>
      <c r="M579" s="11">
        <f t="shared" si="126"/>
        <v>0.45454545454545453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-0.27342478493373623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0.23444160272804779</v>
      </c>
      <c r="Q579" s="11">
        <f>2*'OddsRatio_working_3-way'!K579*'OddsRatio_working_3-way'!L579*'OddsRatio_working_3-way'!M579</f>
        <v>7.7501356273734792E-2</v>
      </c>
      <c r="R579" s="11">
        <f t="shared" si="127"/>
        <v>0</v>
      </c>
      <c r="S579" s="11">
        <f t="shared" si="128"/>
        <v>-0.85742630385487584</v>
      </c>
      <c r="T579" s="11">
        <f t="shared" si="129"/>
        <v>-0.2834467120181407</v>
      </c>
      <c r="U579" s="11">
        <f>'OddsRatio_working_3-way'!S579-'OddsRatio_working_3-way'!R579^2/3</f>
        <v>-0.85742630385487584</v>
      </c>
      <c r="V579" s="11">
        <f>'OddsRatio_working_3-way'!S579*'OddsRatio_working_3-way'!R579/3-2*'OddsRatio_working_3-way'!R579^3/27-'OddsRatio_working_3-way'!T579</f>
        <v>0.2834467120181407</v>
      </c>
      <c r="W579" s="11">
        <f>'OddsRatio_working_3-way'!V579^2+4*'OddsRatio_working_3-way'!U579^3/27</f>
        <v>-1.3045006725783515E-2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0.15279647024692544</v>
      </c>
      <c r="Y579" s="11">
        <f>IF('OddsRatio_working_3-way'!W579&gt;=0,IF('OddsRatio_working_3-way'!V579+SQRT('OddsRatio_working_3-way'!W579)&gt;0,0,PI()),ACOS('OddsRatio_working_3-way'!V579/(2*'OddsRatio_working_3-way'!X579)))</f>
        <v>0.38304654756072987</v>
      </c>
      <c r="Z579" s="11">
        <f>'OddsRatio_working_3-way'!X579^(1/3)*COS('OddsRatio_working_3-way'!Y579/3)</f>
        <v>0.53025896287163221</v>
      </c>
      <c r="AA579" s="11">
        <f>'OddsRatio_working_3-way'!X579^(1/3)*COS(('OddsRatio_working_3-way'!Y579+2*PI())/3)</f>
        <v>-0.32408412658312191</v>
      </c>
      <c r="AB579" s="11">
        <f>'OddsRatio_working_3-way'!X579^(1/3)*COS(('OddsRatio_working_3-way'!Y579+4*PI())/3)</f>
        <v>-0.20617483628851047</v>
      </c>
      <c r="AC579" s="11">
        <f>'OddsRatio_working_3-way'!X579^(1/3)*SIN('OddsRatio_working_3-way'!Y579/3)</f>
        <v>6.8074960491551748E-2</v>
      </c>
      <c r="AD579" s="11">
        <f>'OddsRatio_working_3-way'!X579^(1/3)*SIN(('OddsRatio_working_3-way'!Y579+2*PI())/3)</f>
        <v>0.42518025218544714</v>
      </c>
      <c r="AE579" s="11">
        <f>'OddsRatio_working_3-way'!X579^(1/3)*SIN(('OddsRatio_working_3-way'!Y579+4*PI())/3)</f>
        <v>-0.49325521267699873</v>
      </c>
      <c r="AF579" s="11">
        <f>-'OddsRatio_working_3-way'!U579/(3*'OddsRatio_working_3-way'!X579^(1/3))*COS(('OddsRatio_working_3-way'!Y579)/3)</f>
        <v>0.53025896287163199</v>
      </c>
      <c r="AG579" s="11">
        <f>-'OddsRatio_working_3-way'!U579/(3*'OddsRatio_working_3-way'!X579^(1/3))*COS(('OddsRatio_working_3-way'!Y579+2*PI())/3)</f>
        <v>-0.32408412658312175</v>
      </c>
      <c r="AH579" s="11">
        <f>-'OddsRatio_working_3-way'!U579/(3*'OddsRatio_working_3-way'!X579^(1/3))*COS(('OddsRatio_working_3-way'!Y579+4*PI())/3)</f>
        <v>-0.20617483628851038</v>
      </c>
      <c r="AI579" s="11">
        <f>'OddsRatio_working_3-way'!U579/(3*'OddsRatio_working_3-way'!X579^(1/3))*SIN(('OddsRatio_working_3-way'!Y579)/3)</f>
        <v>-6.807496049155172E-2</v>
      </c>
      <c r="AJ579" s="11">
        <f>'OddsRatio_working_3-way'!U579/(3*'OddsRatio_working_3-way'!X579^(1/3))*SIN(('OddsRatio_working_3-way'!Y579+2*PI())/3)</f>
        <v>-0.42518025218544697</v>
      </c>
      <c r="AK579" s="11">
        <f>'OddsRatio_working_3-way'!U579/(3*'OddsRatio_working_3-way'!X579^(1/3))*SIN(('OddsRatio_working_3-way'!Y579+4*PI())/3)</f>
        <v>0.49325521267699857</v>
      </c>
      <c r="AL579" s="11">
        <f>'OddsRatio_working_3-way'!Z579+'OddsRatio_working_3-way'!AF579</f>
        <v>1.0605179257432642</v>
      </c>
      <c r="AM579" s="11">
        <f>'OddsRatio_working_3-way'!AA579+'OddsRatio_working_3-way'!AG579</f>
        <v>-0.6481682531662436</v>
      </c>
      <c r="AN579" s="11">
        <f>'OddsRatio_working_3-way'!AB579+'OddsRatio_working_3-way'!AH579</f>
        <v>-0.41234967257702082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1.0605179257432642</v>
      </c>
      <c r="AS579" s="11">
        <f>IF(('OddsRatio_working_3-way'!X579=0),IF(Q579&gt;0,-Q579^(1/3),(-Q579)^(1/3)),'OddsRatio_working_3-way'!AM579-'OddsRatio_working_3-way'!R579/3)</f>
        <v>-0.6481682531662436</v>
      </c>
      <c r="AT579" s="11">
        <f>IF(('OddsRatio_working_3-way'!X579=0),IF(Q579&gt;0,-Q579^(1/3),(-Q579)^(1/3)),'OddsRatio_working_3-way'!AN579-'OddsRatio_working_3-way'!R579/3)</f>
        <v>-0.41234967257702082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16"/>
        <v>3.3653846153846256E-2</v>
      </c>
      <c r="D321" s="4">
        <f t="shared" si="18"/>
        <v>2.0161550888529889</v>
      </c>
      <c r="E321" s="4">
        <f t="shared" si="19"/>
        <v>1.9841017488076311</v>
      </c>
      <c r="G321" s="4">
        <f t="shared" si="17"/>
        <v>1.0336538461538463</v>
      </c>
    </row>
    <row r="322" spans="1:7" x14ac:dyDescent="0.2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ref="C322:C385" si="20">IF(A322="","",((1/A322)+(1/B322))-1)</f>
        <v>3.1914893617021267E-2</v>
      </c>
      <c r="D322" s="4">
        <f t="shared" si="18"/>
        <v>2.0659340659340657</v>
      </c>
      <c r="E322" s="4">
        <f t="shared" si="19"/>
        <v>1.9381443298969072</v>
      </c>
      <c r="G322" s="4">
        <f t="shared" ref="G322:G385" si="21">IF(A322="","",C322+1)</f>
        <v>1.0319148936170213</v>
      </c>
    </row>
    <row r="323" spans="1:7" x14ac:dyDescent="0.2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si="20"/>
        <v>2.79347143753923E-2</v>
      </c>
      <c r="D323" s="4">
        <f t="shared" ref="D323:D386" si="22">IF(A323="","",(2*A323)/(2-($C323*A323)))</f>
        <v>1.8148675590999714</v>
      </c>
      <c r="E323" s="4">
        <f t="shared" ref="E323:E386" si="23">IF(B323="","",(2*B323)/(2-($C323*B323)))</f>
        <v>2.2271932890597692</v>
      </c>
      <c r="G323" s="4">
        <f t="shared" si="21"/>
        <v>1.0279347143753923</v>
      </c>
    </row>
    <row r="324" spans="1:7" x14ac:dyDescent="0.2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20"/>
        <v>3.0312467559431067E-2</v>
      </c>
      <c r="D324" s="4">
        <f t="shared" si="22"/>
        <v>1.7344256391789699</v>
      </c>
      <c r="E324" s="4">
        <f t="shared" si="23"/>
        <v>2.3616082373130669</v>
      </c>
      <c r="G324" s="4">
        <f t="shared" si="21"/>
        <v>1.0303124675594311</v>
      </c>
    </row>
    <row r="325" spans="1:7" x14ac:dyDescent="0.2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20"/>
        <v>3.0643462560810519E-2</v>
      </c>
      <c r="D325" s="4">
        <f t="shared" si="22"/>
        <v>1.6086974061075479</v>
      </c>
      <c r="E325" s="4">
        <f t="shared" si="23"/>
        <v>2.6428524090396981</v>
      </c>
      <c r="G325" s="4">
        <f t="shared" si="21"/>
        <v>1.0306434625608105</v>
      </c>
    </row>
    <row r="326" spans="1:7" x14ac:dyDescent="0.2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20"/>
        <v>3.1223893065998265E-2</v>
      </c>
      <c r="D326" s="4">
        <f t="shared" si="22"/>
        <v>1.7569030364186771</v>
      </c>
      <c r="E326" s="4">
        <f t="shared" si="23"/>
        <v>2.3211731911283482</v>
      </c>
      <c r="G326" s="4">
        <f t="shared" si="21"/>
        <v>1.0312238930659983</v>
      </c>
    </row>
    <row r="327" spans="1:7" x14ac:dyDescent="0.2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20"/>
        <v>2.3345896147403788E-2</v>
      </c>
      <c r="D327" s="4">
        <f t="shared" si="22"/>
        <v>1.9640176827387685</v>
      </c>
      <c r="E327" s="4">
        <f t="shared" si="23"/>
        <v>2.0373253705876082</v>
      </c>
      <c r="G327" s="4">
        <f t="shared" si="21"/>
        <v>1.0233458961474038</v>
      </c>
    </row>
    <row r="328" spans="1:7" x14ac:dyDescent="0.2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20"/>
        <v>2.631578947368407E-2</v>
      </c>
      <c r="D328" s="4">
        <f t="shared" si="22"/>
        <v>1.9487179487179485</v>
      </c>
      <c r="E328" s="4">
        <f t="shared" si="23"/>
        <v>2.0540540540540539</v>
      </c>
      <c r="G328" s="4">
        <f t="shared" si="21"/>
        <v>1.0263157894736841</v>
      </c>
    </row>
    <row r="329" spans="1:7" x14ac:dyDescent="0.2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20"/>
        <v>3.4663865546218364E-2</v>
      </c>
      <c r="D329" s="4">
        <f t="shared" si="22"/>
        <v>2.3304773561811505</v>
      </c>
      <c r="E329" s="4">
        <f t="shared" si="23"/>
        <v>1.7516099356025756</v>
      </c>
      <c r="G329" s="4">
        <f t="shared" si="21"/>
        <v>1.0346638655462184</v>
      </c>
    </row>
    <row r="330" spans="1:7" x14ac:dyDescent="0.2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20"/>
        <v>3.3163265306122458E-2</v>
      </c>
      <c r="D330" s="4">
        <f t="shared" si="22"/>
        <v>2.5537459283387625</v>
      </c>
      <c r="E330" s="4">
        <f t="shared" si="23"/>
        <v>1.6436058700209644</v>
      </c>
      <c r="G330" s="4">
        <f t="shared" si="21"/>
        <v>1.0331632653061225</v>
      </c>
    </row>
    <row r="331" spans="1:7" x14ac:dyDescent="0.2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20"/>
        <v>3.3585003905233002E-2</v>
      </c>
      <c r="D331" s="4">
        <f t="shared" si="22"/>
        <v>2.3924011211460603</v>
      </c>
      <c r="E331" s="4">
        <f t="shared" si="23"/>
        <v>1.7181838514873629</v>
      </c>
      <c r="G331" s="4">
        <f t="shared" si="21"/>
        <v>1.033585003905233</v>
      </c>
    </row>
    <row r="332" spans="1:7" x14ac:dyDescent="0.2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20"/>
        <v>3.2640646167216181E-2</v>
      </c>
      <c r="D332" s="4">
        <f t="shared" si="22"/>
        <v>2.5303495779840248</v>
      </c>
      <c r="E332" s="4">
        <f t="shared" si="23"/>
        <v>1.6534454704900365</v>
      </c>
      <c r="G332" s="4">
        <f t="shared" si="21"/>
        <v>1.0326406461672162</v>
      </c>
    </row>
    <row r="333" spans="1:7" x14ac:dyDescent="0.2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20"/>
        <v>3.4455319487546765E-2</v>
      </c>
      <c r="D333" s="4">
        <f t="shared" si="22"/>
        <v>2.2111375032990233</v>
      </c>
      <c r="E333" s="4">
        <f t="shared" si="23"/>
        <v>1.8256700806275876</v>
      </c>
      <c r="G333" s="4">
        <f t="shared" si="21"/>
        <v>1.0344553194875468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20"/>
        <v>3.0955227846419575E-2</v>
      </c>
      <c r="D334" s="4">
        <f t="shared" si="22"/>
        <v>1.9894277785119598</v>
      </c>
      <c r="E334" s="4">
        <f t="shared" si="23"/>
        <v>2.0106851876586083</v>
      </c>
      <c r="G334" s="4">
        <f t="shared" si="21"/>
        <v>1.0309552278464196</v>
      </c>
    </row>
    <row r="335" spans="1:7" x14ac:dyDescent="0.2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20"/>
        <v>3.1174422622053388E-2</v>
      </c>
      <c r="D335" s="4">
        <f t="shared" si="22"/>
        <v>2.0324087827801334</v>
      </c>
      <c r="E335" s="4">
        <f t="shared" si="23"/>
        <v>1.9686085750909044</v>
      </c>
      <c r="G335" s="4">
        <f t="shared" si="21"/>
        <v>1.0311744226220534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20"/>
        <v>3.5766729599328695E-2</v>
      </c>
      <c r="D337" s="4">
        <f t="shared" si="22"/>
        <v>1.7320374239258789</v>
      </c>
      <c r="E337" s="4">
        <f t="shared" si="23"/>
        <v>2.3660503784588656</v>
      </c>
      <c r="G337" s="4">
        <f t="shared" si="21"/>
        <v>1.0357667295993287</v>
      </c>
    </row>
    <row r="338" spans="1:7" x14ac:dyDescent="0.2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20"/>
        <v>3.5310071454649705E-2</v>
      </c>
      <c r="D338" s="4">
        <f t="shared" si="22"/>
        <v>1.7101190741649199</v>
      </c>
      <c r="E338" s="4">
        <f t="shared" si="23"/>
        <v>2.4082145324373547</v>
      </c>
      <c r="G338" s="4">
        <f t="shared" si="21"/>
        <v>1.0353100714546497</v>
      </c>
    </row>
    <row r="339" spans="1:7" x14ac:dyDescent="0.2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20"/>
        <v>3.4849694067571102E-2</v>
      </c>
      <c r="D339" s="4">
        <f t="shared" si="22"/>
        <v>2.1797622499275153</v>
      </c>
      <c r="E339" s="4">
        <f t="shared" si="23"/>
        <v>1.8476284099287292</v>
      </c>
      <c r="G339" s="4">
        <f t="shared" si="21"/>
        <v>1.0348496940675711</v>
      </c>
    </row>
    <row r="340" spans="1:7" x14ac:dyDescent="0.2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20"/>
        <v>3.3444121312837582E-2</v>
      </c>
      <c r="D340" s="4">
        <f t="shared" si="22"/>
        <v>2.4136375031336175</v>
      </c>
      <c r="E340" s="4">
        <f t="shared" si="23"/>
        <v>1.707394928178755</v>
      </c>
      <c r="G340" s="4">
        <f t="shared" si="21"/>
        <v>1.0334441213128376</v>
      </c>
    </row>
    <row r="341" spans="1:7" x14ac:dyDescent="0.2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20"/>
        <v>3.3255418614534626E-2</v>
      </c>
      <c r="D341" s="4">
        <f t="shared" si="22"/>
        <v>2.1545152798443401</v>
      </c>
      <c r="E341" s="4">
        <f t="shared" si="23"/>
        <v>1.8661643699811639</v>
      </c>
      <c r="G341" s="4">
        <f t="shared" si="21"/>
        <v>1.0332554186145346</v>
      </c>
    </row>
    <row r="342" spans="1:7" x14ac:dyDescent="0.2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20"/>
        <v>3.0955227846419575E-2</v>
      </c>
      <c r="D342" s="4">
        <f t="shared" si="22"/>
        <v>1.9894277785119598</v>
      </c>
      <c r="E342" s="4">
        <f t="shared" si="23"/>
        <v>2.0106851876586083</v>
      </c>
      <c r="G342" s="4">
        <f t="shared" si="21"/>
        <v>1.0309552278464196</v>
      </c>
    </row>
    <row r="343" spans="1:7" x14ac:dyDescent="0.2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20"/>
        <v>3.0245246040574214E-2</v>
      </c>
      <c r="D343" s="4">
        <f t="shared" si="22"/>
        <v>1.9138324294186226</v>
      </c>
      <c r="E343" s="4">
        <f t="shared" si="23"/>
        <v>2.0942925287037548</v>
      </c>
      <c r="G343" s="4">
        <f t="shared" si="21"/>
        <v>1.0302452460405742</v>
      </c>
    </row>
    <row r="344" spans="1:7" x14ac:dyDescent="0.2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20"/>
        <v>3.1333648244370904E-2</v>
      </c>
      <c r="D344" s="4">
        <f t="shared" si="22"/>
        <v>2.2678093197643276</v>
      </c>
      <c r="E344" s="4">
        <f t="shared" si="23"/>
        <v>1.7887621461765948</v>
      </c>
      <c r="G344" s="4">
        <f t="shared" si="21"/>
        <v>1.0313336482443709</v>
      </c>
    </row>
    <row r="345" spans="1:7" x14ac:dyDescent="0.2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20"/>
        <v>3.2261471038597556E-2</v>
      </c>
      <c r="D345" s="4">
        <f t="shared" si="22"/>
        <v>2.216513546725964</v>
      </c>
      <c r="E345" s="4">
        <f t="shared" si="23"/>
        <v>1.822021261243927</v>
      </c>
      <c r="G345" s="4">
        <f t="shared" si="21"/>
        <v>1.0322614710385976</v>
      </c>
    </row>
    <row r="346" spans="1:7" x14ac:dyDescent="0.2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20"/>
        <v>3.0927835051546504E-2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1.0309278350515465</v>
      </c>
    </row>
    <row r="347" spans="1:7" x14ac:dyDescent="0.2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20"/>
        <v>3.2640646167216181E-2</v>
      </c>
      <c r="D347" s="4">
        <f t="shared" si="22"/>
        <v>2.5303495779840248</v>
      </c>
      <c r="E347" s="4">
        <f t="shared" si="23"/>
        <v>1.6534454704900365</v>
      </c>
      <c r="G347" s="4">
        <f t="shared" si="21"/>
        <v>1.0326406461672162</v>
      </c>
    </row>
    <row r="348" spans="1:7" x14ac:dyDescent="0.2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20"/>
        <v>3.3664999742228252E-2</v>
      </c>
      <c r="D348" s="4">
        <f t="shared" si="22"/>
        <v>2.4793251102447753</v>
      </c>
      <c r="E348" s="4">
        <f t="shared" si="23"/>
        <v>1.6759839288028686</v>
      </c>
      <c r="G348" s="4">
        <f t="shared" si="21"/>
        <v>1.0336649997422283</v>
      </c>
    </row>
    <row r="349" spans="1:7" x14ac:dyDescent="0.2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20"/>
        <v>5.0408644616312781E-2</v>
      </c>
      <c r="D349" s="4">
        <f t="shared" si="22"/>
        <v>2.172814492580895</v>
      </c>
      <c r="E349" s="4">
        <f t="shared" si="23"/>
        <v>1.8526497637315176</v>
      </c>
      <c r="G349" s="4">
        <f t="shared" si="21"/>
        <v>1.0504086446163128</v>
      </c>
    </row>
    <row r="350" spans="1:7" x14ac:dyDescent="0.2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20"/>
        <v>4.5688545688545634E-2</v>
      </c>
      <c r="D350" s="4">
        <f t="shared" si="22"/>
        <v>1.7470489038785832</v>
      </c>
      <c r="E350" s="4">
        <f t="shared" si="23"/>
        <v>2.3386004514672689</v>
      </c>
      <c r="G350" s="4">
        <f t="shared" si="21"/>
        <v>1.0456885456885456</v>
      </c>
    </row>
    <row r="351" spans="1:7" x14ac:dyDescent="0.2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20"/>
        <v>3.2258064516129004E-2</v>
      </c>
      <c r="D351" s="4">
        <f t="shared" si="22"/>
        <v>2.2487046632124348</v>
      </c>
      <c r="E351" s="4">
        <f t="shared" si="23"/>
        <v>1.8008298755186722</v>
      </c>
      <c r="G351" s="4">
        <f t="shared" si="21"/>
        <v>1.032258064516129</v>
      </c>
    </row>
    <row r="352" spans="1:7" x14ac:dyDescent="0.2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20"/>
        <v>2.813852813852824E-2</v>
      </c>
      <c r="D352" s="4">
        <f t="shared" si="22"/>
        <v>2.3875968992248064</v>
      </c>
      <c r="E352" s="4">
        <f t="shared" si="23"/>
        <v>1.7206703910614525</v>
      </c>
      <c r="G352" s="4">
        <f t="shared" si="21"/>
        <v>1.0281385281385282</v>
      </c>
    </row>
    <row r="353" spans="1:7" x14ac:dyDescent="0.2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20"/>
        <v>2.9281277728482547E-2</v>
      </c>
      <c r="D353" s="4">
        <f t="shared" si="22"/>
        <v>2.5411499436302138</v>
      </c>
      <c r="E353" s="4">
        <f t="shared" si="23"/>
        <v>1.6488661302121432</v>
      </c>
      <c r="G353" s="4">
        <f t="shared" si="21"/>
        <v>1.0292812777284825</v>
      </c>
    </row>
    <row r="354" spans="1:7" x14ac:dyDescent="0.2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20"/>
        <v>2.9836877968201669E-2</v>
      </c>
      <c r="D354" s="4">
        <f t="shared" si="22"/>
        <v>2.4031757846421042</v>
      </c>
      <c r="E354" s="4">
        <f t="shared" si="23"/>
        <v>1.7126690831933518</v>
      </c>
      <c r="G354" s="4">
        <f t="shared" si="21"/>
        <v>1.0298368779682017</v>
      </c>
    </row>
    <row r="355" spans="1:7" x14ac:dyDescent="0.2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20"/>
        <v>3.580869983177104E-2</v>
      </c>
      <c r="D355" s="4">
        <f t="shared" si="22"/>
        <v>3.0032479249368453</v>
      </c>
      <c r="E355" s="4">
        <f t="shared" si="23"/>
        <v>1.4991893352549088</v>
      </c>
      <c r="G355" s="4">
        <f t="shared" si="21"/>
        <v>1.035808699831771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20"/>
        <v>3.7128117398625982E-2</v>
      </c>
      <c r="D356" s="4">
        <f t="shared" si="22"/>
        <v>1.8515255747197545</v>
      </c>
      <c r="E356" s="4">
        <f t="shared" si="23"/>
        <v>2.1743628490889537</v>
      </c>
      <c r="G356" s="4">
        <f t="shared" si="21"/>
        <v>1.037128117398626</v>
      </c>
    </row>
    <row r="357" spans="1:7" x14ac:dyDescent="0.2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20"/>
        <v>3.9646627881921859E-2</v>
      </c>
      <c r="D357" s="4">
        <f t="shared" si="22"/>
        <v>1.8881204231082178</v>
      </c>
      <c r="E357" s="4">
        <f t="shared" si="23"/>
        <v>2.1259734310581764</v>
      </c>
      <c r="G357" s="4">
        <f t="shared" si="21"/>
        <v>1.0396466278819219</v>
      </c>
    </row>
    <row r="358" spans="1:7" x14ac:dyDescent="0.2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20"/>
        <v>3.9428448646325664E-2</v>
      </c>
      <c r="D358" s="4">
        <f t="shared" si="22"/>
        <v>2.1689385995572641</v>
      </c>
      <c r="E358" s="4">
        <f t="shared" si="23"/>
        <v>1.8554769261437256</v>
      </c>
      <c r="G358" s="4">
        <f t="shared" si="21"/>
        <v>1.0394284486463257</v>
      </c>
    </row>
    <row r="359" spans="1:7" x14ac:dyDescent="0.2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20"/>
        <v>3.9304610733182255E-2</v>
      </c>
      <c r="D359" s="4">
        <f t="shared" si="22"/>
        <v>2.0385208012326657</v>
      </c>
      <c r="E359" s="4">
        <f t="shared" si="23"/>
        <v>1.9629080118694364</v>
      </c>
      <c r="G359" s="4">
        <f t="shared" si="21"/>
        <v>1.0393046107331823</v>
      </c>
    </row>
    <row r="360" spans="1:7" x14ac:dyDescent="0.2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20"/>
        <v>4.5624814724984475E-2</v>
      </c>
      <c r="D360" s="4">
        <f t="shared" si="22"/>
        <v>1.7794135277051812</v>
      </c>
      <c r="E360" s="4">
        <f t="shared" si="23"/>
        <v>2.2830159657919831</v>
      </c>
      <c r="G360" s="4">
        <f t="shared" si="21"/>
        <v>1.0456248147249845</v>
      </c>
    </row>
    <row r="361" spans="1:7" x14ac:dyDescent="0.2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20"/>
        <v>3.80529783514858E-2</v>
      </c>
      <c r="D361" s="4">
        <f t="shared" si="22"/>
        <v>1.9174938764986464</v>
      </c>
      <c r="E361" s="4">
        <f t="shared" si="23"/>
        <v>2.0899255304201207</v>
      </c>
      <c r="G361" s="4">
        <f t="shared" si="21"/>
        <v>1.0380529783514858</v>
      </c>
    </row>
    <row r="362" spans="1:7" x14ac:dyDescent="0.2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20"/>
        <v>4.1280271315775607E-2</v>
      </c>
      <c r="D362" s="4">
        <f t="shared" si="22"/>
        <v>1.7296182576417214</v>
      </c>
      <c r="E362" s="4">
        <f t="shared" si="23"/>
        <v>2.3705797374536774</v>
      </c>
      <c r="G362" s="4">
        <f t="shared" si="21"/>
        <v>1.0412802713157756</v>
      </c>
    </row>
    <row r="363" spans="1:7" x14ac:dyDescent="0.2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20"/>
        <v>4.102564102564088E-2</v>
      </c>
      <c r="D363" s="4">
        <f t="shared" si="22"/>
        <v>1.6115702479338843</v>
      </c>
      <c r="E363" s="4">
        <f t="shared" si="23"/>
        <v>2.6351351351351346</v>
      </c>
      <c r="G363" s="4">
        <f t="shared" si="21"/>
        <v>1.0410256410256409</v>
      </c>
    </row>
    <row r="364" spans="1:7" x14ac:dyDescent="0.2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20"/>
        <v>2.720133146096626E-2</v>
      </c>
      <c r="D364" s="4">
        <f t="shared" si="22"/>
        <v>2.2784855128281092</v>
      </c>
      <c r="E364" s="4">
        <f t="shared" si="23"/>
        <v>1.7821754646150993</v>
      </c>
      <c r="G364" s="4">
        <f t="shared" si="21"/>
        <v>1.0272013314609663</v>
      </c>
    </row>
    <row r="365" spans="1:7" x14ac:dyDescent="0.2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20"/>
        <v>3.6127289609183766E-2</v>
      </c>
      <c r="D365" s="4">
        <f t="shared" si="22"/>
        <v>1.3522428946467298</v>
      </c>
      <c r="E365" s="4">
        <f t="shared" si="23"/>
        <v>3.8389500972132207</v>
      </c>
      <c r="G365" s="4">
        <f t="shared" si="21"/>
        <v>1.0361272896091838</v>
      </c>
    </row>
    <row r="366" spans="1:7" x14ac:dyDescent="0.2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20"/>
        <v>2.2564236337550447E-2</v>
      </c>
      <c r="D366" s="4">
        <f t="shared" si="22"/>
        <v>1.9103027282920144</v>
      </c>
      <c r="E366" s="4">
        <f t="shared" si="23"/>
        <v>2.0985356507458599</v>
      </c>
      <c r="G366" s="4">
        <f t="shared" si="21"/>
        <v>1.0225642363375504</v>
      </c>
    </row>
    <row r="367" spans="1:7" x14ac:dyDescent="0.2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20"/>
        <v>2.8166139401979873E-2</v>
      </c>
      <c r="D367" s="4">
        <f t="shared" si="22"/>
        <v>1.6787733424704472</v>
      </c>
      <c r="E367" s="4">
        <f t="shared" si="23"/>
        <v>2.4732458354366487</v>
      </c>
      <c r="G367" s="4">
        <f t="shared" si="21"/>
        <v>1.0281661394019799</v>
      </c>
    </row>
    <row r="368" spans="1:7" x14ac:dyDescent="0.2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20"/>
        <v>3.0357331084642114E-2</v>
      </c>
      <c r="D368" s="4">
        <f t="shared" si="22"/>
        <v>1.8399922420480992</v>
      </c>
      <c r="E368" s="4">
        <f t="shared" si="23"/>
        <v>2.1904871854075272</v>
      </c>
      <c r="G368" s="4">
        <f t="shared" si="21"/>
        <v>1.0303573310846421</v>
      </c>
    </row>
    <row r="369" spans="1:7" x14ac:dyDescent="0.2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20"/>
        <v>5.7630599409575156E-2</v>
      </c>
      <c r="D369" s="4">
        <f t="shared" si="22"/>
        <v>1.5350211801792926</v>
      </c>
      <c r="E369" s="4">
        <f t="shared" si="23"/>
        <v>2.8690848830786226</v>
      </c>
      <c r="G369" s="4">
        <f t="shared" si="21"/>
        <v>1.0576305994095752</v>
      </c>
    </row>
    <row r="370" spans="1:7" x14ac:dyDescent="0.2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20"/>
        <v>2.908747243515708E-2</v>
      </c>
      <c r="D370" s="4">
        <f t="shared" si="22"/>
        <v>1.8273049985608751</v>
      </c>
      <c r="E370" s="4">
        <f t="shared" si="23"/>
        <v>2.2087440565928333</v>
      </c>
      <c r="G370" s="4">
        <f t="shared" si="21"/>
        <v>1.0290874724351571</v>
      </c>
    </row>
    <row r="371" spans="1:7" x14ac:dyDescent="0.2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20"/>
        <v>2.9808863239265015E-2</v>
      </c>
      <c r="D371" s="4">
        <f t="shared" si="22"/>
        <v>1.9236135865967305</v>
      </c>
      <c r="E371" s="4">
        <f t="shared" si="23"/>
        <v>2.082703865027292</v>
      </c>
      <c r="G371" s="4">
        <f t="shared" si="21"/>
        <v>1.029808863239265</v>
      </c>
    </row>
    <row r="372" spans="1:7" x14ac:dyDescent="0.2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20"/>
        <v>2.9539874871307603E-2</v>
      </c>
      <c r="D372" s="4">
        <f t="shared" si="22"/>
        <v>2.1352836729517204</v>
      </c>
      <c r="E372" s="4">
        <f t="shared" si="23"/>
        <v>1.8808371192373576</v>
      </c>
      <c r="G372" s="4">
        <f t="shared" si="21"/>
        <v>1.0295398748713076</v>
      </c>
    </row>
    <row r="373" spans="1:7" x14ac:dyDescent="0.2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20"/>
        <v>2.891515407344869E-2</v>
      </c>
      <c r="D373" s="4">
        <f t="shared" si="22"/>
        <v>2.1232354918216445</v>
      </c>
      <c r="E373" s="4">
        <f t="shared" si="23"/>
        <v>1.8902852583283463</v>
      </c>
      <c r="G373" s="4">
        <f t="shared" si="21"/>
        <v>1.0289151540734487</v>
      </c>
    </row>
    <row r="374" spans="1:7" x14ac:dyDescent="0.2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20"/>
        <v>3.6055771758459754E-2</v>
      </c>
      <c r="D374" s="4">
        <f t="shared" si="22"/>
        <v>2.5194636537774748</v>
      </c>
      <c r="E374" s="4">
        <f t="shared" si="23"/>
        <v>1.6581269630990791</v>
      </c>
      <c r="G374" s="4">
        <f t="shared" si="21"/>
        <v>1.0360557717584598</v>
      </c>
    </row>
    <row r="375" spans="1:7" x14ac:dyDescent="0.2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20"/>
        <v>3.5451035451035562E-2</v>
      </c>
      <c r="D375" s="4">
        <f t="shared" si="22"/>
        <v>2.7146260123868511</v>
      </c>
      <c r="E375" s="4">
        <f t="shared" si="23"/>
        <v>1.583217560433454</v>
      </c>
      <c r="G375" s="4">
        <f t="shared" si="21"/>
        <v>1.0354510354510356</v>
      </c>
    </row>
    <row r="376" spans="1:7" x14ac:dyDescent="0.2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20"/>
        <v>3.4517818107874465E-2</v>
      </c>
      <c r="D376" s="4">
        <f t="shared" si="22"/>
        <v>2.6018120494676276</v>
      </c>
      <c r="E376" s="4">
        <f t="shared" si="23"/>
        <v>1.6242929689112753</v>
      </c>
      <c r="G376" s="4">
        <f t="shared" si="21"/>
        <v>1.0345178181078745</v>
      </c>
    </row>
    <row r="377" spans="1:7" x14ac:dyDescent="0.2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20"/>
        <v>2.8676664035780064E-2</v>
      </c>
      <c r="D377" s="4">
        <f t="shared" si="22"/>
        <v>2.1651951011107946</v>
      </c>
      <c r="E377" s="4">
        <f t="shared" si="23"/>
        <v>1.858225372769494</v>
      </c>
      <c r="G377" s="4">
        <f t="shared" si="21"/>
        <v>1.0286766640357801</v>
      </c>
    </row>
    <row r="378" spans="1:7" x14ac:dyDescent="0.2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20"/>
        <v>2.8049575994781417E-2</v>
      </c>
      <c r="D378" s="4">
        <f t="shared" si="22"/>
        <v>1.7940315974253949</v>
      </c>
      <c r="E378" s="4">
        <f t="shared" si="23"/>
        <v>2.2593957258658803</v>
      </c>
      <c r="G378" s="4">
        <f t="shared" si="21"/>
        <v>1.0280495759947814</v>
      </c>
    </row>
    <row r="379" spans="1:7" x14ac:dyDescent="0.2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20"/>
        <v>2.8828352287754377E-2</v>
      </c>
      <c r="D379" s="4">
        <f t="shared" si="22"/>
        <v>2.0487672717420748</v>
      </c>
      <c r="E379" s="4">
        <f t="shared" si="23"/>
        <v>1.9535003874967702</v>
      </c>
      <c r="G379" s="4">
        <f t="shared" si="21"/>
        <v>1.0288283522877544</v>
      </c>
    </row>
    <row r="380" spans="1:7" x14ac:dyDescent="0.2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20"/>
        <v>3.5741372772089441E-2</v>
      </c>
      <c r="D380" s="4">
        <f t="shared" si="22"/>
        <v>3.0918950608236848</v>
      </c>
      <c r="E380" s="4">
        <f t="shared" si="23"/>
        <v>1.478035451551881</v>
      </c>
      <c r="G380" s="4">
        <f t="shared" si="21"/>
        <v>1.0357413727720894</v>
      </c>
    </row>
    <row r="381" spans="1:7" x14ac:dyDescent="0.2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20"/>
        <v>2.5667999158426325E-2</v>
      </c>
      <c r="D381" s="4">
        <f t="shared" si="22"/>
        <v>2.0105752961082914</v>
      </c>
      <c r="E381" s="4">
        <f t="shared" si="23"/>
        <v>1.9895353704478862</v>
      </c>
      <c r="G381" s="4">
        <f t="shared" si="21"/>
        <v>1.0256679991584263</v>
      </c>
    </row>
    <row r="382" spans="1:7" x14ac:dyDescent="0.2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20"/>
        <v>2.6964398567516312E-2</v>
      </c>
      <c r="D382" s="4">
        <f t="shared" si="22"/>
        <v>1.9288906948394962</v>
      </c>
      <c r="E382" s="4">
        <f t="shared" si="23"/>
        <v>2.0765529308836395</v>
      </c>
      <c r="G382" s="4">
        <f t="shared" si="21"/>
        <v>1.0269643985675163</v>
      </c>
    </row>
    <row r="383" spans="1:7" x14ac:dyDescent="0.2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20"/>
        <v>3.9304610733182255E-2</v>
      </c>
      <c r="D383" s="4">
        <f t="shared" si="22"/>
        <v>1.9629080118694364</v>
      </c>
      <c r="E383" s="4">
        <f t="shared" si="23"/>
        <v>2.0385208012326657</v>
      </c>
      <c r="G383" s="4">
        <f t="shared" si="21"/>
        <v>1.0393046107331823</v>
      </c>
    </row>
    <row r="384" spans="1:7" x14ac:dyDescent="0.2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20"/>
        <v>3.9809863339275164E-2</v>
      </c>
      <c r="D384" s="4">
        <f t="shared" si="22"/>
        <v>1.9422965954991347</v>
      </c>
      <c r="E384" s="4">
        <f t="shared" si="23"/>
        <v>2.0612369871402327</v>
      </c>
      <c r="G384" s="4">
        <f t="shared" si="21"/>
        <v>1.0398098633392752</v>
      </c>
    </row>
    <row r="385" spans="1:7" x14ac:dyDescent="0.2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20"/>
        <v>4.4434026149919204E-2</v>
      </c>
      <c r="D385" s="4">
        <f t="shared" si="22"/>
        <v>1.6374802746620036</v>
      </c>
      <c r="E385" s="4">
        <f t="shared" si="23"/>
        <v>2.5686759884926742</v>
      </c>
      <c r="G385" s="4">
        <f t="shared" si="21"/>
        <v>1.0444340261499192</v>
      </c>
    </row>
    <row r="386" spans="1:7" x14ac:dyDescent="0.2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ref="C386:C449" si="24">IF(A386="","",((1/A386)+(1/B386))-1)</f>
        <v>4.2681481871560623E-2</v>
      </c>
      <c r="D386" s="4">
        <f t="shared" si="22"/>
        <v>1.6887436359189842</v>
      </c>
      <c r="E386" s="4">
        <f t="shared" si="23"/>
        <v>2.4519190419316312</v>
      </c>
      <c r="G386" s="4">
        <f t="shared" ref="G386:G449" si="25">IF(A386="","",C386+1)</f>
        <v>1.0426814818715606</v>
      </c>
    </row>
    <row r="387" spans="1:7" x14ac:dyDescent="0.2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si="24"/>
        <v>4.2747457978833836E-2</v>
      </c>
      <c r="D387" s="4">
        <f t="shared" ref="D387:D450" si="26">IF(A387="","",(2*A387)/(2-($C387*A387)))</f>
        <v>1.6352222599253479</v>
      </c>
      <c r="E387" s="4">
        <f t="shared" ref="E387:E450" si="27">IF(B387="","",(2*B387)/(2-($C387*B387)))</f>
        <v>2.5742521367521367</v>
      </c>
      <c r="G387" s="4">
        <f t="shared" si="25"/>
        <v>1.0427474579788338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24"/>
        <v>3.2382650029708859E-2</v>
      </c>
      <c r="D388" s="4">
        <f t="shared" si="26"/>
        <v>1.5688650664180843</v>
      </c>
      <c r="E388" s="4">
        <f t="shared" si="27"/>
        <v>2.7578861122490785</v>
      </c>
      <c r="G388" s="4">
        <f t="shared" si="25"/>
        <v>1.0323826500297089</v>
      </c>
    </row>
    <row r="389" spans="1:7" x14ac:dyDescent="0.2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24"/>
        <v>3.4391534391534417E-2</v>
      </c>
      <c r="D389" s="4">
        <f t="shared" si="26"/>
        <v>2.2433234421364987</v>
      </c>
      <c r="E389" s="4">
        <f t="shared" si="27"/>
        <v>1.8042959427207637</v>
      </c>
      <c r="G389" s="4">
        <f t="shared" si="25"/>
        <v>1.0343915343915344</v>
      </c>
    </row>
    <row r="390" spans="1:7" x14ac:dyDescent="0.2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24"/>
        <v>2.9011311269375728E-2</v>
      </c>
      <c r="D390" s="4">
        <f t="shared" si="26"/>
        <v>2.2405256365129644</v>
      </c>
      <c r="E390" s="4">
        <f t="shared" si="27"/>
        <v>1.8061099025820484</v>
      </c>
      <c r="G390" s="4">
        <f t="shared" si="25"/>
        <v>1.0290113112693757</v>
      </c>
    </row>
    <row r="391" spans="1:7" x14ac:dyDescent="0.2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24"/>
        <v>2.81266064478225E-2</v>
      </c>
      <c r="D391" s="4">
        <f t="shared" si="26"/>
        <v>2.7741672608739938</v>
      </c>
      <c r="E391" s="4">
        <f t="shared" si="27"/>
        <v>1.5636447149336854</v>
      </c>
      <c r="G391" s="4">
        <f t="shared" si="25"/>
        <v>1.0281266064478225</v>
      </c>
    </row>
    <row r="392" spans="1:7" x14ac:dyDescent="0.2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24"/>
        <v>4.485629868385721E-2</v>
      </c>
      <c r="D392" s="4">
        <f t="shared" si="26"/>
        <v>1.7673866603370521</v>
      </c>
      <c r="E392" s="4">
        <f t="shared" si="27"/>
        <v>2.3031240334055059</v>
      </c>
      <c r="G392" s="4">
        <f t="shared" si="25"/>
        <v>1.0448562986838572</v>
      </c>
    </row>
    <row r="393" spans="1:7" x14ac:dyDescent="0.2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24"/>
        <v>4.3668588511637907E-2</v>
      </c>
      <c r="D393" s="4">
        <f t="shared" si="26"/>
        <v>1.7439716972348942</v>
      </c>
      <c r="E393" s="4">
        <f t="shared" si="27"/>
        <v>2.3441371542985863</v>
      </c>
      <c r="G393" s="4">
        <f t="shared" si="25"/>
        <v>1.0436685885116379</v>
      </c>
    </row>
    <row r="394" spans="1:7" x14ac:dyDescent="0.2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24"/>
        <v>4.17510053167085E-2</v>
      </c>
      <c r="D394" s="4">
        <f t="shared" si="26"/>
        <v>1.8594836022382255</v>
      </c>
      <c r="E394" s="4">
        <f t="shared" si="27"/>
        <v>2.1634893294018038</v>
      </c>
      <c r="G394" s="4">
        <f t="shared" si="25"/>
        <v>1.0417510053167085</v>
      </c>
    </row>
    <row r="395" spans="1:7" x14ac:dyDescent="0.2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24"/>
        <v>4.5362220717670931E-2</v>
      </c>
      <c r="D395" s="4">
        <f t="shared" si="26"/>
        <v>1.8223318938926589</v>
      </c>
      <c r="E395" s="4">
        <f t="shared" si="27"/>
        <v>2.2160540135033755</v>
      </c>
      <c r="G395" s="4">
        <f t="shared" si="25"/>
        <v>1.0453622207176709</v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4">
        <f t="shared" si="35"/>
        <v>3.3962824345739939E-2</v>
      </c>
      <c r="E505" s="4">
        <f t="shared" si="36"/>
        <v>1.9522126914483675</v>
      </c>
      <c r="F505" s="4">
        <f t="shared" si="37"/>
        <v>3.8399775526162716</v>
      </c>
      <c r="G505" s="4">
        <f t="shared" si="38"/>
        <v>4.3986487818584852</v>
      </c>
      <c r="I505" s="4">
        <f t="shared" si="39"/>
        <v>1.0339628243457399</v>
      </c>
    </row>
    <row r="506" spans="1: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4">
        <f t="shared" si="35"/>
        <v>3.4431649754874005E-2</v>
      </c>
      <c r="E506" s="4">
        <f t="shared" si="36"/>
        <v>2.046987436306352</v>
      </c>
      <c r="F506" s="4">
        <f t="shared" si="37"/>
        <v>3.7333995459704883</v>
      </c>
      <c r="G506" s="4">
        <f t="shared" si="38"/>
        <v>4.1046720224631459</v>
      </c>
      <c r="I506" s="4">
        <f t="shared" si="39"/>
        <v>1.034431649754874</v>
      </c>
    </row>
    <row r="507" spans="1: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4">
        <f t="shared" si="35"/>
        <v>2.3738195402041029E-2</v>
      </c>
      <c r="E507" s="4">
        <f t="shared" si="36"/>
        <v>1.6512980338983219</v>
      </c>
      <c r="F507" s="4">
        <f t="shared" si="37"/>
        <v>4.3550790088256379</v>
      </c>
      <c r="G507" s="4">
        <f t="shared" si="38"/>
        <v>6.0680038813428228</v>
      </c>
      <c r="I507" s="4">
        <f t="shared" si="39"/>
        <v>1.023738195402041</v>
      </c>
    </row>
    <row r="508" spans="1: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4">
        <f t="shared" si="35"/>
        <v>2.0882500178788455E-2</v>
      </c>
      <c r="E508" s="4">
        <f t="shared" si="36"/>
        <v>2.4097541360294117</v>
      </c>
      <c r="F508" s="4">
        <f t="shared" si="37"/>
        <v>3.6294341581588512</v>
      </c>
      <c r="G508" s="4">
        <f t="shared" si="38"/>
        <v>3.2310714010629282</v>
      </c>
      <c r="I508" s="4">
        <f t="shared" si="39"/>
        <v>1.0208825001787885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4">
        <f t="shared" si="35"/>
        <v>2.2091467045568525E-2</v>
      </c>
      <c r="E509" s="4">
        <f t="shared" si="36"/>
        <v>3.2352840193796975</v>
      </c>
      <c r="F509" s="4">
        <f t="shared" si="37"/>
        <v>3.9093947356290046</v>
      </c>
      <c r="G509" s="4">
        <f t="shared" si="38"/>
        <v>2.2982479912196312</v>
      </c>
      <c r="I509" s="4">
        <f t="shared" si="39"/>
        <v>1.0220914670455685</v>
      </c>
    </row>
    <row r="510" spans="1: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4">
        <f t="shared" si="35"/>
        <v>2.401061478891231E-2</v>
      </c>
      <c r="E510" s="4">
        <f t="shared" si="36"/>
        <v>4.2604877852744583</v>
      </c>
      <c r="F510" s="4">
        <f t="shared" si="37"/>
        <v>4.0043499974819126</v>
      </c>
      <c r="G510" s="4">
        <f t="shared" si="38"/>
        <v>1.9396509752222697</v>
      </c>
      <c r="I510" s="4">
        <f t="shared" si="39"/>
        <v>1.0240106147889123</v>
      </c>
    </row>
    <row r="511" spans="1: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4">
        <f t="shared" si="35"/>
        <v>2.6798326751035884E-2</v>
      </c>
      <c r="E511" s="4">
        <f t="shared" si="36"/>
        <v>1.6026190209756055</v>
      </c>
      <c r="F511" s="4">
        <f t="shared" si="37"/>
        <v>4.3961098264638565</v>
      </c>
      <c r="G511" s="4">
        <f t="shared" si="38"/>
        <v>6.7318516630721144</v>
      </c>
      <c r="I511" s="4">
        <f t="shared" si="39"/>
        <v>1.0267983267510359</v>
      </c>
    </row>
    <row r="512" spans="1: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4">
        <f t="shared" si="35"/>
        <v>2.1155567459153701E-2</v>
      </c>
      <c r="E512" s="4">
        <f t="shared" si="36"/>
        <v>2.9813910727629702</v>
      </c>
      <c r="F512" s="4">
        <f t="shared" si="37"/>
        <v>3.578059540375909</v>
      </c>
      <c r="G512" s="4">
        <f t="shared" si="38"/>
        <v>2.5966943613219882</v>
      </c>
      <c r="I512" s="4">
        <f t="shared" si="39"/>
        <v>1.0211555674591537</v>
      </c>
    </row>
    <row r="513" spans="1: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4">
        <f t="shared" si="35"/>
        <v>2.8051130429666227E-2</v>
      </c>
      <c r="E513" s="4">
        <f t="shared" si="36"/>
        <v>3.8540572206054651</v>
      </c>
      <c r="F513" s="4">
        <f t="shared" si="37"/>
        <v>3.5116395192671921</v>
      </c>
      <c r="G513" s="4">
        <f t="shared" si="38"/>
        <v>2.1941088507094979</v>
      </c>
      <c r="I513" s="4">
        <f t="shared" si="39"/>
        <v>1.0280511304296662</v>
      </c>
    </row>
    <row r="514" spans="1: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4">
        <f t="shared" si="35"/>
        <v>2.8778933016215369E-2</v>
      </c>
      <c r="E514" s="4">
        <f t="shared" si="36"/>
        <v>2.2578678844055142</v>
      </c>
      <c r="F514" s="4">
        <f t="shared" si="37"/>
        <v>3.3652415600997574</v>
      </c>
      <c r="G514" s="4">
        <f t="shared" si="38"/>
        <v>3.8469113724891177</v>
      </c>
      <c r="I514" s="4">
        <f t="shared" si="39"/>
        <v>1.0287789330162154</v>
      </c>
    </row>
    <row r="515" spans="1: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4">
        <f t="shared" ref="D515:D578" si="40">IF(A515="","",((1/A515)+(1/B515)+(1/C515))-1)</f>
        <v>2.7354207559406873E-2</v>
      </c>
      <c r="E515" s="4">
        <f t="shared" ref="E515:E578" si="41">IF(A515="","",(3*A515)/(3-($D515*A515)))</f>
        <v>2.6736274145332879</v>
      </c>
      <c r="F515" s="4">
        <f t="shared" ref="F515:F578" si="42">IF(B515="","",(3*B515)/(3-($D515*B515)))</f>
        <v>3.3386316736671739</v>
      </c>
      <c r="G515" s="4">
        <f t="shared" ref="G515:G578" si="43">IF(C515="","",(3*C515)/(3-($D515*C515)))</f>
        <v>3.0632337153126232</v>
      </c>
      <c r="I515" s="4">
        <f t="shared" ref="I515:I578" si="44">IF(A515="","",D515+1)</f>
        <v>1.0273542075594069</v>
      </c>
    </row>
    <row r="516" spans="1: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4">
        <f t="shared" si="40"/>
        <v>2.7231406978242223E-2</v>
      </c>
      <c r="E516" s="4">
        <f t="shared" si="41"/>
        <v>3.1685859894132213</v>
      </c>
      <c r="F516" s="4">
        <f t="shared" si="42"/>
        <v>3.2533173368795345</v>
      </c>
      <c r="G516" s="4">
        <f t="shared" si="43"/>
        <v>2.6523563170981763</v>
      </c>
      <c r="I516" s="4">
        <f t="shared" si="44"/>
        <v>1.0272314069782422</v>
      </c>
    </row>
    <row r="517" spans="1: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4">
        <f t="shared" si="40"/>
        <v>2.9835598764049287E-2</v>
      </c>
      <c r="E517" s="4">
        <f t="shared" si="41"/>
        <v>1.8431787121045557</v>
      </c>
      <c r="F517" s="4">
        <f t="shared" si="42"/>
        <v>3.7121673166273337</v>
      </c>
      <c r="G517" s="4">
        <f t="shared" si="43"/>
        <v>5.3170390221788431</v>
      </c>
      <c r="I517" s="4">
        <f t="shared" si="44"/>
        <v>1.0298355987640493</v>
      </c>
    </row>
    <row r="518" spans="1: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4">
        <f t="shared" si="40"/>
        <v>2.835685893449913E-2</v>
      </c>
      <c r="E518" s="4">
        <f t="shared" si="41"/>
        <v>1.8829262218417151</v>
      </c>
      <c r="F518" s="4">
        <f t="shared" si="42"/>
        <v>3.7911564522317538</v>
      </c>
      <c r="G518" s="4">
        <f t="shared" si="43"/>
        <v>4.8747199800600063</v>
      </c>
      <c r="I518" s="4">
        <f t="shared" si="44"/>
        <v>1.0283568589344991</v>
      </c>
    </row>
    <row r="519" spans="1: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4">
        <f t="shared" si="40"/>
        <v>2.9390094146541035E-2</v>
      </c>
      <c r="E519" s="4">
        <f t="shared" si="41"/>
        <v>2.1441109355801298</v>
      </c>
      <c r="F519" s="4">
        <f t="shared" si="42"/>
        <v>3.6135489596686718</v>
      </c>
      <c r="G519" s="4">
        <f t="shared" si="43"/>
        <v>3.8930202910867946</v>
      </c>
      <c r="I519" s="4">
        <f t="shared" si="44"/>
        <v>1.029390094146541</v>
      </c>
    </row>
    <row r="520" spans="1: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4">
        <f t="shared" si="40"/>
        <v>3.3191519433440009E-2</v>
      </c>
      <c r="E520" s="4">
        <f t="shared" si="41"/>
        <v>1.5977533406187789</v>
      </c>
      <c r="F520" s="4">
        <f t="shared" si="42"/>
        <v>4.2071184772952241</v>
      </c>
      <c r="G520" s="4">
        <f t="shared" si="43"/>
        <v>7.3298314275319294</v>
      </c>
      <c r="I520" s="4">
        <f t="shared" si="44"/>
        <v>1.03319151943344</v>
      </c>
    </row>
    <row r="521" spans="1: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4">
        <f t="shared" si="40"/>
        <v>3.0718978426688359E-2</v>
      </c>
      <c r="E521" s="4">
        <f t="shared" si="41"/>
        <v>1.6576675403531633</v>
      </c>
      <c r="F521" s="4">
        <f t="shared" si="42"/>
        <v>4.2905685806229457</v>
      </c>
      <c r="G521" s="4">
        <f t="shared" si="43"/>
        <v>6.1097288731044719</v>
      </c>
      <c r="I521" s="4">
        <f t="shared" si="44"/>
        <v>1.0307189784266884</v>
      </c>
    </row>
    <row r="522" spans="1: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4">
        <f t="shared" si="40"/>
        <v>3.1888727486959034E-2</v>
      </c>
      <c r="E522" s="4">
        <f t="shared" si="41"/>
        <v>1.6690965325807021</v>
      </c>
      <c r="F522" s="4">
        <f t="shared" si="42"/>
        <v>4.5169365451365824</v>
      </c>
      <c r="G522" s="4">
        <f t="shared" si="43"/>
        <v>5.5715119754736158</v>
      </c>
      <c r="I522" s="4">
        <f t="shared" si="44"/>
        <v>1.031888727486959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4">
        <f t="shared" si="40"/>
        <v>3.3221164800112168E-2</v>
      </c>
      <c r="E523" s="4">
        <f t="shared" si="41"/>
        <v>1.7118469477558205</v>
      </c>
      <c r="F523" s="4">
        <f t="shared" si="42"/>
        <v>3.9669289331278454</v>
      </c>
      <c r="G523" s="4">
        <f t="shared" si="43"/>
        <v>6.1068160331079753</v>
      </c>
      <c r="I523" s="4">
        <f t="shared" si="44"/>
        <v>1.0332211648001122</v>
      </c>
    </row>
    <row r="524" spans="1: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4">
        <f t="shared" si="40"/>
        <v>2.6580041892308781E-2</v>
      </c>
      <c r="E524" s="4">
        <f t="shared" si="41"/>
        <v>2.5043622776401069</v>
      </c>
      <c r="F524" s="4">
        <f t="shared" si="42"/>
        <v>3.3887810912276697</v>
      </c>
      <c r="G524" s="4">
        <f t="shared" si="43"/>
        <v>3.2721935439670911</v>
      </c>
      <c r="I524" s="4">
        <f t="shared" si="44"/>
        <v>1.0265800418923088</v>
      </c>
    </row>
    <row r="525" spans="1: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4">
        <f t="shared" si="40"/>
        <v>2.9925191469976964E-2</v>
      </c>
      <c r="E525" s="4">
        <f t="shared" si="41"/>
        <v>1.5743414423693789</v>
      </c>
      <c r="F525" s="4">
        <f t="shared" si="42"/>
        <v>4.2965775785393356</v>
      </c>
      <c r="G525" s="4">
        <f t="shared" si="43"/>
        <v>7.5717198573597182</v>
      </c>
      <c r="I525" s="4">
        <f t="shared" si="44"/>
        <v>1.029925191469977</v>
      </c>
    </row>
    <row r="526" spans="1: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4">
        <f t="shared" si="40"/>
        <v>3.2052767947747141E-2</v>
      </c>
      <c r="E526" s="4">
        <f t="shared" si="41"/>
        <v>1.6588901310964104</v>
      </c>
      <c r="F526" s="4">
        <f t="shared" si="42"/>
        <v>4.1458525386627754</v>
      </c>
      <c r="G526" s="4">
        <f t="shared" si="43"/>
        <v>6.4109792611509837</v>
      </c>
      <c r="I526" s="4">
        <f t="shared" si="44"/>
        <v>1.0320527679477471</v>
      </c>
    </row>
    <row r="527" spans="1: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4">
        <f t="shared" si="40"/>
        <v>2.9083709575316474E-2</v>
      </c>
      <c r="E527" s="4">
        <f t="shared" si="41"/>
        <v>3.3344119782475947</v>
      </c>
      <c r="F527" s="4">
        <f t="shared" si="42"/>
        <v>3.7409225524202032</v>
      </c>
      <c r="G527" s="4">
        <f t="shared" si="43"/>
        <v>2.3106251686785928</v>
      </c>
      <c r="I527" s="4">
        <f t="shared" si="44"/>
        <v>1.0290837095753165</v>
      </c>
    </row>
    <row r="528" spans="1: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4">
        <f t="shared" si="40"/>
        <v>2.8880612440911335E-2</v>
      </c>
      <c r="E528" s="4">
        <f t="shared" si="41"/>
        <v>2.4358091434833571</v>
      </c>
      <c r="F528" s="4">
        <f t="shared" si="42"/>
        <v>3.269784606979397</v>
      </c>
      <c r="G528" s="4">
        <f t="shared" si="43"/>
        <v>3.5257417435810661</v>
      </c>
      <c r="I528" s="4">
        <f t="shared" si="44"/>
        <v>1.0288806124409113</v>
      </c>
    </row>
    <row r="529" spans="1: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4">
        <f t="shared" si="40"/>
        <v>2.8805487916419681E-2</v>
      </c>
      <c r="E529" s="4">
        <f t="shared" si="41"/>
        <v>2.1640511617096601</v>
      </c>
      <c r="F529" s="4">
        <f t="shared" si="42"/>
        <v>3.5254304837091452</v>
      </c>
      <c r="G529" s="4">
        <f t="shared" si="43"/>
        <v>3.9331302807951314</v>
      </c>
      <c r="I529" s="4">
        <f t="shared" si="44"/>
        <v>1.0288054879164197</v>
      </c>
    </row>
    <row r="530" spans="1: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4">
        <f t="shared" si="40"/>
        <v>2.8480230387976313E-2</v>
      </c>
      <c r="E530" s="4">
        <f t="shared" si="41"/>
        <v>2.4559569764088653</v>
      </c>
      <c r="F530" s="4">
        <f t="shared" si="42"/>
        <v>3.748832934980288</v>
      </c>
      <c r="G530" s="4">
        <f t="shared" si="43"/>
        <v>3.0667597438902279</v>
      </c>
      <c r="I530" s="4">
        <f t="shared" si="44"/>
        <v>1.0284802303879763</v>
      </c>
    </row>
    <row r="531" spans="1: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4">
        <f t="shared" si="40"/>
        <v>2.7457721043481653E-2</v>
      </c>
      <c r="E531" s="4">
        <f t="shared" si="41"/>
        <v>3.5411690815103825</v>
      </c>
      <c r="F531" s="4">
        <f t="shared" si="42"/>
        <v>3.381514560638117</v>
      </c>
      <c r="G531" s="4">
        <f t="shared" si="43"/>
        <v>2.3703315512787104</v>
      </c>
      <c r="I531" s="4">
        <f t="shared" si="44"/>
        <v>1.0274577210434817</v>
      </c>
    </row>
    <row r="532" spans="1: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4">
        <f t="shared" si="40"/>
        <v>2.7800324675324672E-2</v>
      </c>
      <c r="E532" s="4">
        <f t="shared" si="41"/>
        <v>3.1704911001501177</v>
      </c>
      <c r="F532" s="4">
        <f t="shared" si="42"/>
        <v>3.2977916573722958</v>
      </c>
      <c r="G532" s="4">
        <f t="shared" si="43"/>
        <v>2.6222064561901384</v>
      </c>
      <c r="I532" s="4">
        <f t="shared" si="44"/>
        <v>1.0278003246753247</v>
      </c>
    </row>
    <row r="533" spans="1: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4">
        <f t="shared" si="40"/>
        <v>5.3497653241898702E-2</v>
      </c>
      <c r="E533" s="4">
        <f t="shared" si="41"/>
        <v>4.5985137318255243</v>
      </c>
      <c r="F533" s="4">
        <f t="shared" si="42"/>
        <v>3.8926754553908425</v>
      </c>
      <c r="G533" s="4">
        <f t="shared" si="43"/>
        <v>1.9024220713254558</v>
      </c>
      <c r="I533" s="4">
        <f t="shared" si="44"/>
        <v>1.0534976532418987</v>
      </c>
    </row>
    <row r="534" spans="1: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4">
        <f t="shared" si="40"/>
        <v>4.6967424306905814E-2</v>
      </c>
      <c r="E534" s="4">
        <f t="shared" si="41"/>
        <v>2.0326921740579618</v>
      </c>
      <c r="F534" s="4">
        <f t="shared" si="42"/>
        <v>4.1876552277094277</v>
      </c>
      <c r="G534" s="4">
        <f t="shared" si="43"/>
        <v>3.7140966154351633</v>
      </c>
      <c r="I534" s="4">
        <f t="shared" si="44"/>
        <v>1.0469674243069058</v>
      </c>
    </row>
    <row r="535" spans="1: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4">
        <f t="shared" si="40"/>
        <v>2.8853348887084573E-2</v>
      </c>
      <c r="E535" s="4">
        <f t="shared" si="41"/>
        <v>3.9010740085864497</v>
      </c>
      <c r="F535" s="4">
        <f t="shared" si="42"/>
        <v>3.2803273347980548</v>
      </c>
      <c r="G535" s="4">
        <f t="shared" si="43"/>
        <v>2.2788765605509846</v>
      </c>
      <c r="I535" s="4">
        <f t="shared" si="44"/>
        <v>1.0288533488870846</v>
      </c>
    </row>
    <row r="536" spans="1: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4">
        <f t="shared" si="40"/>
        <v>2.1616193647270077E-2</v>
      </c>
      <c r="E536" s="4">
        <f t="shared" si="41"/>
        <v>3.1289895816107154</v>
      </c>
      <c r="F536" s="4">
        <f t="shared" si="42"/>
        <v>3.2231559820566682</v>
      </c>
      <c r="G536" s="4">
        <f t="shared" si="43"/>
        <v>2.7015848841083239</v>
      </c>
      <c r="I536" s="4">
        <f t="shared" si="44"/>
        <v>1.0216161936472701</v>
      </c>
    </row>
    <row r="537" spans="1: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4">
        <f t="shared" si="40"/>
        <v>2.5882785704035571E-2</v>
      </c>
      <c r="E537" s="4">
        <f t="shared" si="41"/>
        <v>1.9109961260121098</v>
      </c>
      <c r="F537" s="4">
        <f t="shared" si="42"/>
        <v>3.5877177504538103</v>
      </c>
      <c r="G537" s="4">
        <f t="shared" si="43"/>
        <v>5.050913842562502</v>
      </c>
      <c r="I537" s="4">
        <f t="shared" si="44"/>
        <v>1.0258827857040356</v>
      </c>
    </row>
    <row r="538" spans="1: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4">
        <f t="shared" si="40"/>
        <v>2.4124713095063921E-2</v>
      </c>
      <c r="E538" s="4">
        <f t="shared" si="41"/>
        <v>6.1277774317031453</v>
      </c>
      <c r="F538" s="4">
        <f t="shared" si="42"/>
        <v>3.8453412410464596</v>
      </c>
      <c r="G538" s="4">
        <f t="shared" si="43"/>
        <v>1.7338422142027585</v>
      </c>
      <c r="I538" s="4">
        <f t="shared" si="44"/>
        <v>1.0241247130950639</v>
      </c>
    </row>
    <row r="539" spans="1: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4">
        <f t="shared" si="40"/>
        <v>2.6726866964106533E-2</v>
      </c>
      <c r="E539" s="4">
        <f t="shared" si="41"/>
        <v>3.5806938420005241</v>
      </c>
      <c r="F539" s="4">
        <f t="shared" si="42"/>
        <v>3.0190766508003746</v>
      </c>
      <c r="G539" s="4">
        <f t="shared" si="43"/>
        <v>2.567411108806525</v>
      </c>
      <c r="I539" s="4">
        <f t="shared" si="44"/>
        <v>1.0267268669641065</v>
      </c>
    </row>
    <row r="540" spans="1: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4">
        <f t="shared" si="40"/>
        <v>3.7506166160113263E-2</v>
      </c>
      <c r="E540" s="4">
        <f t="shared" si="41"/>
        <v>1.799597658496541</v>
      </c>
      <c r="F540" s="4">
        <f t="shared" si="42"/>
        <v>4.1441320642736246</v>
      </c>
      <c r="G540" s="4">
        <f t="shared" si="43"/>
        <v>4.9257398903962839</v>
      </c>
      <c r="I540" s="4">
        <f t="shared" si="44"/>
        <v>1.0375061661601133</v>
      </c>
    </row>
    <row r="541" spans="1: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4">
        <f t="shared" si="40"/>
        <v>3.4946657889512345E-2</v>
      </c>
      <c r="E541" s="4">
        <f t="shared" si="41"/>
        <v>4.6154921992428326</v>
      </c>
      <c r="F541" s="4">
        <f t="shared" si="42"/>
        <v>3.9760007201168803</v>
      </c>
      <c r="G541" s="4">
        <f t="shared" si="43"/>
        <v>1.8803023059341295</v>
      </c>
      <c r="I541" s="4">
        <f t="shared" si="44"/>
        <v>1.0349466578895123</v>
      </c>
    </row>
    <row r="542" spans="1: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4">
        <f t="shared" si="40"/>
        <v>3.6416483491080731E-2</v>
      </c>
      <c r="E542" s="4">
        <f t="shared" si="41"/>
        <v>1.8506613967214429</v>
      </c>
      <c r="F542" s="4">
        <f t="shared" si="42"/>
        <v>3.8082696644286211</v>
      </c>
      <c r="G542" s="4">
        <f t="shared" si="43"/>
        <v>5.0744370930359466</v>
      </c>
      <c r="I542" s="4">
        <f t="shared" si="44"/>
        <v>1.0364164834910807</v>
      </c>
    </row>
    <row r="543" spans="1: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4">
        <f t="shared" si="40"/>
        <v>3.8662942048139692E-2</v>
      </c>
      <c r="E543" s="4">
        <f t="shared" si="41"/>
        <v>2.3065873241930395</v>
      </c>
      <c r="F543" s="4">
        <f t="shared" si="42"/>
        <v>3.6434030289949351</v>
      </c>
      <c r="G543" s="4">
        <f t="shared" si="43"/>
        <v>3.4247701126433756</v>
      </c>
      <c r="I543" s="4">
        <f t="shared" si="44"/>
        <v>1.0386629420481397</v>
      </c>
    </row>
    <row r="544" spans="1: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4">
        <f t="shared" si="40"/>
        <v>4.091835991551962E-2</v>
      </c>
      <c r="E544" s="4">
        <f t="shared" si="41"/>
        <v>2.0455205666856191</v>
      </c>
      <c r="F544" s="4">
        <f t="shared" si="42"/>
        <v>3.9521440666989673</v>
      </c>
      <c r="G544" s="4">
        <f t="shared" si="43"/>
        <v>3.8744721075254662</v>
      </c>
      <c r="I544" s="4">
        <f t="shared" si="44"/>
        <v>1.0409183599155196</v>
      </c>
    </row>
    <row r="545" spans="1: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4">
        <f t="shared" si="40"/>
        <v>3.8492861933505873E-2</v>
      </c>
      <c r="E545" s="4">
        <f t="shared" si="41"/>
        <v>2.4762544980030841</v>
      </c>
      <c r="F545" s="4">
        <f t="shared" si="42"/>
        <v>3.7194191191756008</v>
      </c>
      <c r="G545" s="4">
        <f t="shared" si="43"/>
        <v>3.0552533359354039</v>
      </c>
      <c r="I545" s="4">
        <f t="shared" si="44"/>
        <v>1.0384928619335059</v>
      </c>
    </row>
    <row r="546" spans="1: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4">
        <f t="shared" si="40"/>
        <v>4.4081185065864226E-2</v>
      </c>
      <c r="E546" s="4">
        <f t="shared" si="41"/>
        <v>1.5861244262585521</v>
      </c>
      <c r="F546" s="4">
        <f t="shared" si="42"/>
        <v>4.4648885513474674</v>
      </c>
      <c r="G546" s="4">
        <f t="shared" si="43"/>
        <v>6.8698926602580732</v>
      </c>
      <c r="I546" s="4">
        <f t="shared" si="44"/>
        <v>1.0440811850658642</v>
      </c>
    </row>
    <row r="547" spans="1: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4">
        <f t="shared" si="40"/>
        <v>4.4892290392152034E-2</v>
      </c>
      <c r="E547" s="4">
        <f t="shared" si="41"/>
        <v>1.3465988386875627</v>
      </c>
      <c r="F547" s="4">
        <f t="shared" si="42"/>
        <v>6.0170164778752131</v>
      </c>
      <c r="G547" s="4">
        <f t="shared" si="43"/>
        <v>10.965752059017504</v>
      </c>
      <c r="I547" s="4">
        <f t="shared" si="44"/>
        <v>1.044892290392152</v>
      </c>
    </row>
    <row r="548" spans="1: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4">
        <f t="shared" si="40"/>
        <v>2.2026407631092981E-2</v>
      </c>
      <c r="E548" s="4">
        <f t="shared" si="41"/>
        <v>2.7754269684194397</v>
      </c>
      <c r="F548" s="4">
        <f t="shared" si="42"/>
        <v>3.434474877065782</v>
      </c>
      <c r="G548" s="4">
        <f t="shared" si="43"/>
        <v>2.8691955257765382</v>
      </c>
      <c r="I548" s="4">
        <f t="shared" si="44"/>
        <v>1.022026407631093</v>
      </c>
    </row>
    <row r="549" spans="1: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4">
        <f t="shared" si="40"/>
        <v>3.0704681652939492E-2</v>
      </c>
      <c r="E549" s="4">
        <f t="shared" si="41"/>
        <v>14.189357134931136</v>
      </c>
      <c r="F549" s="4">
        <f t="shared" si="42"/>
        <v>7.8894587432017573</v>
      </c>
      <c r="G549" s="4">
        <f t="shared" si="43"/>
        <v>1.2456817877204567</v>
      </c>
      <c r="I549" s="4">
        <f t="shared" si="44"/>
        <v>1.0307046816529395</v>
      </c>
    </row>
    <row r="550" spans="1: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4">
        <f t="shared" si="40"/>
        <v>2.6084958301328731E-2</v>
      </c>
      <c r="E550" s="4">
        <f t="shared" si="41"/>
        <v>4.7049092237767205</v>
      </c>
      <c r="F550" s="4">
        <f t="shared" si="42"/>
        <v>4.0047585066626095</v>
      </c>
      <c r="G550" s="4">
        <f t="shared" si="43"/>
        <v>1.8595894612684141</v>
      </c>
      <c r="I550" s="4">
        <f t="shared" si="44"/>
        <v>1.0260849583013287</v>
      </c>
    </row>
    <row r="551" spans="1: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4">
        <f t="shared" si="40"/>
        <v>2.2025746371526989E-2</v>
      </c>
      <c r="E551" s="4">
        <f t="shared" si="41"/>
        <v>3.0257559391253519</v>
      </c>
      <c r="F551" s="4">
        <f t="shared" si="42"/>
        <v>3.6766369360328763</v>
      </c>
      <c r="G551" s="4">
        <f t="shared" si="43"/>
        <v>2.5156195817401326</v>
      </c>
      <c r="I551" s="4">
        <f t="shared" si="44"/>
        <v>1.022025746371527</v>
      </c>
    </row>
    <row r="552" spans="1: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4">
        <f t="shared" si="40"/>
        <v>2.5890002106513821E-2</v>
      </c>
      <c r="E552" s="4">
        <f t="shared" si="41"/>
        <v>1.560742582761111</v>
      </c>
      <c r="F552" s="4">
        <f t="shared" si="42"/>
        <v>4.2826414922211171</v>
      </c>
      <c r="G552" s="4">
        <f t="shared" si="43"/>
        <v>7.9504779706944992</v>
      </c>
      <c r="I552" s="4">
        <f t="shared" si="44"/>
        <v>1.0258900021065138</v>
      </c>
    </row>
    <row r="553" spans="1: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4">
        <f t="shared" si="40"/>
        <v>5.6518683404913395E-2</v>
      </c>
      <c r="E553" s="4">
        <f t="shared" si="41"/>
        <v>1.2696606124232312</v>
      </c>
      <c r="F553" s="4">
        <f t="shared" si="42"/>
        <v>6.892042660148217</v>
      </c>
      <c r="G553" s="4">
        <f t="shared" si="43"/>
        <v>14.860368308003336</v>
      </c>
      <c r="I553" s="4">
        <f t="shared" si="44"/>
        <v>1.0565186834049134</v>
      </c>
    </row>
    <row r="554" spans="1: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4">
        <f t="shared" si="40"/>
        <v>2.6010858741419174E-2</v>
      </c>
      <c r="E554" s="4">
        <f t="shared" si="41"/>
        <v>6.6863887562928426</v>
      </c>
      <c r="F554" s="4">
        <f t="shared" si="42"/>
        <v>4.5853242867917903</v>
      </c>
      <c r="G554" s="4">
        <f t="shared" si="43"/>
        <v>1.5813893128971377</v>
      </c>
      <c r="I554" s="4">
        <f t="shared" si="44"/>
        <v>1.0260108587414192</v>
      </c>
    </row>
    <row r="555" spans="1: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4">
        <f t="shared" si="40"/>
        <v>3.2878728375295152E-2</v>
      </c>
      <c r="E555" s="4">
        <f t="shared" si="41"/>
        <v>1.6389185832920485</v>
      </c>
      <c r="F555" s="4">
        <f t="shared" si="42"/>
        <v>4.0850524325587143</v>
      </c>
      <c r="G555" s="4">
        <f t="shared" si="43"/>
        <v>6.8943329792236767</v>
      </c>
      <c r="I555" s="4">
        <f t="shared" si="44"/>
        <v>1.0328787283752952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4">
        <f t="shared" si="40"/>
        <v>3.1609349948049648E-2</v>
      </c>
      <c r="E556" s="4">
        <f t="shared" si="41"/>
        <v>1.6481320466159224</v>
      </c>
      <c r="F556" s="4">
        <f t="shared" si="42"/>
        <v>3.9151049147377024</v>
      </c>
      <c r="G556" s="4">
        <f t="shared" si="43"/>
        <v>7.2552354256814109</v>
      </c>
      <c r="I556" s="4">
        <f t="shared" si="44"/>
        <v>1.0316093499480496</v>
      </c>
    </row>
    <row r="557" spans="1: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4">
        <f t="shared" si="40"/>
        <v>2.9284767645675558E-2</v>
      </c>
      <c r="E557" s="4">
        <f t="shared" si="41"/>
        <v>2.300527816936039</v>
      </c>
      <c r="F557" s="4">
        <f t="shared" si="42"/>
        <v>3.5060204846365224</v>
      </c>
      <c r="G557" s="4">
        <f t="shared" si="43"/>
        <v>3.5702365810226406</v>
      </c>
      <c r="I557" s="4">
        <f t="shared" si="44"/>
        <v>1.0292847676456756</v>
      </c>
    </row>
    <row r="558" spans="1: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4">
        <f t="shared" si="40"/>
        <v>2.7090206245645732E-2</v>
      </c>
      <c r="E558" s="4">
        <f t="shared" si="41"/>
        <v>3.2316310095856084</v>
      </c>
      <c r="F558" s="4">
        <f t="shared" si="42"/>
        <v>3.4119825463453668</v>
      </c>
      <c r="G558" s="4">
        <f t="shared" si="43"/>
        <v>2.5158878551267652</v>
      </c>
      <c r="I558" s="4">
        <f t="shared" si="44"/>
        <v>1.0270902062456457</v>
      </c>
    </row>
    <row r="559" spans="1: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4">
        <f t="shared" si="40"/>
        <v>2.7185958945900035E-2</v>
      </c>
      <c r="E559" s="4">
        <f t="shared" si="41"/>
        <v>2.7572118450624314</v>
      </c>
      <c r="F559" s="4">
        <f t="shared" si="42"/>
        <v>3.2531570030071641</v>
      </c>
      <c r="G559" s="4">
        <f t="shared" si="43"/>
        <v>3.0310280473241185</v>
      </c>
      <c r="I559" s="4">
        <f t="shared" si="44"/>
        <v>1.0271859589459</v>
      </c>
    </row>
    <row r="560" spans="1: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4">
        <f t="shared" si="40"/>
        <v>2.7942132659328101E-2</v>
      </c>
      <c r="E560" s="4">
        <f t="shared" si="41"/>
        <v>2.8960669496844762</v>
      </c>
      <c r="F560" s="4">
        <f t="shared" si="42"/>
        <v>3.245212052976516</v>
      </c>
      <c r="G560" s="4">
        <f t="shared" si="43"/>
        <v>2.8855212004841331</v>
      </c>
      <c r="I560" s="4">
        <f t="shared" si="44"/>
        <v>1.0279421326593281</v>
      </c>
    </row>
    <row r="561" spans="1: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4">
        <f t="shared" si="40"/>
        <v>2.3836033766520437E-2</v>
      </c>
      <c r="E561" s="4">
        <f t="shared" si="41"/>
        <v>2.1563213584223155</v>
      </c>
      <c r="F561" s="4">
        <f t="shared" si="42"/>
        <v>3.5155277104225582</v>
      </c>
      <c r="G561" s="4">
        <f t="shared" si="43"/>
        <v>3.9714860778607828</v>
      </c>
      <c r="I561" s="4">
        <f t="shared" si="44"/>
        <v>1.0238360337665204</v>
      </c>
    </row>
    <row r="562" spans="1: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4">
        <f t="shared" si="40"/>
        <v>2.4496594102631608E-2</v>
      </c>
      <c r="E562" s="4">
        <f t="shared" si="41"/>
        <v>4.6932182460280742</v>
      </c>
      <c r="F562" s="4">
        <f t="shared" si="42"/>
        <v>4.0709721025759196</v>
      </c>
      <c r="G562" s="4">
        <f t="shared" si="43"/>
        <v>1.8474555300672499</v>
      </c>
      <c r="I562" s="4">
        <f t="shared" si="44"/>
        <v>1.0244965941026316</v>
      </c>
    </row>
    <row r="563" spans="1: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4">
        <f t="shared" si="40"/>
        <v>3.0615942123039419E-2</v>
      </c>
      <c r="E563" s="4">
        <f t="shared" si="41"/>
        <v>5.5583732060996009</v>
      </c>
      <c r="F563" s="4">
        <f t="shared" si="42"/>
        <v>3.9641344529436728</v>
      </c>
      <c r="G563" s="4">
        <f t="shared" si="43"/>
        <v>1.7610924272055468</v>
      </c>
      <c r="I563" s="4">
        <f t="shared" si="44"/>
        <v>1.0306159421230394</v>
      </c>
    </row>
    <row r="564" spans="1: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4">
        <f t="shared" si="40"/>
        <v>2.3713276877833867E-2</v>
      </c>
      <c r="E564" s="4">
        <f t="shared" si="41"/>
        <v>2.0114812152546508</v>
      </c>
      <c r="F564" s="4">
        <f t="shared" si="42"/>
        <v>3.3356918668868452</v>
      </c>
      <c r="G564" s="4">
        <f t="shared" si="43"/>
        <v>4.9245063691696673</v>
      </c>
      <c r="I564" s="4">
        <f t="shared" si="44"/>
        <v>1.0237132768778339</v>
      </c>
    </row>
    <row r="565" spans="1: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4">
        <f t="shared" si="40"/>
        <v>2.197728223934714E-2</v>
      </c>
      <c r="E565" s="4">
        <f t="shared" si="41"/>
        <v>2.2360374864203347</v>
      </c>
      <c r="F565" s="4">
        <f t="shared" si="42"/>
        <v>3.6553299383772675</v>
      </c>
      <c r="G565" s="4">
        <f t="shared" si="43"/>
        <v>3.5815696510372441</v>
      </c>
      <c r="I565" s="4">
        <f t="shared" si="44"/>
        <v>1.0219772822393471</v>
      </c>
    </row>
    <row r="566" spans="1: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4">
        <f t="shared" si="40"/>
        <v>2.4361847090464961E-2</v>
      </c>
      <c r="E566" s="4">
        <f t="shared" si="41"/>
        <v>1.5697584782752971</v>
      </c>
      <c r="F566" s="4">
        <f t="shared" si="42"/>
        <v>4.1663482514260934</v>
      </c>
      <c r="G566" s="4">
        <f t="shared" si="43"/>
        <v>8.1339840753379349</v>
      </c>
      <c r="I566" s="4">
        <f t="shared" si="44"/>
        <v>1.024361847090465</v>
      </c>
    </row>
    <row r="567" spans="1: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4">
        <f t="shared" si="40"/>
        <v>3.931582957718982E-2</v>
      </c>
      <c r="E567" s="4">
        <f t="shared" si="41"/>
        <v>2.2441131983626916</v>
      </c>
      <c r="F567" s="4">
        <f t="shared" si="42"/>
        <v>3.3727694776173456</v>
      </c>
      <c r="G567" s="4">
        <f t="shared" si="43"/>
        <v>3.8775104754762384</v>
      </c>
      <c r="I567" s="4">
        <f t="shared" si="44"/>
        <v>1.0393158295771898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4">
        <f t="shared" si="40"/>
        <v>3.8797884239543334E-2</v>
      </c>
      <c r="E568" s="4">
        <f t="shared" si="41"/>
        <v>3.1319167839822692</v>
      </c>
      <c r="F568" s="4">
        <f t="shared" si="42"/>
        <v>3.5235674890551514</v>
      </c>
      <c r="G568" s="4">
        <f t="shared" si="43"/>
        <v>2.5195045079832847</v>
      </c>
      <c r="I568" s="4">
        <f t="shared" si="44"/>
        <v>1.0387978842395433</v>
      </c>
    </row>
    <row r="569" spans="1: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4">
        <f t="shared" si="40"/>
        <v>4.6234719670664282E-2</v>
      </c>
      <c r="E569" s="4">
        <f t="shared" si="41"/>
        <v>1.3578320156202446</v>
      </c>
      <c r="F569" s="4">
        <f t="shared" si="42"/>
        <v>6.0213167845450686</v>
      </c>
      <c r="G569" s="4">
        <f t="shared" si="43"/>
        <v>10.261120486196608</v>
      </c>
      <c r="I569" s="4">
        <f t="shared" si="44"/>
        <v>1.0462347196706643</v>
      </c>
    </row>
    <row r="570" spans="1: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4">
        <f t="shared" si="40"/>
        <v>3.9809146776781379E-2</v>
      </c>
      <c r="E570" s="4">
        <f t="shared" si="41"/>
        <v>2.340501171704549</v>
      </c>
      <c r="F570" s="4">
        <f t="shared" si="42"/>
        <v>4.1462255910944386</v>
      </c>
      <c r="G570" s="4">
        <f t="shared" si="43"/>
        <v>3.0160647314636737</v>
      </c>
      <c r="I570" s="4">
        <f t="shared" si="44"/>
        <v>1.0398091467767814</v>
      </c>
    </row>
    <row r="571" spans="1: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4">
        <f t="shared" si="40"/>
        <v>3.9886614751771576E-2</v>
      </c>
      <c r="E571" s="4">
        <f t="shared" si="41"/>
        <v>2.2556791251149639</v>
      </c>
      <c r="F571" s="4">
        <f t="shared" si="42"/>
        <v>3.8693162850302074</v>
      </c>
      <c r="G571" s="4">
        <f t="shared" si="43"/>
        <v>3.3531061363710597</v>
      </c>
      <c r="I571" s="4">
        <f t="shared" si="44"/>
        <v>1.0398866147517716</v>
      </c>
    </row>
    <row r="572" spans="1: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4">
        <f t="shared" si="40"/>
        <v>2.7818934847432253E-2</v>
      </c>
      <c r="E572" s="4">
        <f t="shared" si="41"/>
        <v>1.2237306293348031</v>
      </c>
      <c r="F572" s="4">
        <f t="shared" si="42"/>
        <v>7.7610485723940945</v>
      </c>
      <c r="G572" s="4">
        <f t="shared" si="43"/>
        <v>18.526022033666163</v>
      </c>
      <c r="I572" s="4">
        <f t="shared" si="44"/>
        <v>1.0278189348474323</v>
      </c>
    </row>
    <row r="573" spans="1: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4">
        <f t="shared" si="40"/>
        <v>3.1244732413822973E-2</v>
      </c>
      <c r="E573" s="4">
        <f t="shared" si="41"/>
        <v>1.6995602838345278</v>
      </c>
      <c r="F573" s="4">
        <f t="shared" si="42"/>
        <v>4.2283535985979448</v>
      </c>
      <c r="G573" s="4">
        <f t="shared" si="43"/>
        <v>5.7105707056875294</v>
      </c>
      <c r="I573" s="4">
        <f t="shared" si="44"/>
        <v>1.031244732413823</v>
      </c>
    </row>
    <row r="574" spans="1: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4">
        <f t="shared" si="40"/>
        <v>2.1834246633532839E-2</v>
      </c>
      <c r="E574" s="4">
        <f t="shared" si="41"/>
        <v>2.1325945162459234</v>
      </c>
      <c r="F574" s="4">
        <f t="shared" si="42"/>
        <v>3.633618028400905</v>
      </c>
      <c r="G574" s="4">
        <f t="shared" si="43"/>
        <v>3.9080847767140714</v>
      </c>
      <c r="I574" s="4">
        <f t="shared" si="44"/>
        <v>1.0218342466335328</v>
      </c>
    </row>
    <row r="575" spans="1: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4">
        <f t="shared" si="40"/>
        <v>2.5737541947875364E-2</v>
      </c>
      <c r="E575" s="4">
        <f t="shared" si="41"/>
        <v>6.7382406804358679</v>
      </c>
      <c r="F575" s="4">
        <f t="shared" si="42"/>
        <v>3.5870946797578713</v>
      </c>
      <c r="G575" s="4">
        <f t="shared" si="43"/>
        <v>1.7457607790008136</v>
      </c>
      <c r="I575" s="4">
        <f t="shared" si="44"/>
        <v>1.0257375419478754</v>
      </c>
    </row>
    <row r="576" spans="1: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4">
        <f t="shared" si="40"/>
        <v>4.5220782062887377E-2</v>
      </c>
      <c r="E576" s="4">
        <f t="shared" si="41"/>
        <v>5.1860061216769271</v>
      </c>
      <c r="F576" s="4">
        <f t="shared" si="42"/>
        <v>4.2113835140129492</v>
      </c>
      <c r="G576" s="4">
        <f t="shared" si="43"/>
        <v>1.7552428695034745</v>
      </c>
      <c r="I576" s="4">
        <f t="shared" si="44"/>
        <v>1.0452207820628874</v>
      </c>
    </row>
    <row r="577" spans="1: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4">
        <f t="shared" si="40"/>
        <v>4.0951339150865129E-2</v>
      </c>
      <c r="E577" s="4">
        <f t="shared" si="41"/>
        <v>3.9412092533416589</v>
      </c>
      <c r="F577" s="4">
        <f t="shared" si="42"/>
        <v>3.9634255027247929</v>
      </c>
      <c r="G577" s="4">
        <f t="shared" si="43"/>
        <v>2.0244399836230129</v>
      </c>
      <c r="I577" s="4">
        <f t="shared" si="44"/>
        <v>1.0409513391508651</v>
      </c>
    </row>
    <row r="578" spans="1: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4">
        <f t="shared" si="40"/>
        <v>3.8120546697991475E-2</v>
      </c>
      <c r="E578" s="4">
        <f t="shared" si="41"/>
        <v>2.4861341434802551</v>
      </c>
      <c r="F578" s="4">
        <f t="shared" si="42"/>
        <v>3.4989428005373244</v>
      </c>
      <c r="G578" s="4">
        <f t="shared" si="43"/>
        <v>3.2054520813764524</v>
      </c>
      <c r="I578" s="4">
        <f t="shared" si="44"/>
        <v>1.0381205466979915</v>
      </c>
    </row>
    <row r="579" spans="1: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4">
        <f t="shared" ref="D579:D642" si="45">IF(A579="","",((1/A579)+(1/B579)+(1/C579))-1)</f>
        <v>3.8518174068046251E-2</v>
      </c>
      <c r="E579" s="4">
        <f t="shared" ref="E579:E642" si="46">IF(A579="","",(3*A579)/(3-($D579*A579)))</f>
        <v>3.6099039447915704</v>
      </c>
      <c r="F579" s="4">
        <f t="shared" ref="F579:F642" si="47">IF(B579="","",(3*B579)/(3-($D579*B579)))</f>
        <v>3.5551983835415135</v>
      </c>
      <c r="G579" s="4">
        <f t="shared" ref="G579:G642" si="48">IF(C579="","",(3*C579)/(3-($D579*C579)))</f>
        <v>2.2639489998830276</v>
      </c>
      <c r="I579" s="4">
        <f t="shared" ref="I579:I642" si="49">IF(A579="","",D579+1)</f>
        <v>1.0385181740680463</v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44"/>
        <v>0.51282051282051289</v>
      </c>
      <c r="D321">
        <f t="shared" si="45"/>
        <v>0.52083333333333337</v>
      </c>
      <c r="E321">
        <f t="shared" si="46"/>
        <v>3.3653846153846256E-2</v>
      </c>
      <c r="F321">
        <f t="shared" si="47"/>
        <v>-0.23344017094017089</v>
      </c>
      <c r="G321">
        <v>0</v>
      </c>
      <c r="H321">
        <f t="shared" si="48"/>
        <v>0.26709401709401714</v>
      </c>
      <c r="I321">
        <f t="shared" si="49"/>
        <v>-1.0696563746013956</v>
      </c>
      <c r="J321">
        <f t="shared" si="50"/>
        <v>1.0696563746013956</v>
      </c>
      <c r="K321">
        <f t="shared" si="51"/>
        <v>0.49598904672064897</v>
      </c>
      <c r="L321">
        <f t="shared" si="52"/>
        <v>0.50401095327935097</v>
      </c>
      <c r="M321">
        <f t="shared" si="53"/>
        <v>2.0161735558713256</v>
      </c>
      <c r="N321">
        <f t="shared" si="54"/>
        <v>1.9840838646332837</v>
      </c>
    </row>
    <row r="322" spans="1:14" x14ac:dyDescent="0.25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si="44"/>
        <v>0.5</v>
      </c>
      <c r="D322">
        <f t="shared" si="45"/>
        <v>0.53191489361702127</v>
      </c>
      <c r="E322">
        <f t="shared" si="46"/>
        <v>3.1914893617021267E-2</v>
      </c>
      <c r="F322">
        <f t="shared" si="47"/>
        <v>-0.23404255319148937</v>
      </c>
      <c r="G322">
        <v>0</v>
      </c>
      <c r="H322">
        <f t="shared" si="48"/>
        <v>0.26595744680851063</v>
      </c>
      <c r="I322">
        <f t="shared" si="49"/>
        <v>-1.0660035817780522</v>
      </c>
      <c r="J322">
        <f t="shared" si="50"/>
        <v>1.0660035817780522</v>
      </c>
      <c r="K322">
        <f t="shared" si="51"/>
        <v>0.48402626637238261</v>
      </c>
      <c r="L322">
        <f t="shared" si="52"/>
        <v>0.51597373362761745</v>
      </c>
      <c r="M322">
        <f t="shared" si="53"/>
        <v>2.0660035817780522</v>
      </c>
      <c r="N322">
        <f t="shared" si="54"/>
        <v>1.9380831519646857</v>
      </c>
    </row>
    <row r="323" spans="1:14" x14ac:dyDescent="0.25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ref="C323:C386" si="55">1/A323</f>
        <v>0.56497175141242939</v>
      </c>
      <c r="D323">
        <f t="shared" ref="D323:D386" si="56">1/B323</f>
        <v>0.46296296296296291</v>
      </c>
      <c r="E323">
        <f t="shared" ref="E323:E386" si="57">C323+D323-1</f>
        <v>2.79347143753923E-2</v>
      </c>
      <c r="F323">
        <f t="shared" ref="F323:F386" si="58">C323+D323-(C323*D323)-1</f>
        <v>-0.23362628164888055</v>
      </c>
      <c r="G323">
        <v>0</v>
      </c>
      <c r="H323">
        <f t="shared" ref="H323:H386" si="59">C323*D323</f>
        <v>0.26156099602427285</v>
      </c>
      <c r="I323">
        <f t="shared" ref="I323:I386" si="60">((-4*F323*H323)^0.5)/(2*F323)</f>
        <v>-1.0580973892262122</v>
      </c>
      <c r="J323">
        <f t="shared" ref="J323:J386" si="61">(-((-4*F323*H323)^0.5))/(2*F323)</f>
        <v>1.0580973892262122</v>
      </c>
      <c r="K323">
        <f t="shared" ref="K323:K386" si="62">IF(A323="","",(C323/($J323+C323-($J323*C323))))</f>
        <v>0.55104464600806979</v>
      </c>
      <c r="L323">
        <f t="shared" ref="L323:L386" si="63">IF(B323="","",(D323/($J323+D323-($J323*D323))))</f>
        <v>0.44895535399193021</v>
      </c>
      <c r="M323">
        <f t="shared" ref="M323:M386" si="64">IF(A323="","",1/K323)</f>
        <v>1.8147349897041836</v>
      </c>
      <c r="N323">
        <f t="shared" ref="N323:N386" si="65">IF(B323="","",1/L323)</f>
        <v>2.2273929715024061</v>
      </c>
    </row>
    <row r="324" spans="1:14" x14ac:dyDescent="0.25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55"/>
        <v>0.59171597633136097</v>
      </c>
      <c r="D324">
        <f t="shared" si="56"/>
        <v>0.43859649122807021</v>
      </c>
      <c r="E324">
        <f t="shared" si="57"/>
        <v>3.0312467559431067E-2</v>
      </c>
      <c r="F324">
        <f t="shared" si="58"/>
        <v>-0.22921208346309574</v>
      </c>
      <c r="G324">
        <v>0</v>
      </c>
      <c r="H324">
        <f t="shared" si="59"/>
        <v>0.25952455102252675</v>
      </c>
      <c r="I324">
        <f t="shared" si="60"/>
        <v>-1.0640706634484354</v>
      </c>
      <c r="J324">
        <f t="shared" si="61"/>
        <v>1.0640706634484354</v>
      </c>
      <c r="K324">
        <f t="shared" si="62"/>
        <v>0.57663184752939267</v>
      </c>
      <c r="L324">
        <f t="shared" si="63"/>
        <v>0.42336815247060766</v>
      </c>
      <c r="M324">
        <f t="shared" si="64"/>
        <v>1.7342087577794201</v>
      </c>
      <c r="N324">
        <f t="shared" si="65"/>
        <v>2.3620104492139973</v>
      </c>
    </row>
    <row r="325" spans="1:14" x14ac:dyDescent="0.25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55"/>
        <v>0.63694267515923564</v>
      </c>
      <c r="D325">
        <f t="shared" si="56"/>
        <v>0.39370078740157477</v>
      </c>
      <c r="E325">
        <f t="shared" si="57"/>
        <v>3.0643462560810519E-2</v>
      </c>
      <c r="F325">
        <f t="shared" si="58"/>
        <v>-0.22012137017904598</v>
      </c>
      <c r="G325">
        <v>0</v>
      </c>
      <c r="H325">
        <f t="shared" si="59"/>
        <v>0.2507648327398565</v>
      </c>
      <c r="I325">
        <f t="shared" si="60"/>
        <v>-1.067338589917677</v>
      </c>
      <c r="J325">
        <f t="shared" si="61"/>
        <v>1.067338589917677</v>
      </c>
      <c r="K325">
        <f t="shared" si="62"/>
        <v>0.62174245955697227</v>
      </c>
      <c r="L325">
        <f t="shared" si="63"/>
        <v>0.37825754044302767</v>
      </c>
      <c r="M325">
        <f t="shared" si="64"/>
        <v>1.608382996253076</v>
      </c>
      <c r="N325">
        <f t="shared" si="65"/>
        <v>2.6437014284732223</v>
      </c>
    </row>
    <row r="326" spans="1:14" x14ac:dyDescent="0.25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55"/>
        <v>0.58479532163742687</v>
      </c>
      <c r="D326">
        <f t="shared" si="56"/>
        <v>0.4464285714285714</v>
      </c>
      <c r="E326">
        <f t="shared" si="57"/>
        <v>3.1223893065998265E-2</v>
      </c>
      <c r="F326">
        <f t="shared" si="58"/>
        <v>-0.22984544695071008</v>
      </c>
      <c r="G326">
        <v>0</v>
      </c>
      <c r="H326">
        <f t="shared" si="59"/>
        <v>0.2610693400167084</v>
      </c>
      <c r="I326">
        <f t="shared" si="60"/>
        <v>-1.0657613907987189</v>
      </c>
      <c r="J326">
        <f t="shared" si="61"/>
        <v>1.0657613907987189</v>
      </c>
      <c r="K326">
        <f t="shared" si="62"/>
        <v>0.56925221045435459</v>
      </c>
      <c r="L326">
        <f t="shared" si="63"/>
        <v>0.4307477895456453</v>
      </c>
      <c r="M326">
        <f t="shared" si="64"/>
        <v>1.7566905874670904</v>
      </c>
      <c r="N326">
        <f t="shared" si="65"/>
        <v>2.3215441245904116</v>
      </c>
    </row>
    <row r="327" spans="1:14" x14ac:dyDescent="0.25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55"/>
        <v>0.52083333333333337</v>
      </c>
      <c r="D327">
        <f t="shared" si="56"/>
        <v>0.50251256281407031</v>
      </c>
      <c r="E327">
        <f t="shared" si="57"/>
        <v>2.3345896147403788E-2</v>
      </c>
      <c r="F327">
        <f t="shared" si="58"/>
        <v>-0.2383793969849245</v>
      </c>
      <c r="G327">
        <v>0</v>
      </c>
      <c r="H327">
        <f t="shared" si="59"/>
        <v>0.26172529313232828</v>
      </c>
      <c r="I327">
        <f t="shared" si="60"/>
        <v>-1.0478243557698861</v>
      </c>
      <c r="J327">
        <f t="shared" si="61"/>
        <v>1.0478243557698861</v>
      </c>
      <c r="K327">
        <f t="shared" si="62"/>
        <v>0.50916538235411457</v>
      </c>
      <c r="L327">
        <f t="shared" si="63"/>
        <v>0.49083461764588526</v>
      </c>
      <c r="M327">
        <f t="shared" si="64"/>
        <v>1.9639984073082948</v>
      </c>
      <c r="N327">
        <f t="shared" si="65"/>
        <v>2.0373461122121879</v>
      </c>
    </row>
    <row r="328" spans="1:14" x14ac:dyDescent="0.25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55"/>
        <v>0.52631578947368418</v>
      </c>
      <c r="D328">
        <f t="shared" si="56"/>
        <v>0.5</v>
      </c>
      <c r="E328">
        <f t="shared" si="57"/>
        <v>2.631578947368407E-2</v>
      </c>
      <c r="F328">
        <f t="shared" si="58"/>
        <v>-0.23684210526315796</v>
      </c>
      <c r="G328">
        <v>0</v>
      </c>
      <c r="H328">
        <f t="shared" si="59"/>
        <v>0.26315789473684209</v>
      </c>
      <c r="I328">
        <f t="shared" si="60"/>
        <v>-1.0540925533894596</v>
      </c>
      <c r="J328">
        <f t="shared" si="61"/>
        <v>1.0540925533894596</v>
      </c>
      <c r="K328">
        <f t="shared" si="62"/>
        <v>0.51316701949486188</v>
      </c>
      <c r="L328">
        <f t="shared" si="63"/>
        <v>0.48683298050513807</v>
      </c>
      <c r="M328">
        <f t="shared" si="64"/>
        <v>1.9486832980505142</v>
      </c>
      <c r="N328">
        <f t="shared" si="65"/>
        <v>2.0540925533894594</v>
      </c>
    </row>
    <row r="329" spans="1:14" x14ac:dyDescent="0.25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55"/>
        <v>0.4464285714285714</v>
      </c>
      <c r="D329">
        <f t="shared" si="56"/>
        <v>0.58823529411764708</v>
      </c>
      <c r="E329">
        <f t="shared" si="57"/>
        <v>3.4663865546218364E-2</v>
      </c>
      <c r="F329">
        <f t="shared" si="58"/>
        <v>-0.22794117647058831</v>
      </c>
      <c r="G329">
        <v>0</v>
      </c>
      <c r="H329">
        <f t="shared" si="59"/>
        <v>0.26260504201680673</v>
      </c>
      <c r="I329">
        <f t="shared" si="60"/>
        <v>-1.0733469768527293</v>
      </c>
      <c r="J329">
        <f t="shared" si="61"/>
        <v>1.0733469768527293</v>
      </c>
      <c r="K329">
        <f t="shared" si="62"/>
        <v>0.42900958501512831</v>
      </c>
      <c r="L329">
        <f t="shared" si="63"/>
        <v>0.5709904149848718</v>
      </c>
      <c r="M329">
        <f t="shared" si="64"/>
        <v>2.3309502512973848</v>
      </c>
      <c r="N329">
        <f t="shared" si="65"/>
        <v>1.7513428837969105</v>
      </c>
    </row>
    <row r="330" spans="1:14" x14ac:dyDescent="0.25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55"/>
        <v>0.4081632653061224</v>
      </c>
      <c r="D330">
        <f t="shared" si="56"/>
        <v>0.625</v>
      </c>
      <c r="E330">
        <f t="shared" si="57"/>
        <v>3.3163265306122458E-2</v>
      </c>
      <c r="F330">
        <f t="shared" si="58"/>
        <v>-0.22193877551020402</v>
      </c>
      <c r="G330">
        <v>0</v>
      </c>
      <c r="H330">
        <f t="shared" si="59"/>
        <v>0.25510204081632648</v>
      </c>
      <c r="I330">
        <f t="shared" si="60"/>
        <v>-1.0721125348377949</v>
      </c>
      <c r="J330">
        <f t="shared" si="61"/>
        <v>1.0721125348377949</v>
      </c>
      <c r="K330">
        <f t="shared" si="62"/>
        <v>0.39145635918691934</v>
      </c>
      <c r="L330">
        <f t="shared" si="63"/>
        <v>0.60854364081308054</v>
      </c>
      <c r="M330">
        <f t="shared" si="64"/>
        <v>2.5545631755148031</v>
      </c>
      <c r="N330">
        <f t="shared" si="65"/>
        <v>1.643267520902677</v>
      </c>
    </row>
    <row r="331" spans="1:14" x14ac:dyDescent="0.25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55"/>
        <v>0.43478260869565222</v>
      </c>
      <c r="D331">
        <f t="shared" si="56"/>
        <v>0.5988023952095809</v>
      </c>
      <c r="E331">
        <f t="shared" si="57"/>
        <v>3.3585003905233002E-2</v>
      </c>
      <c r="F331">
        <f t="shared" si="58"/>
        <v>-0.22676386357719358</v>
      </c>
      <c r="G331">
        <v>0</v>
      </c>
      <c r="H331">
        <f t="shared" si="59"/>
        <v>0.26034886748242653</v>
      </c>
      <c r="I331">
        <f t="shared" si="60"/>
        <v>-1.0714969088698136</v>
      </c>
      <c r="J331">
        <f t="shared" si="61"/>
        <v>1.0714969088698136</v>
      </c>
      <c r="K331">
        <f t="shared" si="62"/>
        <v>0.41789493273906014</v>
      </c>
      <c r="L331">
        <f t="shared" si="63"/>
        <v>0.58210506726094002</v>
      </c>
      <c r="M331">
        <f t="shared" si="64"/>
        <v>2.3929459815307572</v>
      </c>
      <c r="N331">
        <f t="shared" si="65"/>
        <v>1.7179029289427752</v>
      </c>
    </row>
    <row r="332" spans="1:14" x14ac:dyDescent="0.25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55"/>
        <v>0.41152263374485593</v>
      </c>
      <c r="D332">
        <f t="shared" si="56"/>
        <v>0.6211180124223602</v>
      </c>
      <c r="E332">
        <f t="shared" si="57"/>
        <v>3.2640646167216181E-2</v>
      </c>
      <c r="F332">
        <f t="shared" si="58"/>
        <v>-0.22296347417120366</v>
      </c>
      <c r="G332">
        <v>0</v>
      </c>
      <c r="H332">
        <f t="shared" si="59"/>
        <v>0.25560412033841978</v>
      </c>
      <c r="I332">
        <f t="shared" si="60"/>
        <v>-1.0706981783012146</v>
      </c>
      <c r="J332">
        <f t="shared" si="61"/>
        <v>1.0706981783012146</v>
      </c>
      <c r="K332">
        <f t="shared" si="62"/>
        <v>0.39508539138067028</v>
      </c>
      <c r="L332">
        <f t="shared" si="63"/>
        <v>0.60491460861932955</v>
      </c>
      <c r="M332">
        <f t="shared" si="64"/>
        <v>2.5310983949707371</v>
      </c>
      <c r="N332">
        <f t="shared" si="65"/>
        <v>1.6531258887637414</v>
      </c>
    </row>
    <row r="333" spans="1:14" x14ac:dyDescent="0.25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55"/>
        <v>0.46948356807511737</v>
      </c>
      <c r="D333">
        <f t="shared" si="56"/>
        <v>0.56497175141242939</v>
      </c>
      <c r="E333">
        <f t="shared" si="57"/>
        <v>3.4455319487546765E-2</v>
      </c>
      <c r="F333">
        <f t="shared" si="58"/>
        <v>-0.23078963422720888</v>
      </c>
      <c r="G333">
        <v>0</v>
      </c>
      <c r="H333">
        <f t="shared" si="59"/>
        <v>0.26524495371475559</v>
      </c>
      <c r="I333">
        <f t="shared" si="60"/>
        <v>-1.0720509244860594</v>
      </c>
      <c r="J333">
        <f t="shared" si="61"/>
        <v>1.0720509244860594</v>
      </c>
      <c r="K333">
        <f t="shared" si="62"/>
        <v>0.45219863720922326</v>
      </c>
      <c r="L333">
        <f t="shared" si="63"/>
        <v>0.54780136279077696</v>
      </c>
      <c r="M333">
        <f t="shared" si="64"/>
        <v>2.2114175446692466</v>
      </c>
      <c r="N333">
        <f t="shared" si="65"/>
        <v>1.8254792118542653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55"/>
        <v>0.5181347150259068</v>
      </c>
      <c r="D334">
        <f t="shared" si="56"/>
        <v>0.51282051282051289</v>
      </c>
      <c r="E334">
        <f t="shared" si="57"/>
        <v>3.0955227846419575E-2</v>
      </c>
      <c r="F334">
        <f t="shared" si="58"/>
        <v>-0.23475488242327625</v>
      </c>
      <c r="G334">
        <v>0</v>
      </c>
      <c r="H334">
        <f t="shared" si="59"/>
        <v>0.26571011026969582</v>
      </c>
      <c r="I334">
        <f t="shared" si="60"/>
        <v>-1.0638899909514294</v>
      </c>
      <c r="J334">
        <f t="shared" si="61"/>
        <v>1.0638899909514294</v>
      </c>
      <c r="K334">
        <f t="shared" si="62"/>
        <v>0.50265964972060251</v>
      </c>
      <c r="L334">
        <f t="shared" si="63"/>
        <v>0.49734035027939766</v>
      </c>
      <c r="M334">
        <f t="shared" si="64"/>
        <v>1.9894176915848294</v>
      </c>
      <c r="N334">
        <f t="shared" si="65"/>
        <v>2.0106954914038573</v>
      </c>
    </row>
    <row r="335" spans="1:14" x14ac:dyDescent="0.25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55"/>
        <v>0.50761421319796951</v>
      </c>
      <c r="D335">
        <f t="shared" si="56"/>
        <v>0.52356020942408377</v>
      </c>
      <c r="E335">
        <f t="shared" si="57"/>
        <v>3.1174422622053388E-2</v>
      </c>
      <c r="F335">
        <f t="shared" si="58"/>
        <v>-0.23459218114651703</v>
      </c>
      <c r="G335">
        <v>0</v>
      </c>
      <c r="H335">
        <f t="shared" si="59"/>
        <v>0.26576660376857042</v>
      </c>
      <c r="I335">
        <f t="shared" si="60"/>
        <v>-1.0643719889333219</v>
      </c>
      <c r="J335">
        <f t="shared" si="61"/>
        <v>1.0643719889333219</v>
      </c>
      <c r="K335">
        <f t="shared" si="62"/>
        <v>0.49201924385738482</v>
      </c>
      <c r="L335">
        <f t="shared" si="63"/>
        <v>0.50798075614261506</v>
      </c>
      <c r="M335">
        <f t="shared" si="64"/>
        <v>2.032440829265322</v>
      </c>
      <c r="N335">
        <f t="shared" si="65"/>
        <v>1.9685785099293232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55"/>
        <v>0.59523809523809523</v>
      </c>
      <c r="D337">
        <f t="shared" si="56"/>
        <v>0.44052863436123346</v>
      </c>
      <c r="E337">
        <f t="shared" si="57"/>
        <v>3.5766729599328695E-2</v>
      </c>
      <c r="F337">
        <f t="shared" si="58"/>
        <v>-0.22645269561569115</v>
      </c>
      <c r="G337">
        <v>0</v>
      </c>
      <c r="H337">
        <f t="shared" si="59"/>
        <v>0.2622194252150199</v>
      </c>
      <c r="I337">
        <f t="shared" si="60"/>
        <v>-1.0760778282064791</v>
      </c>
      <c r="J337">
        <f t="shared" si="61"/>
        <v>1.0760778282064791</v>
      </c>
      <c r="K337">
        <f t="shared" si="62"/>
        <v>0.57745625010319412</v>
      </c>
      <c r="L337">
        <f t="shared" si="63"/>
        <v>0.42254374989680582</v>
      </c>
      <c r="M337">
        <f t="shared" si="64"/>
        <v>1.7317329231804059</v>
      </c>
      <c r="N337">
        <f t="shared" si="65"/>
        <v>2.3666188418222287</v>
      </c>
    </row>
    <row r="338" spans="1:14" x14ac:dyDescent="0.25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55"/>
        <v>0.60240963855421692</v>
      </c>
      <c r="D338">
        <f t="shared" si="56"/>
        <v>0.4329004329004329</v>
      </c>
      <c r="E338">
        <f t="shared" si="57"/>
        <v>3.5310071454649705E-2</v>
      </c>
      <c r="F338">
        <f t="shared" si="58"/>
        <v>-0.22547332185886404</v>
      </c>
      <c r="G338">
        <v>0</v>
      </c>
      <c r="H338">
        <f t="shared" si="59"/>
        <v>0.2607833933135138</v>
      </c>
      <c r="I338">
        <f t="shared" si="60"/>
        <v>-1.0754553500909856</v>
      </c>
      <c r="J338">
        <f t="shared" si="61"/>
        <v>1.0754553500909856</v>
      </c>
      <c r="K338">
        <f t="shared" si="62"/>
        <v>0.58486354509435967</v>
      </c>
      <c r="L338">
        <f t="shared" si="63"/>
        <v>0.41513645490564033</v>
      </c>
      <c r="M338">
        <f t="shared" si="64"/>
        <v>1.7098005310600506</v>
      </c>
      <c r="N338">
        <f t="shared" si="65"/>
        <v>2.4088465086191913</v>
      </c>
    </row>
    <row r="339" spans="1:14" x14ac:dyDescent="0.25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55"/>
        <v>0.47619047619047616</v>
      </c>
      <c r="D339">
        <f t="shared" si="56"/>
        <v>0.55865921787709494</v>
      </c>
      <c r="E339">
        <f t="shared" si="57"/>
        <v>3.4849694067571102E-2</v>
      </c>
      <c r="F339">
        <f t="shared" si="58"/>
        <v>-0.2311785049215217</v>
      </c>
      <c r="G339">
        <v>0</v>
      </c>
      <c r="H339">
        <f t="shared" si="59"/>
        <v>0.2660281989890928</v>
      </c>
      <c r="I339">
        <f t="shared" si="60"/>
        <v>-1.072729223145815</v>
      </c>
      <c r="J339">
        <f t="shared" si="61"/>
        <v>1.072729223145815</v>
      </c>
      <c r="K339">
        <f t="shared" si="62"/>
        <v>0.4587151448829464</v>
      </c>
      <c r="L339">
        <f t="shared" si="63"/>
        <v>0.5412848551170536</v>
      </c>
      <c r="M339">
        <f t="shared" si="64"/>
        <v>2.1800021454603971</v>
      </c>
      <c r="N339">
        <f t="shared" si="65"/>
        <v>1.8474560862851939</v>
      </c>
    </row>
    <row r="340" spans="1:14" x14ac:dyDescent="0.25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55"/>
        <v>0.43103448275862072</v>
      </c>
      <c r="D340">
        <f t="shared" si="56"/>
        <v>0.60240963855421692</v>
      </c>
      <c r="E340">
        <f t="shared" si="57"/>
        <v>3.3444121312837582E-2</v>
      </c>
      <c r="F340">
        <f t="shared" si="58"/>
        <v>-0.22621520565018693</v>
      </c>
      <c r="G340">
        <v>0</v>
      </c>
      <c r="H340">
        <f t="shared" si="59"/>
        <v>0.25965932696302457</v>
      </c>
      <c r="I340">
        <f t="shared" si="60"/>
        <v>-1.0713739108887086</v>
      </c>
      <c r="J340">
        <f t="shared" si="61"/>
        <v>1.0713739108887086</v>
      </c>
      <c r="K340">
        <f t="shared" si="62"/>
        <v>0.41421356237309498</v>
      </c>
      <c r="L340">
        <f t="shared" si="63"/>
        <v>0.58578643762690485</v>
      </c>
      <c r="M340">
        <f t="shared" si="64"/>
        <v>2.4142135623730954</v>
      </c>
      <c r="N340">
        <f t="shared" si="65"/>
        <v>1.7071067811865479</v>
      </c>
    </row>
    <row r="341" spans="1:14" x14ac:dyDescent="0.25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55"/>
        <v>0.48076923076923073</v>
      </c>
      <c r="D341">
        <f t="shared" si="56"/>
        <v>0.5524861878453039</v>
      </c>
      <c r="E341">
        <f t="shared" si="57"/>
        <v>3.3255418614534626E-2</v>
      </c>
      <c r="F341">
        <f t="shared" si="58"/>
        <v>-0.23236294092647691</v>
      </c>
      <c r="G341">
        <v>0</v>
      </c>
      <c r="H341">
        <f t="shared" si="59"/>
        <v>0.26561835954101148</v>
      </c>
      <c r="I341">
        <f t="shared" si="60"/>
        <v>-1.0691671651659735</v>
      </c>
      <c r="J341">
        <f t="shared" si="61"/>
        <v>1.0691671651659735</v>
      </c>
      <c r="K341">
        <f t="shared" si="62"/>
        <v>0.4641016151377545</v>
      </c>
      <c r="L341">
        <f t="shared" si="63"/>
        <v>0.5358983848622455</v>
      </c>
      <c r="M341">
        <f t="shared" si="64"/>
        <v>2.1547005383792519</v>
      </c>
      <c r="N341">
        <f t="shared" si="65"/>
        <v>1.8660254037844384</v>
      </c>
    </row>
    <row r="342" spans="1:14" x14ac:dyDescent="0.25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55"/>
        <v>0.5181347150259068</v>
      </c>
      <c r="D342">
        <f t="shared" si="56"/>
        <v>0.51282051282051289</v>
      </c>
      <c r="E342">
        <f t="shared" si="57"/>
        <v>3.0955227846419575E-2</v>
      </c>
      <c r="F342">
        <f t="shared" si="58"/>
        <v>-0.23475488242327625</v>
      </c>
      <c r="G342">
        <v>0</v>
      </c>
      <c r="H342">
        <f t="shared" si="59"/>
        <v>0.26571011026969582</v>
      </c>
      <c r="I342">
        <f t="shared" si="60"/>
        <v>-1.0638899909514294</v>
      </c>
      <c r="J342">
        <f t="shared" si="61"/>
        <v>1.0638899909514294</v>
      </c>
      <c r="K342">
        <f t="shared" si="62"/>
        <v>0.50265964972060251</v>
      </c>
      <c r="L342">
        <f t="shared" si="63"/>
        <v>0.49734035027939766</v>
      </c>
      <c r="M342">
        <f t="shared" si="64"/>
        <v>1.9894176915848294</v>
      </c>
      <c r="N342">
        <f t="shared" si="65"/>
        <v>2.0106954914038573</v>
      </c>
    </row>
    <row r="343" spans="1:14" x14ac:dyDescent="0.25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55"/>
        <v>0.5376344086021505</v>
      </c>
      <c r="D343">
        <f t="shared" si="56"/>
        <v>0.49261083743842371</v>
      </c>
      <c r="E343">
        <f t="shared" si="57"/>
        <v>3.0245246040574214E-2</v>
      </c>
      <c r="F343">
        <f t="shared" si="58"/>
        <v>-0.23459929021664283</v>
      </c>
      <c r="G343">
        <v>0</v>
      </c>
      <c r="H343">
        <f t="shared" si="59"/>
        <v>0.26484453625721704</v>
      </c>
      <c r="I343">
        <f t="shared" si="60"/>
        <v>-1.0625078858299792</v>
      </c>
      <c r="J343">
        <f t="shared" si="61"/>
        <v>1.0625078858299792</v>
      </c>
      <c r="K343">
        <f t="shared" si="62"/>
        <v>0.5225324395988501</v>
      </c>
      <c r="L343">
        <f t="shared" si="63"/>
        <v>0.47746756040114985</v>
      </c>
      <c r="M343">
        <f t="shared" si="64"/>
        <v>1.9137567818137824</v>
      </c>
      <c r="N343">
        <f t="shared" si="65"/>
        <v>2.0943831224048783</v>
      </c>
    </row>
    <row r="344" spans="1:14" x14ac:dyDescent="0.25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55"/>
        <v>0.45662100456621008</v>
      </c>
      <c r="D344">
        <f t="shared" si="56"/>
        <v>0.57471264367816088</v>
      </c>
      <c r="E344">
        <f t="shared" si="57"/>
        <v>3.1333648244370904E-2</v>
      </c>
      <c r="F344">
        <f t="shared" si="58"/>
        <v>-0.23109221644885325</v>
      </c>
      <c r="G344">
        <v>0</v>
      </c>
      <c r="H344">
        <f t="shared" si="59"/>
        <v>0.26242586469322415</v>
      </c>
      <c r="I344">
        <f t="shared" si="60"/>
        <v>-1.0656403571953759</v>
      </c>
      <c r="J344">
        <f t="shared" si="61"/>
        <v>1.0656403571953759</v>
      </c>
      <c r="K344">
        <f t="shared" si="62"/>
        <v>0.4408953301027736</v>
      </c>
      <c r="L344">
        <f t="shared" si="63"/>
        <v>0.5591046698972264</v>
      </c>
      <c r="M344">
        <f t="shared" si="64"/>
        <v>2.2681120250624973</v>
      </c>
      <c r="N344">
        <f t="shared" si="65"/>
        <v>1.7885738643245783</v>
      </c>
    </row>
    <row r="345" spans="1:14" x14ac:dyDescent="0.25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55"/>
        <v>0.46728971962616822</v>
      </c>
      <c r="D345">
        <f t="shared" si="56"/>
        <v>0.56497175141242939</v>
      </c>
      <c r="E345">
        <f t="shared" si="57"/>
        <v>3.2261471038597556E-2</v>
      </c>
      <c r="F345">
        <f t="shared" si="58"/>
        <v>-0.2317440202756218</v>
      </c>
      <c r="G345">
        <v>0</v>
      </c>
      <c r="H345">
        <f t="shared" si="59"/>
        <v>0.26400549131421935</v>
      </c>
      <c r="I345">
        <f t="shared" si="60"/>
        <v>-1.0673385899176768</v>
      </c>
      <c r="J345">
        <f t="shared" si="61"/>
        <v>1.0673385899176768</v>
      </c>
      <c r="K345">
        <f t="shared" si="62"/>
        <v>0.45110760602631583</v>
      </c>
      <c r="L345">
        <f t="shared" si="63"/>
        <v>0.54889239397368417</v>
      </c>
      <c r="M345">
        <f t="shared" si="64"/>
        <v>2.2167659925061516</v>
      </c>
      <c r="N345">
        <f t="shared" si="65"/>
        <v>1.8218507142366114</v>
      </c>
    </row>
    <row r="346" spans="1:14" x14ac:dyDescent="0.25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55"/>
        <v>0.51546391752577325</v>
      </c>
      <c r="D346">
        <f t="shared" si="56"/>
        <v>0.51546391752577325</v>
      </c>
      <c r="E346">
        <f t="shared" si="57"/>
        <v>3.0927835051546504E-2</v>
      </c>
      <c r="F346">
        <f t="shared" si="58"/>
        <v>-0.23477521521947065</v>
      </c>
      <c r="G346">
        <v>0</v>
      </c>
      <c r="H346">
        <f t="shared" si="59"/>
        <v>0.26570305027101715</v>
      </c>
      <c r="I346">
        <f t="shared" si="60"/>
        <v>-1.0638297872340428</v>
      </c>
      <c r="J346">
        <f t="shared" si="61"/>
        <v>1.0638297872340428</v>
      </c>
      <c r="K346">
        <f t="shared" si="62"/>
        <v>0.49999999999999989</v>
      </c>
      <c r="L346">
        <f t="shared" si="63"/>
        <v>0.49999999999999989</v>
      </c>
      <c r="M346">
        <f t="shared" si="64"/>
        <v>2.0000000000000004</v>
      </c>
      <c r="N346">
        <f t="shared" si="65"/>
        <v>2.0000000000000004</v>
      </c>
    </row>
    <row r="347" spans="1:14" x14ac:dyDescent="0.25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55"/>
        <v>0.41152263374485593</v>
      </c>
      <c r="D347">
        <f t="shared" si="56"/>
        <v>0.6211180124223602</v>
      </c>
      <c r="E347">
        <f t="shared" si="57"/>
        <v>3.2640646167216181E-2</v>
      </c>
      <c r="F347">
        <f t="shared" si="58"/>
        <v>-0.22296347417120366</v>
      </c>
      <c r="G347">
        <v>0</v>
      </c>
      <c r="H347">
        <f t="shared" si="59"/>
        <v>0.25560412033841978</v>
      </c>
      <c r="I347">
        <f t="shared" si="60"/>
        <v>-1.0706981783012146</v>
      </c>
      <c r="J347">
        <f t="shared" si="61"/>
        <v>1.0706981783012146</v>
      </c>
      <c r="K347">
        <f t="shared" si="62"/>
        <v>0.39508539138067028</v>
      </c>
      <c r="L347">
        <f t="shared" si="63"/>
        <v>0.60491460861932955</v>
      </c>
      <c r="M347">
        <f t="shared" si="64"/>
        <v>2.5310983949707371</v>
      </c>
      <c r="N347">
        <f t="shared" si="65"/>
        <v>1.6531258887637414</v>
      </c>
    </row>
    <row r="348" spans="1:14" x14ac:dyDescent="0.25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55"/>
        <v>0.42016806722689076</v>
      </c>
      <c r="D348">
        <f t="shared" si="56"/>
        <v>0.61349693251533743</v>
      </c>
      <c r="E348">
        <f t="shared" si="57"/>
        <v>3.3664999742228252E-2</v>
      </c>
      <c r="F348">
        <f t="shared" si="58"/>
        <v>-0.22410682064236731</v>
      </c>
      <c r="G348">
        <v>0</v>
      </c>
      <c r="H348">
        <f t="shared" si="59"/>
        <v>0.25777182038459556</v>
      </c>
      <c r="I348">
        <f t="shared" si="60"/>
        <v>-1.0724824201463117</v>
      </c>
      <c r="J348">
        <f t="shared" si="61"/>
        <v>1.0724824201463117</v>
      </c>
      <c r="K348">
        <f t="shared" si="62"/>
        <v>0.40322162143360418</v>
      </c>
      <c r="L348">
        <f t="shared" si="63"/>
        <v>0.59677837856639582</v>
      </c>
      <c r="M348">
        <f t="shared" si="64"/>
        <v>2.4800257398019103</v>
      </c>
      <c r="N348">
        <f t="shared" si="65"/>
        <v>1.6756639246921761</v>
      </c>
    </row>
    <row r="349" spans="1:14" x14ac:dyDescent="0.25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55"/>
        <v>0.4854368932038835</v>
      </c>
      <c r="D349">
        <f t="shared" si="56"/>
        <v>0.56497175141242939</v>
      </c>
      <c r="E349">
        <f t="shared" si="57"/>
        <v>5.0408644616312781E-2</v>
      </c>
      <c r="F349">
        <f t="shared" si="58"/>
        <v>-0.2238494871372938</v>
      </c>
      <c r="G349">
        <v>0</v>
      </c>
      <c r="H349">
        <f t="shared" si="59"/>
        <v>0.27425813175360653</v>
      </c>
      <c r="I349">
        <f t="shared" si="60"/>
        <v>-1.1068829678133034</v>
      </c>
      <c r="J349">
        <f t="shared" si="61"/>
        <v>1.1068829678133034</v>
      </c>
      <c r="K349">
        <f t="shared" si="62"/>
        <v>0.46013061492834018</v>
      </c>
      <c r="L349">
        <f t="shared" si="63"/>
        <v>0.53986938507166005</v>
      </c>
      <c r="M349">
        <f t="shared" si="64"/>
        <v>2.1732959458821015</v>
      </c>
      <c r="N349">
        <f t="shared" si="65"/>
        <v>1.8522998852162438</v>
      </c>
    </row>
    <row r="350" spans="1:14" x14ac:dyDescent="0.25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55"/>
        <v>0.59523809523809523</v>
      </c>
      <c r="D350">
        <f t="shared" si="56"/>
        <v>0.4504504504504504</v>
      </c>
      <c r="E350">
        <f t="shared" si="57"/>
        <v>4.5688545688545634E-2</v>
      </c>
      <c r="F350">
        <f t="shared" si="58"/>
        <v>-0.22243672243672252</v>
      </c>
      <c r="G350">
        <v>0</v>
      </c>
      <c r="H350">
        <f t="shared" si="59"/>
        <v>0.2681252681252681</v>
      </c>
      <c r="I350">
        <f t="shared" si="60"/>
        <v>-1.0979071877276467</v>
      </c>
      <c r="J350">
        <f t="shared" si="61"/>
        <v>1.0979071877276467</v>
      </c>
      <c r="K350">
        <f t="shared" si="62"/>
        <v>0.57254851307619281</v>
      </c>
      <c r="L350">
        <f t="shared" si="63"/>
        <v>0.42745148692380741</v>
      </c>
      <c r="M350">
        <f t="shared" si="64"/>
        <v>1.7465768876547993</v>
      </c>
      <c r="N350">
        <f t="shared" si="65"/>
        <v>2.3394467690277296</v>
      </c>
    </row>
    <row r="351" spans="1:14" x14ac:dyDescent="0.25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55"/>
        <v>0.46082949308755761</v>
      </c>
      <c r="D351">
        <f t="shared" si="56"/>
        <v>0.5714285714285714</v>
      </c>
      <c r="E351">
        <f t="shared" si="57"/>
        <v>3.2258064516129004E-2</v>
      </c>
      <c r="F351">
        <f t="shared" si="58"/>
        <v>-0.23107307439104674</v>
      </c>
      <c r="G351">
        <v>0</v>
      </c>
      <c r="H351">
        <f t="shared" si="59"/>
        <v>0.26333113890717574</v>
      </c>
      <c r="I351">
        <f t="shared" si="60"/>
        <v>-1.0675210253672476</v>
      </c>
      <c r="J351">
        <f t="shared" si="61"/>
        <v>1.0675210253672476</v>
      </c>
      <c r="K351">
        <f t="shared" si="62"/>
        <v>0.44464214228514221</v>
      </c>
      <c r="L351">
        <f t="shared" si="63"/>
        <v>0.55535785771485779</v>
      </c>
      <c r="M351">
        <f t="shared" si="64"/>
        <v>2.2489995996796797</v>
      </c>
      <c r="N351">
        <f t="shared" si="65"/>
        <v>1.8006407690254356</v>
      </c>
    </row>
    <row r="352" spans="1:14" x14ac:dyDescent="0.25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55"/>
        <v>0.4329004329004329</v>
      </c>
      <c r="D352">
        <f t="shared" si="56"/>
        <v>0.59523809523809523</v>
      </c>
      <c r="E352">
        <f t="shared" si="57"/>
        <v>2.813852813852824E-2</v>
      </c>
      <c r="F352">
        <f t="shared" si="58"/>
        <v>-0.22954030096887235</v>
      </c>
      <c r="G352">
        <v>0</v>
      </c>
      <c r="H352">
        <f t="shared" si="59"/>
        <v>0.25767882910740053</v>
      </c>
      <c r="I352">
        <f t="shared" si="60"/>
        <v>-1.0595217973953226</v>
      </c>
      <c r="J352">
        <f t="shared" si="61"/>
        <v>1.0595217973953226</v>
      </c>
      <c r="K352">
        <f t="shared" si="62"/>
        <v>0.41876510653929105</v>
      </c>
      <c r="L352">
        <f t="shared" si="63"/>
        <v>0.581234893460709</v>
      </c>
      <c r="M352">
        <f t="shared" si="64"/>
        <v>2.3879735545878726</v>
      </c>
      <c r="N352">
        <f t="shared" si="65"/>
        <v>1.7204748222288193</v>
      </c>
    </row>
    <row r="353" spans="1:14" x14ac:dyDescent="0.25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55"/>
        <v>0.4081632653061224</v>
      </c>
      <c r="D353">
        <f t="shared" si="56"/>
        <v>0.6211180124223602</v>
      </c>
      <c r="E353">
        <f t="shared" si="57"/>
        <v>2.9281277728482547E-2</v>
      </c>
      <c r="F353">
        <f t="shared" si="58"/>
        <v>-0.22423627836227666</v>
      </c>
      <c r="G353">
        <v>0</v>
      </c>
      <c r="H353">
        <f t="shared" si="59"/>
        <v>0.25351755609075921</v>
      </c>
      <c r="I353">
        <f t="shared" si="60"/>
        <v>-1.0632884133003033</v>
      </c>
      <c r="J353">
        <f t="shared" si="61"/>
        <v>1.0632884133003033</v>
      </c>
      <c r="K353">
        <f t="shared" si="62"/>
        <v>0.39342690662395058</v>
      </c>
      <c r="L353">
        <f t="shared" si="63"/>
        <v>0.60657309337604948</v>
      </c>
      <c r="M353">
        <f t="shared" si="64"/>
        <v>2.5417681992854404</v>
      </c>
      <c r="N353">
        <f t="shared" si="65"/>
        <v>1.648605932113185</v>
      </c>
    </row>
    <row r="354" spans="1:14" x14ac:dyDescent="0.25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55"/>
        <v>0.43103448275862072</v>
      </c>
      <c r="D354">
        <f t="shared" si="56"/>
        <v>0.5988023952095809</v>
      </c>
      <c r="E354">
        <f t="shared" si="57"/>
        <v>2.9836877968201669E-2</v>
      </c>
      <c r="F354">
        <f t="shared" si="58"/>
        <v>-0.22826760272558322</v>
      </c>
      <c r="G354">
        <v>0</v>
      </c>
      <c r="H354">
        <f t="shared" si="59"/>
        <v>0.25810448069378489</v>
      </c>
      <c r="I354">
        <f t="shared" si="60"/>
        <v>-1.0633485251477839</v>
      </c>
      <c r="J354">
        <f t="shared" si="61"/>
        <v>1.0633485251477839</v>
      </c>
      <c r="K354">
        <f t="shared" si="62"/>
        <v>0.41603913175492269</v>
      </c>
      <c r="L354">
        <f t="shared" si="63"/>
        <v>0.5839608682450772</v>
      </c>
      <c r="M354">
        <f t="shared" si="64"/>
        <v>2.4036200531950747</v>
      </c>
      <c r="N354">
        <f t="shared" si="65"/>
        <v>1.7124435118490151</v>
      </c>
    </row>
    <row r="355" spans="1:14" x14ac:dyDescent="0.25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55"/>
        <v>0.35087719298245612</v>
      </c>
      <c r="D355">
        <f t="shared" si="56"/>
        <v>0.68493150684931503</v>
      </c>
      <c r="E355">
        <f t="shared" si="57"/>
        <v>3.580869983177104E-2</v>
      </c>
      <c r="F355">
        <f t="shared" si="58"/>
        <v>-0.20451814467676055</v>
      </c>
      <c r="G355">
        <v>0</v>
      </c>
      <c r="H355">
        <f t="shared" si="59"/>
        <v>0.24032684450853159</v>
      </c>
      <c r="I355">
        <f t="shared" si="60"/>
        <v>-1.0840148207519442</v>
      </c>
      <c r="J355">
        <f t="shared" si="61"/>
        <v>1.0840148207519442</v>
      </c>
      <c r="K355">
        <f t="shared" si="62"/>
        <v>0.33273137587043533</v>
      </c>
      <c r="L355">
        <f t="shared" si="63"/>
        <v>0.667268624129565</v>
      </c>
      <c r="M355">
        <f t="shared" si="64"/>
        <v>3.0054274183910965</v>
      </c>
      <c r="N355">
        <f t="shared" si="65"/>
        <v>1.498646817545894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55"/>
        <v>0.55865921787709494</v>
      </c>
      <c r="D356">
        <f t="shared" si="56"/>
        <v>0.47846889952153115</v>
      </c>
      <c r="E356">
        <f t="shared" si="57"/>
        <v>3.7128117398625982E-2</v>
      </c>
      <c r="F356">
        <f t="shared" si="58"/>
        <v>-0.23017294378658693</v>
      </c>
      <c r="G356">
        <v>0</v>
      </c>
      <c r="H356">
        <f t="shared" si="59"/>
        <v>0.26730106118521291</v>
      </c>
      <c r="I356">
        <f t="shared" si="60"/>
        <v>-1.077638764691236</v>
      </c>
      <c r="J356">
        <f t="shared" si="61"/>
        <v>1.077638764691236</v>
      </c>
      <c r="K356">
        <f t="shared" si="62"/>
        <v>0.54015086574792148</v>
      </c>
      <c r="L356">
        <f t="shared" si="63"/>
        <v>0.45984913425207868</v>
      </c>
      <c r="M356">
        <f t="shared" si="64"/>
        <v>1.8513346241060764</v>
      </c>
      <c r="N356">
        <f t="shared" si="65"/>
        <v>2.1746262535134471</v>
      </c>
    </row>
    <row r="357" spans="1:14" x14ac:dyDescent="0.25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55"/>
        <v>0.54945054945054939</v>
      </c>
      <c r="D357">
        <f t="shared" si="56"/>
        <v>0.49019607843137253</v>
      </c>
      <c r="E357">
        <f t="shared" si="57"/>
        <v>3.9646627881921859E-2</v>
      </c>
      <c r="F357">
        <f t="shared" si="58"/>
        <v>-0.22969187675070035</v>
      </c>
      <c r="G357">
        <v>0</v>
      </c>
      <c r="H357">
        <f t="shared" si="59"/>
        <v>0.26933850463262221</v>
      </c>
      <c r="I357">
        <f t="shared" si="60"/>
        <v>-1.0828702045605247</v>
      </c>
      <c r="J357">
        <f t="shared" si="61"/>
        <v>1.0828702045605247</v>
      </c>
      <c r="K357">
        <f t="shared" si="62"/>
        <v>0.52967404341265611</v>
      </c>
      <c r="L357">
        <f t="shared" si="63"/>
        <v>0.47032595658734389</v>
      </c>
      <c r="M357">
        <f t="shared" si="64"/>
        <v>1.8879535677396304</v>
      </c>
      <c r="N357">
        <f t="shared" si="65"/>
        <v>2.1261850127429458</v>
      </c>
    </row>
    <row r="358" spans="1:14" x14ac:dyDescent="0.25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55"/>
        <v>0.48076923076923073</v>
      </c>
      <c r="D358">
        <f t="shared" si="56"/>
        <v>0.55865921787709494</v>
      </c>
      <c r="E358">
        <f t="shared" si="57"/>
        <v>3.9428448646325664E-2</v>
      </c>
      <c r="F358">
        <f t="shared" si="58"/>
        <v>-0.22915771379458527</v>
      </c>
      <c r="G358">
        <v>0</v>
      </c>
      <c r="H358">
        <f t="shared" si="59"/>
        <v>0.26858616244091099</v>
      </c>
      <c r="I358">
        <f t="shared" si="60"/>
        <v>-1.0826163374360513</v>
      </c>
      <c r="J358">
        <f t="shared" si="61"/>
        <v>1.0826163374360513</v>
      </c>
      <c r="K358">
        <f t="shared" si="62"/>
        <v>0.46099399689806597</v>
      </c>
      <c r="L358">
        <f t="shared" si="63"/>
        <v>0.53900600310193403</v>
      </c>
      <c r="M358">
        <f t="shared" si="64"/>
        <v>2.1692256444309357</v>
      </c>
      <c r="N358">
        <f t="shared" si="65"/>
        <v>1.8552669065744805</v>
      </c>
    </row>
    <row r="359" spans="1:14" x14ac:dyDescent="0.25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55"/>
        <v>0.51020408163265307</v>
      </c>
      <c r="D359">
        <f t="shared" si="56"/>
        <v>0.52910052910052918</v>
      </c>
      <c r="E359">
        <f t="shared" si="57"/>
        <v>3.9304610733182255E-2</v>
      </c>
      <c r="F359">
        <f t="shared" si="58"/>
        <v>-0.23064463880790409</v>
      </c>
      <c r="G359">
        <v>0</v>
      </c>
      <c r="H359">
        <f t="shared" si="59"/>
        <v>0.26994924954108634</v>
      </c>
      <c r="I359">
        <f t="shared" si="60"/>
        <v>-1.0818558060197889</v>
      </c>
      <c r="J359">
        <f t="shared" si="61"/>
        <v>1.0818558060197889</v>
      </c>
      <c r="K359">
        <f t="shared" si="62"/>
        <v>0.49053715233296324</v>
      </c>
      <c r="L359">
        <f t="shared" si="63"/>
        <v>0.50946284766703676</v>
      </c>
      <c r="M359">
        <f t="shared" si="64"/>
        <v>2.0385815737789974</v>
      </c>
      <c r="N359">
        <f t="shared" si="65"/>
        <v>1.9628516673576117</v>
      </c>
    </row>
    <row r="360" spans="1:14" x14ac:dyDescent="0.25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55"/>
        <v>0.58479532163742687</v>
      </c>
      <c r="D360">
        <f t="shared" si="56"/>
        <v>0.46082949308755761</v>
      </c>
      <c r="E360">
        <f t="shared" si="57"/>
        <v>4.5624814724984475E-2</v>
      </c>
      <c r="F360">
        <f t="shared" si="58"/>
        <v>-0.22386611690516611</v>
      </c>
      <c r="G360">
        <v>0</v>
      </c>
      <c r="H360">
        <f t="shared" si="59"/>
        <v>0.26949093163015064</v>
      </c>
      <c r="I360">
        <f t="shared" si="60"/>
        <v>-1.097180031127722</v>
      </c>
      <c r="J360">
        <f t="shared" si="61"/>
        <v>1.097180031127722</v>
      </c>
      <c r="K360">
        <f t="shared" si="62"/>
        <v>0.56211423509174197</v>
      </c>
      <c r="L360">
        <f t="shared" si="63"/>
        <v>0.43788576490825809</v>
      </c>
      <c r="M360">
        <f t="shared" si="64"/>
        <v>1.7789978221006826</v>
      </c>
      <c r="N360">
        <f t="shared" si="65"/>
        <v>2.283700636419435</v>
      </c>
    </row>
    <row r="361" spans="1:14" x14ac:dyDescent="0.25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55"/>
        <v>0.54054054054054046</v>
      </c>
      <c r="D361">
        <f t="shared" si="56"/>
        <v>0.49751243781094534</v>
      </c>
      <c r="E361">
        <f t="shared" si="57"/>
        <v>3.80529783514858E-2</v>
      </c>
      <c r="F361">
        <f t="shared" si="58"/>
        <v>-0.23087266370848458</v>
      </c>
      <c r="G361">
        <v>0</v>
      </c>
      <c r="H361">
        <f t="shared" si="59"/>
        <v>0.26892564205997044</v>
      </c>
      <c r="I361">
        <f t="shared" si="60"/>
        <v>-1.0792693660942112</v>
      </c>
      <c r="J361">
        <f t="shared" si="61"/>
        <v>1.0792693660942112</v>
      </c>
      <c r="K361">
        <f t="shared" si="62"/>
        <v>0.52154530755074879</v>
      </c>
      <c r="L361">
        <f t="shared" si="63"/>
        <v>0.47845469244925098</v>
      </c>
      <c r="M361">
        <f t="shared" si="64"/>
        <v>1.91737896118008</v>
      </c>
      <c r="N361">
        <f t="shared" si="65"/>
        <v>2.0900620597551534</v>
      </c>
    </row>
    <row r="362" spans="1:14" x14ac:dyDescent="0.25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55"/>
        <v>0.5988023952095809</v>
      </c>
      <c r="D362">
        <f t="shared" si="56"/>
        <v>0.44247787610619471</v>
      </c>
      <c r="E362">
        <f t="shared" si="57"/>
        <v>4.1280271315775607E-2</v>
      </c>
      <c r="F362">
        <f t="shared" si="58"/>
        <v>-0.22367654072386189</v>
      </c>
      <c r="G362">
        <v>0</v>
      </c>
      <c r="H362">
        <f t="shared" si="59"/>
        <v>0.26495681203963756</v>
      </c>
      <c r="I362">
        <f t="shared" si="60"/>
        <v>-1.0883719140805657</v>
      </c>
      <c r="J362">
        <f t="shared" si="61"/>
        <v>1.0883719140805657</v>
      </c>
      <c r="K362">
        <f t="shared" si="62"/>
        <v>0.57829903412404526</v>
      </c>
      <c r="L362">
        <f t="shared" si="63"/>
        <v>0.42170096587595468</v>
      </c>
      <c r="M362">
        <f t="shared" si="64"/>
        <v>1.729209182433979</v>
      </c>
      <c r="N362">
        <f t="shared" si="65"/>
        <v>2.3713486117415123</v>
      </c>
    </row>
    <row r="363" spans="1:14" x14ac:dyDescent="0.25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55"/>
        <v>0.64102564102564097</v>
      </c>
      <c r="D363">
        <f t="shared" si="56"/>
        <v>0.4</v>
      </c>
      <c r="E363">
        <f t="shared" si="57"/>
        <v>4.102564102564088E-2</v>
      </c>
      <c r="F363">
        <f t="shared" si="58"/>
        <v>-0.21538461538461551</v>
      </c>
      <c r="G363">
        <v>0</v>
      </c>
      <c r="H363">
        <f t="shared" si="59"/>
        <v>0.25641025641025639</v>
      </c>
      <c r="I363">
        <f t="shared" si="60"/>
        <v>-1.0910894511799616</v>
      </c>
      <c r="J363">
        <f t="shared" si="61"/>
        <v>1.0910894511799616</v>
      </c>
      <c r="K363">
        <f t="shared" si="62"/>
        <v>0.62072857554131078</v>
      </c>
      <c r="L363">
        <f t="shared" si="63"/>
        <v>0.3792714244586895</v>
      </c>
      <c r="M363">
        <f t="shared" si="64"/>
        <v>1.6110100926607782</v>
      </c>
      <c r="N363">
        <f t="shared" si="65"/>
        <v>2.6366341767699417</v>
      </c>
    </row>
    <row r="364" spans="1:14" x14ac:dyDescent="0.25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55"/>
        <v>0.45248868778280543</v>
      </c>
      <c r="D364">
        <f t="shared" si="56"/>
        <v>0.57471264367816088</v>
      </c>
      <c r="E364">
        <f t="shared" si="57"/>
        <v>2.720133146096626E-2</v>
      </c>
      <c r="F364">
        <f t="shared" si="58"/>
        <v>-0.23284963852915186</v>
      </c>
      <c r="G364">
        <v>0</v>
      </c>
      <c r="H364">
        <f t="shared" si="59"/>
        <v>0.26005096999011806</v>
      </c>
      <c r="I364">
        <f t="shared" si="60"/>
        <v>-1.0567967158529021</v>
      </c>
      <c r="J364">
        <f t="shared" si="61"/>
        <v>1.0567967158529021</v>
      </c>
      <c r="K364">
        <f t="shared" si="62"/>
        <v>0.43884208377593403</v>
      </c>
      <c r="L364">
        <f t="shared" si="63"/>
        <v>0.56115791622406608</v>
      </c>
      <c r="M364">
        <f t="shared" si="64"/>
        <v>2.2787240261820116</v>
      </c>
      <c r="N364">
        <f t="shared" si="65"/>
        <v>1.7820295697311479</v>
      </c>
    </row>
    <row r="365" spans="1:14" x14ac:dyDescent="0.25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55"/>
        <v>0.75757575757575757</v>
      </c>
      <c r="D365">
        <f t="shared" si="56"/>
        <v>0.2785515320334262</v>
      </c>
      <c r="E365">
        <f t="shared" si="57"/>
        <v>3.6127289609183766E-2</v>
      </c>
      <c r="F365">
        <f t="shared" si="58"/>
        <v>-0.17489659829492699</v>
      </c>
      <c r="G365">
        <v>0</v>
      </c>
      <c r="H365">
        <f t="shared" si="59"/>
        <v>0.21102388790411075</v>
      </c>
      <c r="I365">
        <f t="shared" si="60"/>
        <v>-1.098436937909367</v>
      </c>
      <c r="J365">
        <f t="shared" si="61"/>
        <v>1.098436937909367</v>
      </c>
      <c r="K365">
        <f t="shared" si="62"/>
        <v>0.73991870742762833</v>
      </c>
      <c r="L365">
        <f t="shared" si="63"/>
        <v>0.26008129257237156</v>
      </c>
      <c r="M365">
        <f t="shared" si="64"/>
        <v>1.3514998201309978</v>
      </c>
      <c r="N365">
        <f t="shared" si="65"/>
        <v>3.8449516691852601</v>
      </c>
    </row>
    <row r="366" spans="1:14" x14ac:dyDescent="0.25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55"/>
        <v>0.53475935828876997</v>
      </c>
      <c r="D366">
        <f t="shared" si="56"/>
        <v>0.48780487804878053</v>
      </c>
      <c r="E366">
        <f t="shared" si="57"/>
        <v>2.2564236337550447E-2</v>
      </c>
      <c r="F366">
        <f t="shared" si="58"/>
        <v>-0.23829398721794715</v>
      </c>
      <c r="G366">
        <v>0</v>
      </c>
      <c r="H366">
        <f t="shared" si="59"/>
        <v>0.26085822355549759</v>
      </c>
      <c r="I366">
        <f t="shared" si="60"/>
        <v>-1.0462747009572406</v>
      </c>
      <c r="J366">
        <f t="shared" si="61"/>
        <v>1.0462747009572406</v>
      </c>
      <c r="K366">
        <f t="shared" si="62"/>
        <v>0.5234892259753362</v>
      </c>
      <c r="L366">
        <f t="shared" si="63"/>
        <v>0.47651077402466374</v>
      </c>
      <c r="M366">
        <f t="shared" si="64"/>
        <v>1.9102589898327997</v>
      </c>
      <c r="N366">
        <f t="shared" si="65"/>
        <v>2.0985884360051026</v>
      </c>
    </row>
    <row r="367" spans="1:14" x14ac:dyDescent="0.25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55"/>
        <v>0.6097560975609756</v>
      </c>
      <c r="D367">
        <f t="shared" si="56"/>
        <v>0.41841004184100417</v>
      </c>
      <c r="E367">
        <f t="shared" si="57"/>
        <v>2.8166139401979873E-2</v>
      </c>
      <c r="F367">
        <f t="shared" si="58"/>
        <v>-0.22696193489131533</v>
      </c>
      <c r="G367">
        <v>0</v>
      </c>
      <c r="H367">
        <f t="shared" si="59"/>
        <v>0.2551280742932952</v>
      </c>
      <c r="I367">
        <f t="shared" si="60"/>
        <v>-1.0602361620999639</v>
      </c>
      <c r="J367">
        <f t="shared" si="61"/>
        <v>1.0602361620999639</v>
      </c>
      <c r="K367">
        <f t="shared" si="62"/>
        <v>0.59575188026116299</v>
      </c>
      <c r="L367">
        <f t="shared" si="63"/>
        <v>0.4042481197388369</v>
      </c>
      <c r="M367">
        <f t="shared" si="64"/>
        <v>1.6785511437439771</v>
      </c>
      <c r="N367">
        <f t="shared" si="65"/>
        <v>2.4737282653189494</v>
      </c>
    </row>
    <row r="368" spans="1:14" x14ac:dyDescent="0.25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55"/>
        <v>0.55865921787709494</v>
      </c>
      <c r="D368">
        <f t="shared" si="56"/>
        <v>0.47169811320754712</v>
      </c>
      <c r="E368">
        <f t="shared" si="57"/>
        <v>3.0357331084642114E-2</v>
      </c>
      <c r="F368">
        <f t="shared" si="58"/>
        <v>-0.23316116791398755</v>
      </c>
      <c r="G368">
        <v>0</v>
      </c>
      <c r="H368">
        <f t="shared" si="59"/>
        <v>0.26351849899862967</v>
      </c>
      <c r="I368">
        <f t="shared" si="60"/>
        <v>-1.0631081389064057</v>
      </c>
      <c r="J368">
        <f t="shared" si="61"/>
        <v>1.0631081389064057</v>
      </c>
      <c r="K368">
        <f t="shared" si="62"/>
        <v>0.54352096574427933</v>
      </c>
      <c r="L368">
        <f t="shared" si="63"/>
        <v>0.4564790342557204</v>
      </c>
      <c r="M368">
        <f t="shared" si="64"/>
        <v>1.8398554297360612</v>
      </c>
      <c r="N368">
        <f t="shared" si="65"/>
        <v>2.1906811155751749</v>
      </c>
    </row>
    <row r="369" spans="1:14" x14ac:dyDescent="0.25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55"/>
        <v>0.68027210884353739</v>
      </c>
      <c r="D369">
        <f t="shared" si="56"/>
        <v>0.37735849056603776</v>
      </c>
      <c r="E369">
        <f t="shared" si="57"/>
        <v>5.7630599409575156E-2</v>
      </c>
      <c r="F369">
        <f t="shared" si="58"/>
        <v>-0.19907585675779749</v>
      </c>
      <c r="G369">
        <v>0</v>
      </c>
      <c r="H369">
        <f t="shared" si="59"/>
        <v>0.25670645616737264</v>
      </c>
      <c r="I369">
        <f t="shared" si="60"/>
        <v>-1.1355574187124045</v>
      </c>
      <c r="J369">
        <f t="shared" si="61"/>
        <v>1.1355574187124045</v>
      </c>
      <c r="K369">
        <f t="shared" si="62"/>
        <v>0.65201289982078825</v>
      </c>
      <c r="L369">
        <f t="shared" si="63"/>
        <v>0.34798710017921153</v>
      </c>
      <c r="M369">
        <f t="shared" si="64"/>
        <v>1.5337119867948306</v>
      </c>
      <c r="N369">
        <f t="shared" si="65"/>
        <v>2.8736697408754672</v>
      </c>
    </row>
    <row r="370" spans="1:14" x14ac:dyDescent="0.25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55"/>
        <v>0.5617977528089888</v>
      </c>
      <c r="D370">
        <f t="shared" si="56"/>
        <v>0.46728971962616822</v>
      </c>
      <c r="E370">
        <f t="shared" si="57"/>
        <v>2.908747243515708E-2</v>
      </c>
      <c r="F370">
        <f t="shared" si="58"/>
        <v>-0.23343484196156661</v>
      </c>
      <c r="G370">
        <v>0</v>
      </c>
      <c r="H370">
        <f t="shared" si="59"/>
        <v>0.26252231439672374</v>
      </c>
      <c r="I370">
        <f t="shared" si="60"/>
        <v>-1.0604746049596299</v>
      </c>
      <c r="J370">
        <f t="shared" si="61"/>
        <v>1.0604746049596299</v>
      </c>
      <c r="K370">
        <f t="shared" si="62"/>
        <v>0.54729439241638145</v>
      </c>
      <c r="L370">
        <f t="shared" si="63"/>
        <v>0.45270560758361844</v>
      </c>
      <c r="M370">
        <f t="shared" si="64"/>
        <v>1.8271701918685113</v>
      </c>
      <c r="N370">
        <f t="shared" si="65"/>
        <v>2.2089410496539781</v>
      </c>
    </row>
    <row r="371" spans="1:14" x14ac:dyDescent="0.25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55"/>
        <v>0.53475935828876997</v>
      </c>
      <c r="D371">
        <f t="shared" si="56"/>
        <v>0.49504950495049505</v>
      </c>
      <c r="E371">
        <f t="shared" si="57"/>
        <v>2.9808863239265015E-2</v>
      </c>
      <c r="F371">
        <f t="shared" si="58"/>
        <v>-0.23492349234923493</v>
      </c>
      <c r="G371">
        <v>0</v>
      </c>
      <c r="H371">
        <f t="shared" si="59"/>
        <v>0.2647323555885</v>
      </c>
      <c r="I371">
        <f t="shared" si="60"/>
        <v>-1.0615495921641367</v>
      </c>
      <c r="J371">
        <f t="shared" si="61"/>
        <v>1.0615495921641367</v>
      </c>
      <c r="K371">
        <f t="shared" si="62"/>
        <v>0.51987261275696728</v>
      </c>
      <c r="L371">
        <f t="shared" si="63"/>
        <v>0.48012738724303272</v>
      </c>
      <c r="M371">
        <f t="shared" si="64"/>
        <v>1.9235481451827992</v>
      </c>
      <c r="N371">
        <f t="shared" si="65"/>
        <v>2.0827805840074194</v>
      </c>
    </row>
    <row r="372" spans="1:14" x14ac:dyDescent="0.25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55"/>
        <v>0.48309178743961356</v>
      </c>
      <c r="D372">
        <f t="shared" si="56"/>
        <v>0.54644808743169393</v>
      </c>
      <c r="E372">
        <f t="shared" si="57"/>
        <v>2.9539874871307603E-2</v>
      </c>
      <c r="F372">
        <f t="shared" si="58"/>
        <v>-0.23444470842902765</v>
      </c>
      <c r="G372">
        <v>0</v>
      </c>
      <c r="H372">
        <f t="shared" si="59"/>
        <v>0.26398458330033525</v>
      </c>
      <c r="I372">
        <f t="shared" si="60"/>
        <v>-1.0611311532512866</v>
      </c>
      <c r="J372">
        <f t="shared" si="61"/>
        <v>1.0611311532512866</v>
      </c>
      <c r="K372">
        <f t="shared" si="62"/>
        <v>0.46829407167694814</v>
      </c>
      <c r="L372">
        <f t="shared" si="63"/>
        <v>0.53170592832305175</v>
      </c>
      <c r="M372">
        <f t="shared" si="64"/>
        <v>2.1354103339788768</v>
      </c>
      <c r="N372">
        <f t="shared" si="65"/>
        <v>1.8807388571985679</v>
      </c>
    </row>
    <row r="373" spans="1:14" x14ac:dyDescent="0.25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55"/>
        <v>0.4854368932038835</v>
      </c>
      <c r="D373">
        <f t="shared" si="56"/>
        <v>0.54347826086956519</v>
      </c>
      <c r="E373">
        <f t="shared" si="57"/>
        <v>2.891515407344869E-2</v>
      </c>
      <c r="F373">
        <f t="shared" si="58"/>
        <v>-0.23490924440692273</v>
      </c>
      <c r="G373">
        <v>0</v>
      </c>
      <c r="H373">
        <f t="shared" si="59"/>
        <v>0.26382439848037148</v>
      </c>
      <c r="I373">
        <f t="shared" si="60"/>
        <v>-1.0597597584982434</v>
      </c>
      <c r="J373">
        <f t="shared" si="61"/>
        <v>1.0597597584982434</v>
      </c>
      <c r="K373">
        <f t="shared" si="62"/>
        <v>0.47095494984925418</v>
      </c>
      <c r="L373">
        <f t="shared" si="63"/>
        <v>0.52904505015074577</v>
      </c>
      <c r="M373">
        <f t="shared" si="64"/>
        <v>2.123345344008138</v>
      </c>
      <c r="N373">
        <f t="shared" si="65"/>
        <v>1.8901981971385247</v>
      </c>
    </row>
    <row r="374" spans="1:14" x14ac:dyDescent="0.25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55"/>
        <v>0.41493775933609955</v>
      </c>
      <c r="D374">
        <f t="shared" si="56"/>
        <v>0.6211180124223602</v>
      </c>
      <c r="E374">
        <f t="shared" si="57"/>
        <v>3.6055771758459754E-2</v>
      </c>
      <c r="F374">
        <f t="shared" si="58"/>
        <v>-0.22166954459936605</v>
      </c>
      <c r="G374">
        <v>0</v>
      </c>
      <c r="H374">
        <f t="shared" si="59"/>
        <v>0.25772531635782581</v>
      </c>
      <c r="I374">
        <f t="shared" si="60"/>
        <v>-1.0782650440285155</v>
      </c>
      <c r="J374">
        <f t="shared" si="61"/>
        <v>1.0782650440285155</v>
      </c>
      <c r="K374">
        <f t="shared" si="62"/>
        <v>0.39676970546115803</v>
      </c>
      <c r="L374">
        <f t="shared" si="63"/>
        <v>0.60323029453884203</v>
      </c>
      <c r="M374">
        <f t="shared" si="64"/>
        <v>2.5203537120802069</v>
      </c>
      <c r="N374">
        <f t="shared" si="65"/>
        <v>1.6577416768573945</v>
      </c>
    </row>
    <row r="375" spans="1:14" x14ac:dyDescent="0.25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55"/>
        <v>0.38610038610038611</v>
      </c>
      <c r="D375">
        <f t="shared" si="56"/>
        <v>0.64935064935064934</v>
      </c>
      <c r="E375">
        <f t="shared" si="57"/>
        <v>3.5451035451035562E-2</v>
      </c>
      <c r="F375">
        <f t="shared" si="58"/>
        <v>-0.21526350097778657</v>
      </c>
      <c r="G375">
        <v>0</v>
      </c>
      <c r="H375">
        <f t="shared" si="59"/>
        <v>0.25071453642882213</v>
      </c>
      <c r="I375">
        <f t="shared" si="60"/>
        <v>-1.0792065137302937</v>
      </c>
      <c r="J375">
        <f t="shared" si="61"/>
        <v>1.0792065137302937</v>
      </c>
      <c r="K375">
        <f t="shared" si="62"/>
        <v>0.36819686922745715</v>
      </c>
      <c r="L375">
        <f t="shared" si="63"/>
        <v>0.6318031307725428</v>
      </c>
      <c r="M375">
        <f t="shared" si="64"/>
        <v>2.7159383568311668</v>
      </c>
      <c r="N375">
        <f t="shared" si="65"/>
        <v>1.5827715174143586</v>
      </c>
    </row>
    <row r="376" spans="1:14" x14ac:dyDescent="0.25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55"/>
        <v>0.40160642570281119</v>
      </c>
      <c r="D376">
        <f t="shared" si="56"/>
        <v>0.63291139240506322</v>
      </c>
      <c r="E376">
        <f t="shared" si="57"/>
        <v>3.4517818107874465E-2</v>
      </c>
      <c r="F376">
        <f t="shared" si="58"/>
        <v>-0.21966346398251235</v>
      </c>
      <c r="G376">
        <v>0</v>
      </c>
      <c r="H376">
        <f t="shared" si="59"/>
        <v>0.25418128209038682</v>
      </c>
      <c r="I376">
        <f t="shared" si="60"/>
        <v>-1.0757042116817492</v>
      </c>
      <c r="J376">
        <f t="shared" si="61"/>
        <v>1.0757042116817492</v>
      </c>
      <c r="K376">
        <f t="shared" si="62"/>
        <v>0.38420173597293183</v>
      </c>
      <c r="L376">
        <f t="shared" si="63"/>
        <v>0.61579826402706817</v>
      </c>
      <c r="M376">
        <f t="shared" si="64"/>
        <v>2.6027992754058067</v>
      </c>
      <c r="N376">
        <f t="shared" si="65"/>
        <v>1.6239084427754149</v>
      </c>
    </row>
    <row r="377" spans="1:14" x14ac:dyDescent="0.25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55"/>
        <v>0.47619047619047616</v>
      </c>
      <c r="D377">
        <f t="shared" si="56"/>
        <v>0.5524861878453039</v>
      </c>
      <c r="E377">
        <f t="shared" si="57"/>
        <v>2.8676664035780064E-2</v>
      </c>
      <c r="F377">
        <f t="shared" si="58"/>
        <v>-0.23441199684293612</v>
      </c>
      <c r="G377">
        <v>0</v>
      </c>
      <c r="H377">
        <f t="shared" si="59"/>
        <v>0.26308866087871613</v>
      </c>
      <c r="I377">
        <f t="shared" si="60"/>
        <v>-1.0594028769395469</v>
      </c>
      <c r="J377">
        <f t="shared" si="61"/>
        <v>1.0594028769395469</v>
      </c>
      <c r="K377">
        <f t="shared" si="62"/>
        <v>0.46182056328667725</v>
      </c>
      <c r="L377">
        <f t="shared" si="63"/>
        <v>0.5381794367133228</v>
      </c>
      <c r="M377">
        <f t="shared" si="64"/>
        <v>2.1653431646335015</v>
      </c>
      <c r="N377">
        <f t="shared" si="65"/>
        <v>1.8581163303210331</v>
      </c>
    </row>
    <row r="378" spans="1:14" x14ac:dyDescent="0.25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55"/>
        <v>0.5714285714285714</v>
      </c>
      <c r="D378">
        <f t="shared" si="56"/>
        <v>0.45662100456621008</v>
      </c>
      <c r="E378">
        <f t="shared" si="57"/>
        <v>2.8049575994781417E-2</v>
      </c>
      <c r="F378">
        <f t="shared" si="58"/>
        <v>-0.23287671232876717</v>
      </c>
      <c r="G378">
        <v>0</v>
      </c>
      <c r="H378">
        <f t="shared" si="59"/>
        <v>0.26092628832354858</v>
      </c>
      <c r="I378">
        <f t="shared" si="60"/>
        <v>-1.0585122480499263</v>
      </c>
      <c r="J378">
        <f t="shared" si="61"/>
        <v>1.0585122480499263</v>
      </c>
      <c r="K378">
        <f t="shared" si="62"/>
        <v>0.55744958776236542</v>
      </c>
      <c r="L378">
        <f t="shared" si="63"/>
        <v>0.44255041223763469</v>
      </c>
      <c r="M378">
        <f t="shared" si="64"/>
        <v>1.7938841860374448</v>
      </c>
      <c r="N378">
        <f t="shared" si="65"/>
        <v>2.2596295751794115</v>
      </c>
    </row>
    <row r="379" spans="1:14" x14ac:dyDescent="0.25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55"/>
        <v>0.50251256281407031</v>
      </c>
      <c r="D379">
        <f t="shared" si="56"/>
        <v>0.52631578947368418</v>
      </c>
      <c r="E379">
        <f t="shared" si="57"/>
        <v>2.8828352287754377E-2</v>
      </c>
      <c r="F379">
        <f t="shared" si="58"/>
        <v>-0.23565194393017741</v>
      </c>
      <c r="G379">
        <v>0</v>
      </c>
      <c r="H379">
        <f t="shared" si="59"/>
        <v>0.26448029621793173</v>
      </c>
      <c r="I379">
        <f t="shared" si="60"/>
        <v>-1.0594028769395465</v>
      </c>
      <c r="J379">
        <f t="shared" si="61"/>
        <v>1.0594028769395465</v>
      </c>
      <c r="K379">
        <f t="shared" si="62"/>
        <v>0.48808848170151553</v>
      </c>
      <c r="L379">
        <f t="shared" si="63"/>
        <v>0.51191151829848447</v>
      </c>
      <c r="M379">
        <f t="shared" si="64"/>
        <v>2.0488088481701512</v>
      </c>
      <c r="N379">
        <f t="shared" si="65"/>
        <v>1.9534625892455926</v>
      </c>
    </row>
    <row r="380" spans="1:14" x14ac:dyDescent="0.25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55"/>
        <v>0.34129692832764502</v>
      </c>
      <c r="D380">
        <f t="shared" si="56"/>
        <v>0.69444444444444442</v>
      </c>
      <c r="E380">
        <f t="shared" si="57"/>
        <v>3.5741372772089441E-2</v>
      </c>
      <c r="F380">
        <f t="shared" si="58"/>
        <v>-0.20127038301099742</v>
      </c>
      <c r="G380">
        <v>0</v>
      </c>
      <c r="H380">
        <f t="shared" si="59"/>
        <v>0.23701175578308681</v>
      </c>
      <c r="I380">
        <f t="shared" si="60"/>
        <v>-1.0851630742824558</v>
      </c>
      <c r="J380">
        <f t="shared" si="61"/>
        <v>1.0851630742824558</v>
      </c>
      <c r="K380">
        <f t="shared" si="62"/>
        <v>0.32316810918165234</v>
      </c>
      <c r="L380">
        <f t="shared" si="63"/>
        <v>0.67683189081834771</v>
      </c>
      <c r="M380">
        <f t="shared" si="64"/>
        <v>3.0943647333651398</v>
      </c>
      <c r="N380">
        <f t="shared" si="65"/>
        <v>1.4774717526842809</v>
      </c>
    </row>
    <row r="381" spans="1:14" x14ac:dyDescent="0.25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55"/>
        <v>0.51020408163265307</v>
      </c>
      <c r="D381">
        <f t="shared" si="56"/>
        <v>0.51546391752577325</v>
      </c>
      <c r="E381">
        <f t="shared" si="57"/>
        <v>2.5667999158426325E-2</v>
      </c>
      <c r="F381">
        <f t="shared" si="58"/>
        <v>-0.23732379549758043</v>
      </c>
      <c r="G381">
        <v>0</v>
      </c>
      <c r="H381">
        <f t="shared" si="59"/>
        <v>0.26299179465600675</v>
      </c>
      <c r="I381">
        <f t="shared" si="60"/>
        <v>-1.052689901333149</v>
      </c>
      <c r="J381">
        <f t="shared" si="61"/>
        <v>1.052689901333149</v>
      </c>
      <c r="K381">
        <f t="shared" si="62"/>
        <v>0.49736834815166897</v>
      </c>
      <c r="L381">
        <f t="shared" si="63"/>
        <v>0.50263165184833114</v>
      </c>
      <c r="M381">
        <f t="shared" si="64"/>
        <v>2.0105823052798226</v>
      </c>
      <c r="N381">
        <f t="shared" si="65"/>
        <v>1.9895285072531594</v>
      </c>
    </row>
    <row r="382" spans="1:14" x14ac:dyDescent="0.25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55"/>
        <v>0.53191489361702127</v>
      </c>
      <c r="D382">
        <f t="shared" si="56"/>
        <v>0.49504950495049505</v>
      </c>
      <c r="E382">
        <f t="shared" si="57"/>
        <v>2.6964398567516312E-2</v>
      </c>
      <c r="F382">
        <f t="shared" si="58"/>
        <v>-0.23635980619338537</v>
      </c>
      <c r="G382">
        <v>0</v>
      </c>
      <c r="H382">
        <f t="shared" si="59"/>
        <v>0.26332420476090163</v>
      </c>
      <c r="I382">
        <f t="shared" si="60"/>
        <v>-1.0555008273018724</v>
      </c>
      <c r="J382">
        <f t="shared" si="61"/>
        <v>1.0555008273018724</v>
      </c>
      <c r="K382">
        <f t="shared" si="62"/>
        <v>0.51844612438456505</v>
      </c>
      <c r="L382">
        <f t="shared" si="63"/>
        <v>0.48155387561543506</v>
      </c>
      <c r="M382">
        <f t="shared" si="64"/>
        <v>1.9288407280256479</v>
      </c>
      <c r="N382">
        <f t="shared" si="65"/>
        <v>2.0766108438479098</v>
      </c>
    </row>
    <row r="383" spans="1:14" x14ac:dyDescent="0.25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55"/>
        <v>0.52910052910052918</v>
      </c>
      <c r="D383">
        <f t="shared" si="56"/>
        <v>0.51020408163265307</v>
      </c>
      <c r="E383">
        <f t="shared" si="57"/>
        <v>3.9304610733182255E-2</v>
      </c>
      <c r="F383">
        <f t="shared" si="58"/>
        <v>-0.23064463880790409</v>
      </c>
      <c r="G383">
        <v>0</v>
      </c>
      <c r="H383">
        <f t="shared" si="59"/>
        <v>0.26994924954108634</v>
      </c>
      <c r="I383">
        <f t="shared" si="60"/>
        <v>-1.0818558060197889</v>
      </c>
      <c r="J383">
        <f t="shared" si="61"/>
        <v>1.0818558060197889</v>
      </c>
      <c r="K383">
        <f t="shared" si="62"/>
        <v>0.50946284766703676</v>
      </c>
      <c r="L383">
        <f t="shared" si="63"/>
        <v>0.49053715233296324</v>
      </c>
      <c r="M383">
        <f t="shared" si="64"/>
        <v>1.9628516673576117</v>
      </c>
      <c r="N383">
        <f t="shared" si="65"/>
        <v>2.0385815737789974</v>
      </c>
    </row>
    <row r="384" spans="1:14" x14ac:dyDescent="0.25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55"/>
        <v>0.53475935828876997</v>
      </c>
      <c r="D384">
        <f t="shared" si="56"/>
        <v>0.50505050505050508</v>
      </c>
      <c r="E384">
        <f t="shared" si="57"/>
        <v>3.9809863339275164E-2</v>
      </c>
      <c r="F384">
        <f t="shared" si="58"/>
        <v>-0.23027062064495207</v>
      </c>
      <c r="G384">
        <v>0</v>
      </c>
      <c r="H384">
        <f t="shared" si="59"/>
        <v>0.27008048398422729</v>
      </c>
      <c r="I384">
        <f t="shared" si="60"/>
        <v>-1.0829972051127195</v>
      </c>
      <c r="J384">
        <f t="shared" si="61"/>
        <v>1.0829972051127195</v>
      </c>
      <c r="K384">
        <f t="shared" si="62"/>
        <v>0.51487802655359671</v>
      </c>
      <c r="L384">
        <f t="shared" si="63"/>
        <v>0.48512197344640295</v>
      </c>
      <c r="M384">
        <f t="shared" si="64"/>
        <v>1.9422075684480664</v>
      </c>
      <c r="N384">
        <f t="shared" si="65"/>
        <v>2.0613372610104652</v>
      </c>
    </row>
    <row r="385" spans="1:14" x14ac:dyDescent="0.25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55"/>
        <v>0.63291139240506322</v>
      </c>
      <c r="D385">
        <f t="shared" si="56"/>
        <v>0.41152263374485593</v>
      </c>
      <c r="E385">
        <f t="shared" si="57"/>
        <v>4.4434026149919204E-2</v>
      </c>
      <c r="F385">
        <f t="shared" si="58"/>
        <v>-0.21602333697973641</v>
      </c>
      <c r="G385">
        <v>0</v>
      </c>
      <c r="H385">
        <f t="shared" si="59"/>
        <v>0.26045736312965562</v>
      </c>
      <c r="I385">
        <f t="shared" si="60"/>
        <v>-1.0980395534147549</v>
      </c>
      <c r="J385">
        <f t="shared" si="61"/>
        <v>1.0980395534147549</v>
      </c>
      <c r="K385">
        <f t="shared" si="62"/>
        <v>0.61092469929153193</v>
      </c>
      <c r="L385">
        <f t="shared" si="63"/>
        <v>0.38907530070846807</v>
      </c>
      <c r="M385">
        <f t="shared" si="64"/>
        <v>1.636862940980558</v>
      </c>
      <c r="N385">
        <f t="shared" si="65"/>
        <v>2.5701965613830993</v>
      </c>
    </row>
    <row r="386" spans="1:14" x14ac:dyDescent="0.25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si="55"/>
        <v>0.61349693251533743</v>
      </c>
      <c r="D386">
        <f t="shared" si="56"/>
        <v>0.42918454935622319</v>
      </c>
      <c r="E386">
        <f t="shared" si="57"/>
        <v>4.2681481871560623E-2</v>
      </c>
      <c r="F386">
        <f t="shared" si="58"/>
        <v>-0.22062192264145974</v>
      </c>
      <c r="G386">
        <v>0</v>
      </c>
      <c r="H386">
        <f t="shared" si="59"/>
        <v>0.26330340451302037</v>
      </c>
      <c r="I386">
        <f t="shared" si="60"/>
        <v>-1.0924558755741036</v>
      </c>
      <c r="J386">
        <f t="shared" si="61"/>
        <v>1.0924558755741036</v>
      </c>
      <c r="K386">
        <f t="shared" si="62"/>
        <v>0.59233031693779803</v>
      </c>
      <c r="L386">
        <f t="shared" si="63"/>
        <v>0.40766968306220203</v>
      </c>
      <c r="M386">
        <f t="shared" si="64"/>
        <v>1.688247201611685</v>
      </c>
      <c r="N386">
        <f t="shared" si="65"/>
        <v>2.4529663145135583</v>
      </c>
    </row>
    <row r="387" spans="1:14" x14ac:dyDescent="0.25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ref="C387:C450" si="66">1/A387</f>
        <v>0.63291139240506322</v>
      </c>
      <c r="D387">
        <f t="shared" ref="D387:D450" si="67">1/B387</f>
        <v>0.4098360655737705</v>
      </c>
      <c r="E387">
        <f t="shared" ref="E387:E450" si="68">C387+D387-1</f>
        <v>4.2747457978833836E-2</v>
      </c>
      <c r="F387">
        <f t="shared" ref="F387:F450" si="69">C387+D387-(C387*D387)-1</f>
        <v>-0.21664245694127404</v>
      </c>
      <c r="G387">
        <v>0</v>
      </c>
      <c r="H387">
        <f t="shared" ref="H387:H450" si="70">C387*D387</f>
        <v>0.25938991492010788</v>
      </c>
      <c r="I387">
        <f t="shared" ref="I387:I450" si="71">((-4*F387*H387)^0.5)/(2*F387)</f>
        <v>-1.0942202738310214</v>
      </c>
      <c r="J387">
        <f t="shared" ref="J387:J450" si="72">(-((-4*F387*H387)^0.5))/(2*F387)</f>
        <v>1.0942202738310214</v>
      </c>
      <c r="K387">
        <f t="shared" ref="K387:K450" si="73">IF(A387="","",(C387/($J387+C387-($J387*C387))))</f>
        <v>0.61175258987945458</v>
      </c>
      <c r="L387">
        <f t="shared" ref="L387:L450" si="74">IF(B387="","",(D387/($J387+D387-($J387*D387))))</f>
        <v>0.38824741012054537</v>
      </c>
      <c r="M387">
        <f t="shared" ref="M387:M450" si="75">IF(A387="","",1/K387)</f>
        <v>1.6346477588219925</v>
      </c>
      <c r="N387">
        <f t="shared" ref="N387:N450" si="76">IF(B387="","",1/L387)</f>
        <v>2.5756771943166705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66"/>
        <v>0.65359477124183007</v>
      </c>
      <c r="D388">
        <f t="shared" si="67"/>
        <v>0.37878787878787878</v>
      </c>
      <c r="E388">
        <f t="shared" si="68"/>
        <v>3.2382650029708859E-2</v>
      </c>
      <c r="F388">
        <f t="shared" si="69"/>
        <v>-0.21519112695583287</v>
      </c>
      <c r="G388">
        <v>0</v>
      </c>
      <c r="H388">
        <f t="shared" si="70"/>
        <v>0.2475737769855417</v>
      </c>
      <c r="I388">
        <f t="shared" si="71"/>
        <v>-1.0726058003503602</v>
      </c>
      <c r="J388">
        <f t="shared" si="72"/>
        <v>1.0726058003503602</v>
      </c>
      <c r="K388">
        <f t="shared" si="73"/>
        <v>0.63755949399591605</v>
      </c>
      <c r="L388">
        <f t="shared" si="74"/>
        <v>0.36244050600408406</v>
      </c>
      <c r="M388">
        <f t="shared" si="75"/>
        <v>1.5684810741856909</v>
      </c>
      <c r="N388">
        <f t="shared" si="76"/>
        <v>2.7590735125745902</v>
      </c>
    </row>
    <row r="389" spans="1:14" x14ac:dyDescent="0.25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66"/>
        <v>0.46296296296296291</v>
      </c>
      <c r="D389">
        <f t="shared" si="67"/>
        <v>0.5714285714285714</v>
      </c>
      <c r="E389">
        <f t="shared" si="68"/>
        <v>3.4391534391534417E-2</v>
      </c>
      <c r="F389">
        <f t="shared" si="69"/>
        <v>-0.23015873015873001</v>
      </c>
      <c r="G389">
        <v>0</v>
      </c>
      <c r="H389">
        <f t="shared" si="70"/>
        <v>0.26455026455026448</v>
      </c>
      <c r="I389">
        <f t="shared" si="71"/>
        <v>-1.0721125348377951</v>
      </c>
      <c r="J389">
        <f t="shared" si="72"/>
        <v>1.0721125348377951</v>
      </c>
      <c r="K389">
        <f t="shared" si="73"/>
        <v>0.44570220807044264</v>
      </c>
      <c r="L389">
        <f t="shared" si="74"/>
        <v>0.55429779192955719</v>
      </c>
      <c r="M389">
        <f t="shared" si="75"/>
        <v>2.2436505404118421</v>
      </c>
      <c r="N389">
        <f t="shared" si="76"/>
        <v>1.8040844011283466</v>
      </c>
    </row>
    <row r="390" spans="1:14" x14ac:dyDescent="0.25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66"/>
        <v>0.46082949308755761</v>
      </c>
      <c r="D390">
        <f t="shared" si="67"/>
        <v>0.56818181818181823</v>
      </c>
      <c r="E390">
        <f t="shared" si="68"/>
        <v>2.9011311269375728E-2</v>
      </c>
      <c r="F390">
        <f t="shared" si="69"/>
        <v>-0.2328236279849184</v>
      </c>
      <c r="G390">
        <v>0</v>
      </c>
      <c r="H390">
        <f t="shared" si="70"/>
        <v>0.26183493925429413</v>
      </c>
      <c r="I390">
        <f t="shared" si="71"/>
        <v>-1.0604746049596294</v>
      </c>
      <c r="J390">
        <f t="shared" si="72"/>
        <v>1.0604746049596294</v>
      </c>
      <c r="K390">
        <f t="shared" si="73"/>
        <v>0.44627809446366512</v>
      </c>
      <c r="L390">
        <f t="shared" si="74"/>
        <v>0.55372190553633505</v>
      </c>
      <c r="M390">
        <f t="shared" si="75"/>
        <v>2.2407552878027661</v>
      </c>
      <c r="N390">
        <f t="shared" si="76"/>
        <v>1.8059606997693183</v>
      </c>
    </row>
    <row r="391" spans="1:14" x14ac:dyDescent="0.25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66"/>
        <v>0.37453183520599254</v>
      </c>
      <c r="D391">
        <f t="shared" si="67"/>
        <v>0.65359477124183007</v>
      </c>
      <c r="E391">
        <f t="shared" si="68"/>
        <v>2.81266064478225E-2</v>
      </c>
      <c r="F391">
        <f t="shared" si="69"/>
        <v>-0.21666544270642096</v>
      </c>
      <c r="G391">
        <v>0</v>
      </c>
      <c r="H391">
        <f t="shared" si="70"/>
        <v>0.24479204915424349</v>
      </c>
      <c r="I391">
        <f t="shared" si="71"/>
        <v>-1.0629279561748655</v>
      </c>
      <c r="J391">
        <f t="shared" si="72"/>
        <v>1.0629279561748655</v>
      </c>
      <c r="K391">
        <f t="shared" si="73"/>
        <v>0.36034871404418739</v>
      </c>
      <c r="L391">
        <f t="shared" si="74"/>
        <v>0.63965128595581267</v>
      </c>
      <c r="M391">
        <f t="shared" si="75"/>
        <v>2.7750896868120249</v>
      </c>
      <c r="N391">
        <f t="shared" si="76"/>
        <v>1.5633518167726788</v>
      </c>
    </row>
    <row r="392" spans="1:14" x14ac:dyDescent="0.25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66"/>
        <v>0.58823529411764708</v>
      </c>
      <c r="D392">
        <f t="shared" si="67"/>
        <v>0.45662100456621008</v>
      </c>
      <c r="E392">
        <f t="shared" si="68"/>
        <v>4.485629868385721E-2</v>
      </c>
      <c r="F392">
        <f t="shared" si="69"/>
        <v>-0.22374429223744285</v>
      </c>
      <c r="G392">
        <v>0</v>
      </c>
      <c r="H392">
        <f t="shared" si="70"/>
        <v>0.26860059092130006</v>
      </c>
      <c r="I392">
        <f t="shared" si="71"/>
        <v>-1.0956642697819581</v>
      </c>
      <c r="J392">
        <f t="shared" si="72"/>
        <v>1.0956642697819581</v>
      </c>
      <c r="K392">
        <f t="shared" si="73"/>
        <v>0.56594216994210034</v>
      </c>
      <c r="L392">
        <f t="shared" si="74"/>
        <v>0.43405783005789961</v>
      </c>
      <c r="M392">
        <f t="shared" si="75"/>
        <v>1.7669649888473706</v>
      </c>
      <c r="N392">
        <f t="shared" si="76"/>
        <v>2.3038404810405297</v>
      </c>
    </row>
    <row r="393" spans="1:14" x14ac:dyDescent="0.25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66"/>
        <v>0.59523809523809523</v>
      </c>
      <c r="D393">
        <f t="shared" si="67"/>
        <v>0.44843049327354262</v>
      </c>
      <c r="E393">
        <f t="shared" si="68"/>
        <v>4.3668588511637907E-2</v>
      </c>
      <c r="F393">
        <f t="shared" si="69"/>
        <v>-0.22325432415118507</v>
      </c>
      <c r="G393">
        <v>0</v>
      </c>
      <c r="H393">
        <f t="shared" si="70"/>
        <v>0.26692291266282298</v>
      </c>
      <c r="I393">
        <f t="shared" si="71"/>
        <v>-1.0934350421017387</v>
      </c>
      <c r="J393">
        <f t="shared" si="72"/>
        <v>1.0934350421017387</v>
      </c>
      <c r="K393">
        <f t="shared" si="73"/>
        <v>0.57354714688382902</v>
      </c>
      <c r="L393">
        <f t="shared" si="74"/>
        <v>0.42645285311617104</v>
      </c>
      <c r="M393">
        <f t="shared" si="75"/>
        <v>1.743535828629182</v>
      </c>
      <c r="N393">
        <f t="shared" si="76"/>
        <v>2.3449251017851385</v>
      </c>
    </row>
    <row r="394" spans="1:14" x14ac:dyDescent="0.25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66"/>
        <v>0.55865921787709494</v>
      </c>
      <c r="D394">
        <f t="shared" si="67"/>
        <v>0.48309178743961356</v>
      </c>
      <c r="E394">
        <f t="shared" si="68"/>
        <v>4.17510053167085E-2</v>
      </c>
      <c r="F394">
        <f t="shared" si="69"/>
        <v>-0.22813267481715382</v>
      </c>
      <c r="G394">
        <v>0</v>
      </c>
      <c r="H394">
        <f t="shared" si="70"/>
        <v>0.26988368013386232</v>
      </c>
      <c r="I394">
        <f t="shared" si="71"/>
        <v>-1.0876635272089796</v>
      </c>
      <c r="J394">
        <f t="shared" si="72"/>
        <v>1.0876635272089796</v>
      </c>
      <c r="K394">
        <f t="shared" si="73"/>
        <v>0.53785007303660493</v>
      </c>
      <c r="L394">
        <f t="shared" si="74"/>
        <v>0.46214992696339507</v>
      </c>
      <c r="M394">
        <f t="shared" si="75"/>
        <v>1.8592541864950944</v>
      </c>
      <c r="N394">
        <f t="shared" si="76"/>
        <v>2.1637999741136076</v>
      </c>
    </row>
    <row r="395" spans="1:14" x14ac:dyDescent="0.25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66"/>
        <v>0.5714285714285714</v>
      </c>
      <c r="D395">
        <f t="shared" si="67"/>
        <v>0.47393364928909953</v>
      </c>
      <c r="E395">
        <f t="shared" si="68"/>
        <v>4.5362220717670931E-2</v>
      </c>
      <c r="F395">
        <f t="shared" si="69"/>
        <v>-0.22545700744752883</v>
      </c>
      <c r="G395">
        <v>0</v>
      </c>
      <c r="H395">
        <f t="shared" si="70"/>
        <v>0.27081922816519971</v>
      </c>
      <c r="I395">
        <f t="shared" si="71"/>
        <v>-1.0959932487023818</v>
      </c>
      <c r="J395">
        <f t="shared" si="72"/>
        <v>1.0959932487023818</v>
      </c>
      <c r="K395">
        <f t="shared" si="73"/>
        <v>0.54884894570907516</v>
      </c>
      <c r="L395">
        <f t="shared" si="74"/>
        <v>0.45115105429092489</v>
      </c>
      <c r="M395">
        <f t="shared" si="75"/>
        <v>1.8219949365267862</v>
      </c>
      <c r="N395">
        <f t="shared" si="76"/>
        <v>2.216552506059644</v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02" activePane="bottomLeft" state="frozen"/>
      <selection pane="bottomLeft" activeCell="Y386" sqref="Y3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1.32</v>
      </c>
      <c r="B3">
        <v>3.64</v>
      </c>
      <c r="C3" s="43">
        <f t="shared" ref="C3:C66" si="0">IF(OR($A3="",$B3=""),"",(1/A3)+(1/B3)-1)</f>
        <v>3.2301032301032206E-2</v>
      </c>
      <c r="D3" s="44">
        <f>IF(OR($A3="",$B3=""),"",A3*'MPTO_working_2-way'!$G2)</f>
        <v>1.3626373626373627</v>
      </c>
      <c r="E3" s="46">
        <f>IF(OR($A3="",$B3=""),"",B3*'MPTO_working_2-way'!$G2)</f>
        <v>3.7575757575757573</v>
      </c>
      <c r="F3" s="44">
        <f>IF(OR($A3="",$B3=""),"",'MPTO_working_2-way'!D2)</f>
        <v>1.3487536492252414</v>
      </c>
      <c r="G3" s="46">
        <f>IF(OR($A3="",$B3=""),"",'MPTO_working_2-way'!E2)</f>
        <v>3.867353509336767</v>
      </c>
      <c r="H3" s="44">
        <f>IF(OR($A3="",$B3=""),"",'OddsRatio_working_2-way'!M2)</f>
        <v>1.3481553119113956</v>
      </c>
      <c r="I3" s="44">
        <f>IF(OR($A3="",$B3=""),"",'OddsRatio_working_2-way'!N2)</f>
        <v>3.872281323269013</v>
      </c>
      <c r="J3" s="44">
        <f>IF('Log_working_2-way'!$D2="","",A3^('Log_working_2-way'!$D2))</f>
        <v>1.3416815491524943</v>
      </c>
      <c r="K3" s="46">
        <f>IF('Log_working_2-way'!$D2="","",B3^('Log_working_2-way'!$D2))</f>
        <v>3.9267017855630555</v>
      </c>
      <c r="L3" s="53">
        <f>(1/D3)</f>
        <v>0.7338709677419355</v>
      </c>
      <c r="M3" s="53">
        <f>(1/E3)</f>
        <v>0.26612903225806456</v>
      </c>
      <c r="N3" s="54">
        <v>100</v>
      </c>
      <c r="O3" s="54">
        <f>(1/A3)*((N3*A3)-N3)</f>
        <v>24.242424242424242</v>
      </c>
      <c r="P3" s="54">
        <f>(1/B3)*((N3*B3)-N3)</f>
        <v>72.527472527472526</v>
      </c>
      <c r="Q3" s="54">
        <f>(1/B3)*N3</f>
        <v>27.472527472527471</v>
      </c>
      <c r="R3" s="54">
        <f>(1/A3)*N3</f>
        <v>75.757575757575751</v>
      </c>
      <c r="S3" s="55">
        <f>O3-Q3</f>
        <v>-3.2301032301032286</v>
      </c>
      <c r="T3" s="55">
        <f>P3-R3</f>
        <v>-3.2301032301032251</v>
      </c>
      <c r="U3" t="s">
        <v>318</v>
      </c>
      <c r="V3" t="s">
        <v>319</v>
      </c>
      <c r="W3" t="s">
        <v>410</v>
      </c>
      <c r="X3" s="38">
        <v>44409</v>
      </c>
      <c r="Y3" s="57" t="s">
        <v>415</v>
      </c>
    </row>
    <row r="4" spans="1:25" s="12" customFormat="1" ht="15" x14ac:dyDescent="0.25">
      <c r="A4">
        <v>1.63</v>
      </c>
      <c r="B4">
        <v>2.39</v>
      </c>
      <c r="C4" s="43">
        <f t="shared" si="0"/>
        <v>3.19069743563416E-2</v>
      </c>
      <c r="D4" s="44">
        <f>IF(OR($A4="",$B4=""),"",A4*'MPTO_working_2-way'!$G3)</f>
        <v>1.6820083682008367</v>
      </c>
      <c r="E4" s="46">
        <f>IF(OR($A4="",$B4=""),"",B4*'MPTO_working_2-way'!$G3)</f>
        <v>2.4662576687116564</v>
      </c>
      <c r="F4" s="44">
        <f>IF(OR($A4="",$B4=""),"",'MPTO_working_2-way'!D3)</f>
        <v>1.6735184827201064</v>
      </c>
      <c r="G4" s="46">
        <f>IF(OR($A4="",$B4=""),"",'MPTO_working_2-way'!E3)</f>
        <v>2.4847402493861024</v>
      </c>
      <c r="H4" s="44">
        <f>IF(OR($A4="",$B4=""),"",'OddsRatio_working_2-way'!M3)</f>
        <v>1.6732290918193764</v>
      </c>
      <c r="I4" s="44">
        <f>IF(OR($A4="",$B4=""),"",'OddsRatio_working_2-way'!N3)</f>
        <v>2.4853784724268779</v>
      </c>
      <c r="J4" s="44">
        <f>IF('Log_working_2-way'!$D3="","",A4^('Log_working_2-way'!$D3))</f>
        <v>1.6693751275261461</v>
      </c>
      <c r="K4" s="46">
        <f>IF('Log_working_2-way'!$D3="","",B4^('Log_working_2-way'!$D3))</f>
        <v>2.4939306210789667</v>
      </c>
      <c r="L4" s="53">
        <f t="shared" ref="L4:L67" si="1">(1/D4)</f>
        <v>0.59452736318407962</v>
      </c>
      <c r="M4" s="53">
        <f t="shared" ref="M4:M67" si="2">(1/E4)</f>
        <v>0.40547263681592038</v>
      </c>
      <c r="N4" s="54">
        <v>101</v>
      </c>
      <c r="O4" s="54">
        <f t="shared" ref="O4:O67" si="3">(1/A4)*((N4*A4)-N4)</f>
        <v>39.036809815950917</v>
      </c>
      <c r="P4" s="54">
        <f t="shared" ref="P4:P67" si="4">(1/B4)*((N4*B4)-N4)</f>
        <v>58.74058577405858</v>
      </c>
      <c r="Q4" s="54">
        <f t="shared" ref="Q4:Q67" si="5">(1/B4)*N4</f>
        <v>42.25941422594142</v>
      </c>
      <c r="R4" s="54">
        <f t="shared" ref="R4:R67" si="6">(1/A4)*N4</f>
        <v>61.963190184049083</v>
      </c>
      <c r="S4" s="55">
        <f t="shared" ref="S4:S67" si="7">O4-Q4</f>
        <v>-3.2226044099905025</v>
      </c>
      <c r="T4" s="55">
        <f t="shared" ref="T4:T67" si="8">P4-R4</f>
        <v>-3.2226044099905025</v>
      </c>
      <c r="U4" t="s">
        <v>320</v>
      </c>
      <c r="V4" t="s">
        <v>321</v>
      </c>
      <c r="W4" t="s">
        <v>411</v>
      </c>
      <c r="X4" s="38">
        <v>44409</v>
      </c>
      <c r="Y4" s="57" t="s">
        <v>415</v>
      </c>
    </row>
    <row r="5" spans="1:25" s="12" customFormat="1" ht="15" x14ac:dyDescent="0.25">
      <c r="A5">
        <v>2.0499999999999998</v>
      </c>
      <c r="B5">
        <v>1.85</v>
      </c>
      <c r="C5" s="43">
        <f t="shared" si="0"/>
        <v>2.8345418589321048E-2</v>
      </c>
      <c r="D5" s="44">
        <f>IF(OR($A5="",$B5=""),"",A5*'MPTO_working_2-way'!$G4)</f>
        <v>2.1081081081081079</v>
      </c>
      <c r="E5" s="46">
        <f>IF(OR($A5="",$B5=""),"",B5*'MPTO_working_2-way'!$G4)</f>
        <v>1.902439024390244</v>
      </c>
      <c r="F5" s="44">
        <f>IF(OR($A5="",$B5=""),"",'MPTO_working_2-way'!D4)</f>
        <v>2.1113430758524703</v>
      </c>
      <c r="G5" s="46">
        <f>IF(OR($A5="",$B5=""),"",'MPTO_working_2-way'!E4)</f>
        <v>1.8998121477770822</v>
      </c>
      <c r="H5" s="44">
        <f>IF(OR($A5="",$B5=""),"",'OddsRatio_working_2-way'!M4)</f>
        <v>2.1114378604524222</v>
      </c>
      <c r="I5" s="44">
        <f>IF(OR($A5="",$B5=""),"",'OddsRatio_working_2-way'!N4)</f>
        <v>1.8997354108424378</v>
      </c>
      <c r="J5" s="44">
        <f>IF('Log_working_2-way'!$D4="","",A5^('Log_working_2-way'!$D4))</f>
        <v>2.1129081281913611</v>
      </c>
      <c r="K5" s="46">
        <f>IF('Log_working_2-way'!$D4="","",B5^('Log_working_2-way'!$D4))</f>
        <v>1.8985467665018629</v>
      </c>
      <c r="L5" s="53">
        <f t="shared" si="1"/>
        <v>0.47435897435897439</v>
      </c>
      <c r="M5" s="53">
        <f t="shared" si="2"/>
        <v>0.52564102564102555</v>
      </c>
      <c r="N5" s="54">
        <v>102</v>
      </c>
      <c r="O5" s="54">
        <f t="shared" si="3"/>
        <v>52.243902439024396</v>
      </c>
      <c r="P5" s="54">
        <f t="shared" si="4"/>
        <v>46.86486486486487</v>
      </c>
      <c r="Q5" s="54">
        <f t="shared" si="5"/>
        <v>55.13513513513513</v>
      </c>
      <c r="R5" s="54">
        <f t="shared" si="6"/>
        <v>49.756097560975611</v>
      </c>
      <c r="S5" s="55">
        <f t="shared" si="7"/>
        <v>-2.891232696110734</v>
      </c>
      <c r="T5" s="55">
        <f t="shared" si="8"/>
        <v>-2.8912326961107411</v>
      </c>
      <c r="U5" t="s">
        <v>322</v>
      </c>
      <c r="V5" t="s">
        <v>323</v>
      </c>
      <c r="W5" t="s">
        <v>411</v>
      </c>
      <c r="X5" s="38">
        <v>44409</v>
      </c>
      <c r="Y5" s="57" t="s">
        <v>416</v>
      </c>
    </row>
    <row r="6" spans="1:25" s="12" customFormat="1" ht="15" x14ac:dyDescent="0.25">
      <c r="A6">
        <v>1.98</v>
      </c>
      <c r="B6">
        <v>1.91</v>
      </c>
      <c r="C6" s="43">
        <f t="shared" si="0"/>
        <v>2.861071447458885E-2</v>
      </c>
      <c r="D6" s="44">
        <f>IF(OR($A6="",$B6=""),"",A6*'MPTO_working_2-way'!$G5)</f>
        <v>2.0366492146596857</v>
      </c>
      <c r="E6" s="46">
        <f>IF(OR($A6="",$B6=""),"",B6*'MPTO_working_2-way'!$G5)</f>
        <v>1.9646464646464645</v>
      </c>
      <c r="F6" s="44">
        <f>IF(OR($A6="",$B6=""),"",'MPTO_working_2-way'!D5)</f>
        <v>2.0377175494369308</v>
      </c>
      <c r="G6" s="46">
        <f>IF(OR($A6="",$B6=""),"",'MPTO_working_2-way'!E5)</f>
        <v>1.9636533568721115</v>
      </c>
      <c r="H6" s="44">
        <f>IF(OR($A6="",$B6=""),"",'OddsRatio_working_2-way'!M5)</f>
        <v>2.0377490433255412</v>
      </c>
      <c r="I6" s="44">
        <f>IF(OR($A6="",$B6=""),"",'OddsRatio_working_2-way'!N5)</f>
        <v>1.9636241116594322</v>
      </c>
      <c r="J6" s="44">
        <f>IF('Log_working_2-way'!$D5="","",A6^('Log_working_2-way'!$D5))</f>
        <v>2.0382337672504618</v>
      </c>
      <c r="K6" s="46">
        <f>IF('Log_working_2-way'!$D5="","",B6^('Log_working_2-way'!$D5))</f>
        <v>1.9631742210121639</v>
      </c>
      <c r="L6" s="53">
        <f t="shared" si="1"/>
        <v>0.49100257069408743</v>
      </c>
      <c r="M6" s="53">
        <f t="shared" si="2"/>
        <v>0.50899742930591263</v>
      </c>
      <c r="N6" s="54">
        <v>103</v>
      </c>
      <c r="O6" s="54">
        <f t="shared" si="3"/>
        <v>50.979797979797979</v>
      </c>
      <c r="P6" s="54">
        <f t="shared" si="4"/>
        <v>49.073298429319365</v>
      </c>
      <c r="Q6" s="54">
        <f t="shared" si="5"/>
        <v>53.926701570680628</v>
      </c>
      <c r="R6" s="54">
        <f t="shared" si="6"/>
        <v>52.020202020202021</v>
      </c>
      <c r="S6" s="55">
        <f t="shared" si="7"/>
        <v>-2.9469035908826484</v>
      </c>
      <c r="T6" s="55">
        <f t="shared" si="8"/>
        <v>-2.9469035908826555</v>
      </c>
      <c r="U6" t="s">
        <v>43</v>
      </c>
      <c r="V6" t="s">
        <v>324</v>
      </c>
      <c r="W6" t="s">
        <v>305</v>
      </c>
      <c r="X6" s="38">
        <v>44409</v>
      </c>
      <c r="Y6" s="57" t="s">
        <v>417</v>
      </c>
    </row>
    <row r="7" spans="1:25" s="12" customFormat="1" ht="15" x14ac:dyDescent="0.25">
      <c r="A7">
        <v>2.2200000000000002</v>
      </c>
      <c r="B7">
        <v>1.7</v>
      </c>
      <c r="C7" s="43">
        <f t="shared" si="0"/>
        <v>3.868574456809748E-2</v>
      </c>
      <c r="D7" s="44">
        <f>IF(OR($A7="",$B7=""),"",A7*'MPTO_working_2-way'!$G6)</f>
        <v>2.3058823529411767</v>
      </c>
      <c r="E7" s="46">
        <f>IF(OR($A7="",$B7=""),"",B7*'MPTO_working_2-way'!$G6)</f>
        <v>1.7657657657657657</v>
      </c>
      <c r="F7" s="44">
        <f>IF(OR($A7="",$B7=""),"",'MPTO_working_2-way'!D6)</f>
        <v>2.3196066379840201</v>
      </c>
      <c r="G7" s="46">
        <f>IF(OR($A7="",$B7=""),"",'MPTO_working_2-way'!E6)</f>
        <v>1.7578015836050302</v>
      </c>
      <c r="H7" s="44">
        <f>IF(OR($A7="",$B7=""),"",'OddsRatio_working_2-way'!M6)</f>
        <v>2.3201731488169055</v>
      </c>
      <c r="I7" s="44">
        <f>IF(OR($A7="",$B7=""),"",'OddsRatio_working_2-way'!N6)</f>
        <v>1.7574763968621581</v>
      </c>
      <c r="J7" s="44">
        <f>IF('Log_working_2-way'!$D6="","",A7^('Log_working_2-way'!$D6))</f>
        <v>2.3265255894258647</v>
      </c>
      <c r="K7" s="46">
        <f>IF('Log_working_2-way'!$D6="","",B7^('Log_working_2-way'!$D6))</f>
        <v>1.7538490082446418</v>
      </c>
      <c r="L7" s="53">
        <f t="shared" si="1"/>
        <v>0.43367346938775503</v>
      </c>
      <c r="M7" s="53">
        <f t="shared" si="2"/>
        <v>0.56632653061224492</v>
      </c>
      <c r="N7" s="54">
        <v>104</v>
      </c>
      <c r="O7" s="54">
        <f t="shared" si="3"/>
        <v>57.153153153153156</v>
      </c>
      <c r="P7" s="54">
        <f t="shared" si="4"/>
        <v>42.823529411764696</v>
      </c>
      <c r="Q7" s="54">
        <f t="shared" si="5"/>
        <v>61.176470588235297</v>
      </c>
      <c r="R7" s="54">
        <f t="shared" si="6"/>
        <v>46.846846846846844</v>
      </c>
      <c r="S7" s="55">
        <f t="shared" si="7"/>
        <v>-4.0233174350821415</v>
      </c>
      <c r="T7" s="55">
        <f t="shared" si="8"/>
        <v>-4.0233174350821486</v>
      </c>
      <c r="U7" t="s">
        <v>233</v>
      </c>
      <c r="V7" t="s">
        <v>229</v>
      </c>
      <c r="W7" t="s">
        <v>309</v>
      </c>
      <c r="X7" s="38">
        <v>44409</v>
      </c>
      <c r="Y7" s="57" t="s">
        <v>418</v>
      </c>
    </row>
    <row r="8" spans="1:25" ht="15" x14ac:dyDescent="0.25">
      <c r="A8">
        <v>2.14</v>
      </c>
      <c r="B8">
        <v>1.75</v>
      </c>
      <c r="C8" s="43">
        <f t="shared" si="0"/>
        <v>3.8718291054739673E-2</v>
      </c>
      <c r="D8" s="44">
        <f>IF(OR($A8="",$B8=""),"",A8*'MPTO_working_2-way'!$G7)</f>
        <v>2.2228571428571429</v>
      </c>
      <c r="E8" s="46">
        <f>IF(OR($A8="",$B8=""),"",B8*'MPTO_working_2-way'!$G7)</f>
        <v>1.8177570093457944</v>
      </c>
      <c r="F8" s="44">
        <f>IF(OR($A8="",$B8=""),"",'MPTO_working_2-way'!D7)</f>
        <v>2.2324888226527575</v>
      </c>
      <c r="G8" s="46">
        <f>IF(OR($A8="",$B8=""),"",'MPTO_working_2-way'!E7)</f>
        <v>1.81136638452237</v>
      </c>
      <c r="H8" s="44">
        <f>IF(OR($A8="",$B8=""),"",'OddsRatio_working_2-way'!M7)</f>
        <v>2.2328828005937953</v>
      </c>
      <c r="I8" s="44">
        <f>IF(OR($A8="",$B8=""),"",'OddsRatio_working_2-way'!N7)</f>
        <v>1.8111071056538131</v>
      </c>
      <c r="J8" s="44">
        <f>IF('Log_working_2-way'!$D7="","",A8^('Log_working_2-way'!$D7))</f>
        <v>2.2373241322265098</v>
      </c>
      <c r="K8" s="46">
        <f>IF('Log_working_2-way'!$D7="","",B8^('Log_working_2-way'!$D7))</f>
        <v>1.8081956651086979</v>
      </c>
      <c r="L8" s="53">
        <f t="shared" si="1"/>
        <v>0.44987146529562982</v>
      </c>
      <c r="M8" s="53">
        <f t="shared" si="2"/>
        <v>0.55012853470437018</v>
      </c>
      <c r="N8" s="54">
        <v>105</v>
      </c>
      <c r="O8" s="54">
        <f t="shared" si="3"/>
        <v>55.934579439252346</v>
      </c>
      <c r="P8" s="54">
        <f t="shared" si="4"/>
        <v>45</v>
      </c>
      <c r="Q8" s="54">
        <f t="shared" si="5"/>
        <v>60</v>
      </c>
      <c r="R8" s="54">
        <f t="shared" si="6"/>
        <v>49.065420560747661</v>
      </c>
      <c r="S8" s="55">
        <f t="shared" si="7"/>
        <v>-4.0654205607476541</v>
      </c>
      <c r="T8" s="55">
        <f t="shared" si="8"/>
        <v>-4.0654205607476612</v>
      </c>
      <c r="U8" t="s">
        <v>230</v>
      </c>
      <c r="V8" t="s">
        <v>236</v>
      </c>
      <c r="W8" t="s">
        <v>309</v>
      </c>
      <c r="X8" s="38">
        <v>44409</v>
      </c>
      <c r="Y8" s="57" t="s">
        <v>419</v>
      </c>
    </row>
    <row r="9" spans="1:25" ht="15" x14ac:dyDescent="0.25">
      <c r="A9">
        <v>2.2999999999999998</v>
      </c>
      <c r="B9">
        <v>1.66</v>
      </c>
      <c r="C9" s="43">
        <f t="shared" si="0"/>
        <v>3.7192247249869137E-2</v>
      </c>
      <c r="D9" s="44">
        <f>IF(OR($A9="",$B9=""),"",A9*'MPTO_working_2-way'!$G8)</f>
        <v>2.3855421686746987</v>
      </c>
      <c r="E9" s="46">
        <f>IF(OR($A9="",$B9=""),"",B9*'MPTO_working_2-way'!$G8)</f>
        <v>1.7217391304347827</v>
      </c>
      <c r="F9" s="44">
        <f>IF(OR($A9="",$B9=""),"",'MPTO_working_2-way'!D8)</f>
        <v>2.402769037130271</v>
      </c>
      <c r="G9" s="46">
        <f>IF(OR($A9="",$B9=""),"",'MPTO_working_2-way'!E8)</f>
        <v>1.7128757290264693</v>
      </c>
      <c r="H9" s="44">
        <f>IF(OR($A9="",$B9=""),"",'OddsRatio_working_2-way'!M8)</f>
        <v>2.4034589305344736</v>
      </c>
      <c r="I9" s="44">
        <f>IF(OR($A9="",$B9=""),"",'OddsRatio_working_2-way'!N8)</f>
        <v>1.7125253031944256</v>
      </c>
      <c r="J9" s="44">
        <f>IF('Log_working_2-way'!$D8="","",A9^('Log_working_2-way'!$D8))</f>
        <v>2.4114497005870583</v>
      </c>
      <c r="K9" s="46">
        <f>IF('Log_working_2-way'!$D8="","",B9^('Log_working_2-way'!$D8))</f>
        <v>1.708491418138335</v>
      </c>
      <c r="L9" s="53">
        <f t="shared" si="1"/>
        <v>0.41919191919191923</v>
      </c>
      <c r="M9" s="53">
        <f t="shared" si="2"/>
        <v>0.58080808080808077</v>
      </c>
      <c r="N9" s="54">
        <v>106</v>
      </c>
      <c r="O9" s="54">
        <f t="shared" si="3"/>
        <v>59.913043478260867</v>
      </c>
      <c r="P9" s="54">
        <f t="shared" si="4"/>
        <v>42.144578313253007</v>
      </c>
      <c r="Q9" s="54">
        <f t="shared" si="5"/>
        <v>63.855421686746993</v>
      </c>
      <c r="R9" s="54">
        <f t="shared" si="6"/>
        <v>46.086956521739133</v>
      </c>
      <c r="S9" s="55">
        <f t="shared" si="7"/>
        <v>-3.9423782084861259</v>
      </c>
      <c r="T9" s="55">
        <f t="shared" si="8"/>
        <v>-3.9423782084861259</v>
      </c>
      <c r="U9" t="s">
        <v>253</v>
      </c>
      <c r="V9" t="s">
        <v>238</v>
      </c>
      <c r="W9" t="s">
        <v>309</v>
      </c>
      <c r="X9" s="38">
        <v>44409</v>
      </c>
      <c r="Y9" s="57" t="s">
        <v>417</v>
      </c>
    </row>
    <row r="10" spans="1:25" ht="14.25" customHeight="1" x14ac:dyDescent="0.25">
      <c r="A10">
        <v>2.69</v>
      </c>
      <c r="B10">
        <v>1.5</v>
      </c>
      <c r="C10" s="43">
        <f t="shared" si="0"/>
        <v>3.8413878562577386E-2</v>
      </c>
      <c r="D10" s="44">
        <f>IF(OR($A10="",$B10=""),"",A10*'MPTO_working_2-way'!$G9)</f>
        <v>2.793333333333333</v>
      </c>
      <c r="E10" s="46">
        <f>IF(OR($A10="",$B10=""),"",B10*'MPTO_working_2-way'!$G9)</f>
        <v>1.557620817843866</v>
      </c>
      <c r="F10" s="44">
        <f>IF(OR($A10="",$B10=""),"",'MPTO_working_2-way'!D9)</f>
        <v>2.8365553602811948</v>
      </c>
      <c r="G10" s="46">
        <f>IF(OR($A10="",$B10=""),"",'MPTO_working_2-way'!E9)</f>
        <v>1.5444976076555021</v>
      </c>
      <c r="H10" s="44">
        <f>IF(OR($A10="",$B10=""),"",'OddsRatio_working_2-way'!M9)</f>
        <v>2.838477631085023</v>
      </c>
      <c r="I10" s="44">
        <f>IF(OR($A10="",$B10=""),"",'OddsRatio_working_2-way'!N9)</f>
        <v>1.5439282932204215</v>
      </c>
      <c r="J10" s="44">
        <f>IF('Log_working_2-way'!$D9="","",A10^('Log_working_2-way'!$D9))</f>
        <v>2.8590051192932453</v>
      </c>
      <c r="K10" s="46">
        <f>IF('Log_working_2-way'!$D9="","",B10^('Log_working_2-way'!$D9))</f>
        <v>1.5379221335225206</v>
      </c>
      <c r="L10" s="53">
        <f t="shared" si="1"/>
        <v>0.35799522673031031</v>
      </c>
      <c r="M10" s="53">
        <f t="shared" si="2"/>
        <v>0.64200477326968985</v>
      </c>
      <c r="N10" s="54">
        <v>107</v>
      </c>
      <c r="O10" s="54">
        <f t="shared" si="3"/>
        <v>67.223048327137548</v>
      </c>
      <c r="P10" s="54">
        <f t="shared" si="4"/>
        <v>35.666666666666664</v>
      </c>
      <c r="Q10" s="54">
        <f t="shared" si="5"/>
        <v>71.333333333333329</v>
      </c>
      <c r="R10" s="54">
        <f t="shared" si="6"/>
        <v>39.776951672862459</v>
      </c>
      <c r="S10" s="55">
        <f t="shared" si="7"/>
        <v>-4.110285006195781</v>
      </c>
      <c r="T10" s="55">
        <f t="shared" si="8"/>
        <v>-4.1102850061957952</v>
      </c>
      <c r="U10" t="s">
        <v>225</v>
      </c>
      <c r="V10" t="s">
        <v>232</v>
      </c>
      <c r="W10" t="s">
        <v>309</v>
      </c>
      <c r="X10" s="38">
        <v>44409</v>
      </c>
      <c r="Y10" s="57" t="s">
        <v>420</v>
      </c>
    </row>
    <row r="11" spans="1:25" ht="15" x14ac:dyDescent="0.25">
      <c r="A11">
        <v>2.5299999999999998</v>
      </c>
      <c r="B11">
        <v>1.56</v>
      </c>
      <c r="C11" s="43">
        <f t="shared" si="0"/>
        <v>3.6282558021688338E-2</v>
      </c>
      <c r="D11" s="44">
        <f>IF(OR($A11="",$B11=""),"",A11*'MPTO_working_2-way'!$G10)</f>
        <v>2.6217948717948714</v>
      </c>
      <c r="E11" s="46">
        <f>IF(OR($A11="",$B11=""),"",B11*'MPTO_working_2-way'!$G10)</f>
        <v>1.6166007905138338</v>
      </c>
      <c r="F11" s="44">
        <f>IF(OR($A11="",$B11=""),"",'MPTO_working_2-way'!D10)</f>
        <v>2.6517065305025525</v>
      </c>
      <c r="G11" s="46">
        <f>IF(OR($A11="",$B11=""),"",'MPTO_working_2-way'!E10)</f>
        <v>1.6054344288968434</v>
      </c>
      <c r="H11" s="44">
        <f>IF(OR($A11="",$B11=""),"",'OddsRatio_working_2-way'!M10)</f>
        <v>2.6529194950580188</v>
      </c>
      <c r="I11" s="44">
        <f>IF(OR($A11="",$B11=""),"",'OddsRatio_working_2-way'!N10)</f>
        <v>1.6049901419820203</v>
      </c>
      <c r="J11" s="44">
        <f>IF('Log_working_2-way'!$D10="","",A11^('Log_working_2-way'!$D10))</f>
        <v>2.6669477843763532</v>
      </c>
      <c r="K11" s="46">
        <f>IF('Log_working_2-way'!$D10="","",B11^('Log_working_2-way'!$D10))</f>
        <v>1.59989881469138</v>
      </c>
      <c r="L11" s="53">
        <f t="shared" si="1"/>
        <v>0.38141809290953549</v>
      </c>
      <c r="M11" s="53">
        <f t="shared" si="2"/>
        <v>0.61858190709046468</v>
      </c>
      <c r="N11" s="54">
        <v>108</v>
      </c>
      <c r="O11" s="54">
        <f t="shared" si="3"/>
        <v>65.312252964426861</v>
      </c>
      <c r="P11" s="54">
        <f t="shared" si="4"/>
        <v>38.769230769230781</v>
      </c>
      <c r="Q11" s="54">
        <f t="shared" si="5"/>
        <v>69.230769230769226</v>
      </c>
      <c r="R11" s="54">
        <f t="shared" si="6"/>
        <v>42.687747035573125</v>
      </c>
      <c r="S11" s="55">
        <f t="shared" si="7"/>
        <v>-3.9185162663423654</v>
      </c>
      <c r="T11" s="55">
        <f t="shared" si="8"/>
        <v>-3.9185162663423441</v>
      </c>
      <c r="U11" t="s">
        <v>237</v>
      </c>
      <c r="V11" t="s">
        <v>239</v>
      </c>
      <c r="W11" t="s">
        <v>309</v>
      </c>
      <c r="X11" s="38">
        <v>44409</v>
      </c>
      <c r="Y11" s="57" t="s">
        <v>417</v>
      </c>
    </row>
    <row r="12" spans="1:25" ht="15" x14ac:dyDescent="0.25">
      <c r="A12">
        <v>2.6</v>
      </c>
      <c r="B12">
        <v>1.53</v>
      </c>
      <c r="C12" s="43">
        <f t="shared" si="0"/>
        <v>3.8210155857214545E-2</v>
      </c>
      <c r="D12" s="44">
        <f>IF(OR($A12="",$B12=""),"",A12*'MPTO_working_2-way'!$G11)</f>
        <v>2.6993464052287579</v>
      </c>
      <c r="E12" s="46">
        <f>IF(OR($A12="",$B12=""),"",B12*'MPTO_working_2-way'!$G11)</f>
        <v>1.5884615384615384</v>
      </c>
      <c r="F12" s="44">
        <f>IF(OR($A12="",$B12=""),"",'MPTO_working_2-way'!D11)</f>
        <v>2.7359009628610726</v>
      </c>
      <c r="G12" s="46">
        <f>IF(OR($A12="",$B12=""),"",'MPTO_working_2-way'!E11)</f>
        <v>1.5760697305863707</v>
      </c>
      <c r="H12" s="44">
        <f>IF(OR($A12="",$B12=""),"",'OddsRatio_working_2-way'!M11)</f>
        <v>2.7374889710522772</v>
      </c>
      <c r="I12" s="44">
        <f>IF(OR($A12="",$B12=""),"",'OddsRatio_working_2-way'!N11)</f>
        <v>1.575543221661067</v>
      </c>
      <c r="J12" s="44">
        <f>IF('Log_working_2-way'!$D11="","",A12^('Log_working_2-way'!$D11))</f>
        <v>2.7547522658238996</v>
      </c>
      <c r="K12" s="46">
        <f>IF('Log_working_2-way'!$D11="","",B12^('Log_working_2-way'!$D11))</f>
        <v>1.5698810136769392</v>
      </c>
      <c r="L12" s="53">
        <f t="shared" si="1"/>
        <v>0.37046004842615016</v>
      </c>
      <c r="M12" s="53">
        <f t="shared" si="2"/>
        <v>0.6295399515738499</v>
      </c>
      <c r="N12" s="54">
        <v>109</v>
      </c>
      <c r="O12" s="54">
        <f t="shared" si="3"/>
        <v>67.07692307692308</v>
      </c>
      <c r="P12" s="54">
        <f t="shared" si="4"/>
        <v>37.758169934640527</v>
      </c>
      <c r="Q12" s="54">
        <f t="shared" si="5"/>
        <v>71.24183006535948</v>
      </c>
      <c r="R12" s="54">
        <f t="shared" si="6"/>
        <v>41.92307692307692</v>
      </c>
      <c r="S12" s="55">
        <f t="shared" si="7"/>
        <v>-4.1649069884363996</v>
      </c>
      <c r="T12" s="55">
        <f t="shared" si="8"/>
        <v>-4.1649069884363925</v>
      </c>
      <c r="U12" t="s">
        <v>251</v>
      </c>
      <c r="V12" t="s">
        <v>224</v>
      </c>
      <c r="W12" t="s">
        <v>309</v>
      </c>
      <c r="X12" s="38">
        <v>44409</v>
      </c>
      <c r="Y12" s="57" t="s">
        <v>421</v>
      </c>
    </row>
    <row r="13" spans="1:25" ht="15" x14ac:dyDescent="0.25">
      <c r="A13">
        <v>2.5499999999999998</v>
      </c>
      <c r="B13">
        <v>1.55</v>
      </c>
      <c r="C13" s="43">
        <f t="shared" si="0"/>
        <v>3.7318153067678717E-2</v>
      </c>
      <c r="D13" s="44">
        <f>IF(OR($A13="",$B13=""),"",A13*'MPTO_working_2-way'!$G12)</f>
        <v>2.6451612903225805</v>
      </c>
      <c r="E13" s="46">
        <f>IF(OR($A13="",$B13=""),"",B13*'MPTO_working_2-way'!$G12)</f>
        <v>1.607843137254902</v>
      </c>
      <c r="F13" s="44">
        <f>IF(OR($A13="",$B13=""),"",'MPTO_working_2-way'!D12)</f>
        <v>2.6773920406435225</v>
      </c>
      <c r="G13" s="46">
        <f>IF(OR($A13="",$B13=""),"",'MPTO_working_2-way'!E12)</f>
        <v>1.596163553760727</v>
      </c>
      <c r="H13" s="44">
        <f>IF(OR($A13="",$B13=""),"",'OddsRatio_working_2-way'!M12)</f>
        <v>2.6787441193290351</v>
      </c>
      <c r="I13" s="44">
        <f>IF(OR($A13="",$B13=""),"",'OddsRatio_working_2-way'!N12)</f>
        <v>1.5956833971812705</v>
      </c>
      <c r="J13" s="44">
        <f>IF('Log_working_2-way'!$D12="","",A13^('Log_working_2-way'!$D12))</f>
        <v>2.693900720344212</v>
      </c>
      <c r="K13" s="46">
        <f>IF('Log_working_2-way'!$D12="","",B13^('Log_working_2-way'!$D12))</f>
        <v>1.5903533707669273</v>
      </c>
      <c r="L13" s="53">
        <f t="shared" si="1"/>
        <v>0.37804878048780488</v>
      </c>
      <c r="M13" s="53">
        <f t="shared" si="2"/>
        <v>0.62195121951219512</v>
      </c>
      <c r="N13" s="54">
        <v>110</v>
      </c>
      <c r="O13" s="54">
        <f t="shared" si="3"/>
        <v>66.862745098039227</v>
      </c>
      <c r="P13" s="54">
        <f t="shared" si="4"/>
        <v>39.032258064516128</v>
      </c>
      <c r="Q13" s="54">
        <f t="shared" si="5"/>
        <v>70.967741935483872</v>
      </c>
      <c r="R13" s="54">
        <f t="shared" si="6"/>
        <v>43.137254901960787</v>
      </c>
      <c r="S13" s="55">
        <f t="shared" si="7"/>
        <v>-4.1049968374446451</v>
      </c>
      <c r="T13" s="55">
        <f t="shared" si="8"/>
        <v>-4.1049968374446593</v>
      </c>
      <c r="U13" t="s">
        <v>227</v>
      </c>
      <c r="V13" t="s">
        <v>228</v>
      </c>
      <c r="W13" t="s">
        <v>309</v>
      </c>
      <c r="X13" s="38">
        <v>44409</v>
      </c>
      <c r="Y13" s="57" t="s">
        <v>422</v>
      </c>
    </row>
    <row r="14" spans="1:25" s="50" customFormat="1" ht="15" x14ac:dyDescent="0.25">
      <c r="A14">
        <v>2.65</v>
      </c>
      <c r="B14">
        <v>1.51</v>
      </c>
      <c r="C14" s="43">
        <f t="shared" si="0"/>
        <v>3.9610146195176998E-2</v>
      </c>
      <c r="D14" s="44">
        <f>IF(OR($A14="",$B14=""),"",A14*'MPTO_working_2-way'!$G13)</f>
        <v>2.7549668874172188</v>
      </c>
      <c r="E14" s="46">
        <f>IF(OR($A14="",$B14=""),"",B14*'MPTO_working_2-way'!$G13)</f>
        <v>1.5698113207547173</v>
      </c>
      <c r="F14" s="44">
        <f>IF(OR($A14="",$B14=""),"",'MPTO_working_2-way'!D13)</f>
        <v>2.7967849030228904</v>
      </c>
      <c r="G14" s="46">
        <f>IF(OR($A14="",$B14=""),"",'MPTO_working_2-way'!E13)</f>
        <v>1.5565496450452205</v>
      </c>
      <c r="H14" s="44">
        <f>IF(OR($A14="",$B14=""),"",'OddsRatio_working_2-way'!M13)</f>
        <v>2.7986923354612547</v>
      </c>
      <c r="I14" s="44">
        <f>IF(OR($A14="",$B14=""),"",'OddsRatio_working_2-way'!N13)</f>
        <v>1.5559594491425695</v>
      </c>
      <c r="J14" s="44">
        <f>IF('Log_working_2-way'!$D13="","",A14^('Log_working_2-way'!$D13))</f>
        <v>2.8185447427650114</v>
      </c>
      <c r="K14" s="46">
        <f>IF('Log_working_2-way'!$D13="","",B14^('Log_working_2-way'!$D13))</f>
        <v>1.5498902372228578</v>
      </c>
      <c r="L14" s="53">
        <f t="shared" si="1"/>
        <v>0.36298076923076922</v>
      </c>
      <c r="M14" s="53">
        <f t="shared" si="2"/>
        <v>0.63701923076923062</v>
      </c>
      <c r="N14" s="54">
        <v>111</v>
      </c>
      <c r="O14" s="54">
        <f t="shared" si="3"/>
        <v>69.113207547169807</v>
      </c>
      <c r="P14" s="54">
        <f t="shared" si="4"/>
        <v>37.490066225165577</v>
      </c>
      <c r="Q14" s="54">
        <f t="shared" si="5"/>
        <v>73.509933774834437</v>
      </c>
      <c r="R14" s="54">
        <f t="shared" si="6"/>
        <v>41.886792452830193</v>
      </c>
      <c r="S14" s="55">
        <f t="shared" si="7"/>
        <v>-4.3967262276646295</v>
      </c>
      <c r="T14" s="55">
        <f t="shared" si="8"/>
        <v>-4.3967262276646153</v>
      </c>
      <c r="U14" t="s">
        <v>234</v>
      </c>
      <c r="V14" t="s">
        <v>250</v>
      </c>
      <c r="W14" t="s">
        <v>309</v>
      </c>
      <c r="X14" s="38">
        <v>44409</v>
      </c>
      <c r="Y14" s="57" t="s">
        <v>419</v>
      </c>
    </row>
    <row r="15" spans="1:25" ht="15" x14ac:dyDescent="0.25">
      <c r="A15">
        <v>1.79</v>
      </c>
      <c r="B15">
        <v>2.1</v>
      </c>
      <c r="C15" s="43">
        <f t="shared" si="0"/>
        <v>3.4849694067571102E-2</v>
      </c>
      <c r="D15" s="44">
        <f>IF(OR($A15="",$B15=""),"",A15*'MPTO_working_2-way'!$G14)</f>
        <v>1.8523809523809522</v>
      </c>
      <c r="E15" s="46">
        <f>IF(OR($A15="",$B15=""),"",B15*'MPTO_working_2-way'!$G14)</f>
        <v>2.1731843575418992</v>
      </c>
      <c r="F15" s="44">
        <f>IF(OR($A15="",$B15=""),"",'MPTO_working_2-way'!D14)</f>
        <v>1.8476284099287292</v>
      </c>
      <c r="G15" s="46">
        <f>IF(OR($A15="",$B15=""),"",'MPTO_working_2-way'!E14)</f>
        <v>2.1797622499275153</v>
      </c>
      <c r="H15" s="44">
        <f>IF(OR($A15="",$B15=""),"",'OddsRatio_working_2-way'!M14)</f>
        <v>1.8474560862851939</v>
      </c>
      <c r="I15" s="44">
        <f>IF(OR($A15="",$B15=""),"",'OddsRatio_working_2-way'!N14)</f>
        <v>2.1800021454603971</v>
      </c>
      <c r="J15" s="44">
        <f>IF('Log_working_2-way'!$D14="","",A15^('Log_working_2-way'!$D14))</f>
        <v>1.8452962428833544</v>
      </c>
      <c r="K15" s="46">
        <f>IF('Log_working_2-way'!$D14="","",B15^('Log_working_2-way'!$D14))</f>
        <v>2.1830172065936067</v>
      </c>
      <c r="L15" s="53">
        <f t="shared" si="1"/>
        <v>0.53984575835475579</v>
      </c>
      <c r="M15" s="53">
        <f t="shared" si="2"/>
        <v>0.46015424164524427</v>
      </c>
      <c r="N15" s="54">
        <v>112</v>
      </c>
      <c r="O15" s="54">
        <f t="shared" si="3"/>
        <v>49.430167597765369</v>
      </c>
      <c r="P15" s="54">
        <f t="shared" si="4"/>
        <v>58.666666666666671</v>
      </c>
      <c r="Q15" s="54">
        <f t="shared" si="5"/>
        <v>53.333333333333329</v>
      </c>
      <c r="R15" s="54">
        <f t="shared" si="6"/>
        <v>62.569832402234631</v>
      </c>
      <c r="S15" s="55">
        <f t="shared" si="7"/>
        <v>-3.9031657355679599</v>
      </c>
      <c r="T15" s="55">
        <f t="shared" si="8"/>
        <v>-3.9031657355679599</v>
      </c>
      <c r="U15" t="s">
        <v>325</v>
      </c>
      <c r="V15" t="s">
        <v>172</v>
      </c>
      <c r="W15" t="s">
        <v>313</v>
      </c>
      <c r="X15" s="38">
        <v>44409</v>
      </c>
      <c r="Y15" s="57" t="s">
        <v>417</v>
      </c>
    </row>
    <row r="16" spans="1:25" ht="15" x14ac:dyDescent="0.25">
      <c r="A16">
        <v>1.29</v>
      </c>
      <c r="B16">
        <v>3.76</v>
      </c>
      <c r="C16" s="43">
        <f t="shared" si="0"/>
        <v>4.1151245258122859E-2</v>
      </c>
      <c r="D16" s="44">
        <f>IF(OR($A16="",$B16=""),"",A16*'MPTO_working_2-way'!$G15)</f>
        <v>1.3430851063829785</v>
      </c>
      <c r="E16" s="46">
        <f>IF(OR($A16="",$B16=""),"",B16*'MPTO_working_2-way'!$G15)</f>
        <v>3.9147286821705416</v>
      </c>
      <c r="F16" s="44">
        <f>IF(OR($A16="",$B16=""),"",'MPTO_working_2-way'!D15)</f>
        <v>1.3251734877875525</v>
      </c>
      <c r="G16" s="46">
        <f>IF(OR($A16="",$B16=""),"",'MPTO_working_2-way'!E15)</f>
        <v>4.0752814652999483</v>
      </c>
      <c r="H16" s="44">
        <f>IF(OR($A16="",$B16=""),"",'OddsRatio_working_2-way'!M15)</f>
        <v>1.3241488296571742</v>
      </c>
      <c r="I16" s="44">
        <f>IF(OR($A16="",$B16=""),"",'OddsRatio_working_2-way'!N15)</f>
        <v>4.0850026546682807</v>
      </c>
      <c r="J16" s="44">
        <f>IF('Log_working_2-way'!$D15="","",A16^('Log_working_2-way'!$D15))</f>
        <v>1.3157491600419651</v>
      </c>
      <c r="K16" s="46">
        <f>IF('Log_working_2-way'!$D15="","",B16^('Log_working_2-way'!$D15))</f>
        <v>4.1670709744774506</v>
      </c>
      <c r="L16" s="53">
        <f t="shared" si="1"/>
        <v>0.74455445544554466</v>
      </c>
      <c r="M16" s="53">
        <f t="shared" si="2"/>
        <v>0.25544554455445551</v>
      </c>
      <c r="N16" s="54">
        <v>113</v>
      </c>
      <c r="O16" s="54">
        <f t="shared" si="3"/>
        <v>25.403100775193803</v>
      </c>
      <c r="P16" s="54">
        <f t="shared" si="4"/>
        <v>82.946808510638292</v>
      </c>
      <c r="Q16" s="54">
        <f t="shared" si="5"/>
        <v>30.053191489361701</v>
      </c>
      <c r="R16" s="54">
        <f t="shared" si="6"/>
        <v>87.596899224806194</v>
      </c>
      <c r="S16" s="55">
        <f t="shared" si="7"/>
        <v>-4.6500907141678987</v>
      </c>
      <c r="T16" s="55">
        <f t="shared" si="8"/>
        <v>-4.6500907141679022</v>
      </c>
      <c r="U16" t="s">
        <v>149</v>
      </c>
      <c r="V16" t="s">
        <v>146</v>
      </c>
      <c r="W16" t="s">
        <v>313</v>
      </c>
      <c r="X16" s="38">
        <v>44409</v>
      </c>
      <c r="Y16" s="57" t="s">
        <v>423</v>
      </c>
    </row>
    <row r="17" spans="1:25" ht="15" x14ac:dyDescent="0.25">
      <c r="A17">
        <v>2.66</v>
      </c>
      <c r="B17">
        <v>1.52</v>
      </c>
      <c r="C17" s="43">
        <f t="shared" si="0"/>
        <v>3.383458646616555E-2</v>
      </c>
      <c r="D17" s="44">
        <f>IF(OR($A17="",$B17=""),"",A17*'MPTO_working_2-way'!$G16)</f>
        <v>2.7500000000000004</v>
      </c>
      <c r="E17" s="46">
        <f>IF(OR($A17="",$B17=""),"",B17*'MPTO_working_2-way'!$G16)</f>
        <v>1.5714285714285716</v>
      </c>
      <c r="F17" s="44">
        <f>IF(OR($A17="",$B17=""),"",'MPTO_working_2-way'!D16)</f>
        <v>2.7853403141361261</v>
      </c>
      <c r="G17" s="46">
        <f>IF(OR($A17="",$B17=""),"",'MPTO_working_2-way'!E16)</f>
        <v>1.5601173020527861</v>
      </c>
      <c r="H17" s="44">
        <f>IF(OR($A17="",$B17=""),"",'OddsRatio_working_2-way'!M16)</f>
        <v>2.7867030229749132</v>
      </c>
      <c r="I17" s="44">
        <f>IF(OR($A17="",$B17=""),"",'OddsRatio_working_2-way'!N16)</f>
        <v>1.559690103582503</v>
      </c>
      <c r="J17" s="44">
        <f>IF('Log_working_2-way'!$D16="","",A17^('Log_working_2-way'!$D16))</f>
        <v>2.803333350692391</v>
      </c>
      <c r="K17" s="46">
        <f>IF('Log_working_2-way'!$D16="","",B17^('Log_working_2-way'!$D16))</f>
        <v>1.5545286453089158</v>
      </c>
      <c r="L17" s="53">
        <f t="shared" si="1"/>
        <v>0.36363636363636359</v>
      </c>
      <c r="M17" s="53">
        <f t="shared" si="2"/>
        <v>0.63636363636363624</v>
      </c>
      <c r="N17" s="54">
        <v>114</v>
      </c>
      <c r="O17" s="54">
        <f t="shared" si="3"/>
        <v>71.142857142857139</v>
      </c>
      <c r="P17" s="54">
        <f t="shared" si="4"/>
        <v>39</v>
      </c>
      <c r="Q17" s="54">
        <f t="shared" si="5"/>
        <v>75</v>
      </c>
      <c r="R17" s="54">
        <f t="shared" si="6"/>
        <v>42.857142857142854</v>
      </c>
      <c r="S17" s="55">
        <f t="shared" si="7"/>
        <v>-3.8571428571428612</v>
      </c>
      <c r="T17" s="55">
        <f t="shared" si="8"/>
        <v>-3.8571428571428541</v>
      </c>
      <c r="U17" t="s">
        <v>144</v>
      </c>
      <c r="V17" t="s">
        <v>145</v>
      </c>
      <c r="W17" t="s">
        <v>313</v>
      </c>
      <c r="X17" s="38">
        <v>44409</v>
      </c>
      <c r="Y17" s="57" t="s">
        <v>424</v>
      </c>
    </row>
    <row r="18" spans="1:25" ht="15" x14ac:dyDescent="0.25">
      <c r="A18">
        <v>1.76</v>
      </c>
      <c r="B18">
        <v>2.15</v>
      </c>
      <c r="C18" s="43">
        <f t="shared" si="0"/>
        <v>3.3298097251585723E-2</v>
      </c>
      <c r="D18" s="44">
        <f>IF(OR($A18="",$B18=""),"",A18*'MPTO_working_2-way'!$G17)</f>
        <v>1.8186046511627909</v>
      </c>
      <c r="E18" s="46">
        <f>IF(OR($A18="",$B18=""),"",B18*'MPTO_working_2-way'!$G17)</f>
        <v>2.2215909090909092</v>
      </c>
      <c r="F18" s="44">
        <f>IF(OR($A18="",$B18=""),"",'MPTO_working_2-way'!D17)</f>
        <v>1.8131288931480596</v>
      </c>
      <c r="G18" s="46">
        <f>IF(OR($A18="",$B18=""),"",'MPTO_working_2-way'!E17)</f>
        <v>2.2298173246906305</v>
      </c>
      <c r="H18" s="44">
        <f>IF(OR($A18="",$B18=""),"",'OddsRatio_working_2-way'!M17)</f>
        <v>1.8129388446970602</v>
      </c>
      <c r="I18" s="44">
        <f>IF(OR($A18="",$B18=""),"",'OddsRatio_working_2-way'!N17)</f>
        <v>2.2301048307916052</v>
      </c>
      <c r="J18" s="44">
        <f>IF('Log_working_2-way'!$D17="","",A18^('Log_working_2-way'!$D17))</f>
        <v>1.8104537322239227</v>
      </c>
      <c r="K18" s="46">
        <f>IF('Log_working_2-way'!$D17="","",B18^('Log_working_2-way'!$D17))</f>
        <v>2.2338767288490446</v>
      </c>
      <c r="L18" s="53">
        <f t="shared" si="1"/>
        <v>0.54987212276214825</v>
      </c>
      <c r="M18" s="53">
        <f t="shared" si="2"/>
        <v>0.45012787723785164</v>
      </c>
      <c r="N18" s="54">
        <v>115</v>
      </c>
      <c r="O18" s="54">
        <f t="shared" si="3"/>
        <v>49.659090909090914</v>
      </c>
      <c r="P18" s="54">
        <f t="shared" si="4"/>
        <v>61.511627906976742</v>
      </c>
      <c r="Q18" s="54">
        <f t="shared" si="5"/>
        <v>53.488372093023258</v>
      </c>
      <c r="R18" s="54">
        <f t="shared" si="6"/>
        <v>65.340909090909093</v>
      </c>
      <c r="S18" s="55">
        <f t="shared" si="7"/>
        <v>-3.8292811839323448</v>
      </c>
      <c r="T18" s="55">
        <f t="shared" si="8"/>
        <v>-3.829281183932352</v>
      </c>
      <c r="U18" t="s">
        <v>148</v>
      </c>
      <c r="V18" t="s">
        <v>147</v>
      </c>
      <c r="W18" t="s">
        <v>313</v>
      </c>
      <c r="X18" s="38">
        <v>44409</v>
      </c>
      <c r="Y18" s="57" t="s">
        <v>425</v>
      </c>
    </row>
    <row r="19" spans="1:25" ht="15" x14ac:dyDescent="0.25">
      <c r="A19">
        <v>2.2799999999999998</v>
      </c>
      <c r="B19">
        <v>1.69</v>
      </c>
      <c r="C19" s="43">
        <f t="shared" si="0"/>
        <v>3.0312467559431067E-2</v>
      </c>
      <c r="D19" s="44">
        <f>IF(OR($A19="",$B19=""),"",A19*'MPTO_working_2-way'!$G18)</f>
        <v>2.3491124260355027</v>
      </c>
      <c r="E19" s="46">
        <f>IF(OR($A19="",$B19=""),"",B19*'MPTO_working_2-way'!$G18)</f>
        <v>1.7412280701754383</v>
      </c>
      <c r="F19" s="44">
        <f>IF(OR($A19="",$B19=""),"",'MPTO_working_2-way'!D18)</f>
        <v>2.3616082373130669</v>
      </c>
      <c r="G19" s="46">
        <f>IF(OR($A19="",$B19=""),"",'MPTO_working_2-way'!E18)</f>
        <v>1.7344256391789699</v>
      </c>
      <c r="H19" s="44">
        <f>IF(OR($A19="",$B19=""),"",'OddsRatio_working_2-way'!M18)</f>
        <v>2.3620104492139973</v>
      </c>
      <c r="I19" s="44">
        <f>IF(OR($A19="",$B19=""),"",'OddsRatio_working_2-way'!N18)</f>
        <v>1.7342087577794201</v>
      </c>
      <c r="J19" s="44">
        <f>IF('Log_working_2-way'!$D18="","",A19^('Log_working_2-way'!$D18))</f>
        <v>2.3677515095728476</v>
      </c>
      <c r="K19" s="46">
        <f>IF('Log_working_2-way'!$D18="","",B19^('Log_working_2-way'!$D18))</f>
        <v>1.7311269576388733</v>
      </c>
      <c r="L19" s="53">
        <f t="shared" si="1"/>
        <v>0.42569269521410585</v>
      </c>
      <c r="M19" s="53">
        <f t="shared" si="2"/>
        <v>0.57430730478589431</v>
      </c>
      <c r="N19" s="54">
        <v>116</v>
      </c>
      <c r="O19" s="54">
        <f t="shared" si="3"/>
        <v>65.122807017543849</v>
      </c>
      <c r="P19" s="54">
        <f t="shared" si="4"/>
        <v>47.360946745562124</v>
      </c>
      <c r="Q19" s="54">
        <f t="shared" si="5"/>
        <v>68.639053254437869</v>
      </c>
      <c r="R19" s="54">
        <f t="shared" si="6"/>
        <v>50.877192982456144</v>
      </c>
      <c r="S19" s="55">
        <f t="shared" si="7"/>
        <v>-3.5162462368940197</v>
      </c>
      <c r="T19" s="55">
        <f t="shared" si="8"/>
        <v>-3.5162462368940197</v>
      </c>
      <c r="U19" t="s">
        <v>56</v>
      </c>
      <c r="V19" t="s">
        <v>113</v>
      </c>
      <c r="W19" t="s">
        <v>315</v>
      </c>
      <c r="X19" s="38">
        <v>44409</v>
      </c>
      <c r="Y19" s="57" t="s">
        <v>426</v>
      </c>
    </row>
    <row r="20" spans="1:25" ht="15" x14ac:dyDescent="0.25">
      <c r="A20">
        <v>2.62</v>
      </c>
      <c r="B20">
        <v>1.53</v>
      </c>
      <c r="C20" s="43">
        <f t="shared" si="0"/>
        <v>3.5274160554807032E-2</v>
      </c>
      <c r="D20" s="44">
        <f>IF(OR($A20="",$B20=""),"",A20*'MPTO_working_2-way'!$G19)</f>
        <v>2.7124183006535945</v>
      </c>
      <c r="E20" s="46">
        <f>IF(OR($A20="",$B20=""),"",B20*'MPTO_working_2-way'!$G19)</f>
        <v>1.5839694656488548</v>
      </c>
      <c r="F20" s="44">
        <f>IF(OR($A20="",$B20=""),"",'MPTO_working_2-way'!D19)</f>
        <v>2.7469334612485432</v>
      </c>
      <c r="G20" s="46">
        <f>IF(OR($A20="",$B20=""),"",'MPTO_working_2-way'!E19)</f>
        <v>1.5724316479033458</v>
      </c>
      <c r="H20" s="44">
        <f>IF(OR($A20="",$B20=""),"",'OddsRatio_working_2-way'!M19)</f>
        <v>2.7483145522430754</v>
      </c>
      <c r="I20" s="44">
        <f>IF(OR($A20="",$B20=""),"",'OddsRatio_working_2-way'!N19)</f>
        <v>1.5719794522770554</v>
      </c>
      <c r="J20" s="44">
        <f>IF('Log_working_2-way'!$D19="","",A20^('Log_working_2-way'!$D19))</f>
        <v>2.7645578219093752</v>
      </c>
      <c r="K20" s="46">
        <f>IF('Log_working_2-way'!$D19="","",B20^('Log_working_2-way'!$D19))</f>
        <v>1.5667142145094044</v>
      </c>
      <c r="L20" s="53">
        <f t="shared" si="1"/>
        <v>0.36867469879518078</v>
      </c>
      <c r="M20" s="53">
        <f t="shared" si="2"/>
        <v>0.63132530120481933</v>
      </c>
      <c r="N20" s="54">
        <v>117</v>
      </c>
      <c r="O20" s="54">
        <f t="shared" si="3"/>
        <v>72.343511450381683</v>
      </c>
      <c r="P20" s="54">
        <f t="shared" si="4"/>
        <v>40.529411764705877</v>
      </c>
      <c r="Q20" s="54">
        <f t="shared" si="5"/>
        <v>76.470588235294116</v>
      </c>
      <c r="R20" s="54">
        <f t="shared" si="6"/>
        <v>44.656488549618317</v>
      </c>
      <c r="S20" s="55">
        <f t="shared" si="7"/>
        <v>-4.1270767849124326</v>
      </c>
      <c r="T20" s="55">
        <f t="shared" si="8"/>
        <v>-4.1270767849124397</v>
      </c>
      <c r="U20" t="s">
        <v>163</v>
      </c>
      <c r="V20" t="s">
        <v>326</v>
      </c>
      <c r="W20" t="s">
        <v>412</v>
      </c>
      <c r="X20" s="38">
        <v>44409</v>
      </c>
      <c r="Y20" s="57" t="s">
        <v>423</v>
      </c>
    </row>
    <row r="21" spans="1:25" ht="15" x14ac:dyDescent="0.25">
      <c r="A21">
        <v>1.71</v>
      </c>
      <c r="B21">
        <v>2.1800000000000002</v>
      </c>
      <c r="C21" s="43">
        <f t="shared" si="0"/>
        <v>4.3510917967702012E-2</v>
      </c>
      <c r="D21" s="44">
        <f>IF(OR($A21="",$B21=""),"",A21*'MPTO_working_2-way'!$G20)</f>
        <v>1.7844036697247705</v>
      </c>
      <c r="E21" s="46">
        <f>IF(OR($A21="",$B21=""),"",B21*'MPTO_working_2-way'!$G20)</f>
        <v>2.2748538011695905</v>
      </c>
      <c r="F21" s="44">
        <f>IF(OR($A21="",$B21=""),"",'MPTO_working_2-way'!D20)</f>
        <v>1.7760731811901471</v>
      </c>
      <c r="G21" s="46">
        <f>IF(OR($A21="",$B21=""),"",'MPTO_working_2-way'!E20)</f>
        <v>2.2885382773650926</v>
      </c>
      <c r="H21" s="44">
        <f>IF(OR($A21="",$B21=""),"",'OddsRatio_working_2-way'!M20)</f>
        <v>1.7756899607795869</v>
      </c>
      <c r="I21" s="44">
        <f>IF(OR($A21="",$B21=""),"",'OddsRatio_working_2-way'!N20)</f>
        <v>2.2891748643942433</v>
      </c>
      <c r="J21" s="44">
        <f>IF('Log_working_2-way'!$D20="","",A21^('Log_working_2-way'!$D20))</f>
        <v>1.7718830893109678</v>
      </c>
      <c r="K21" s="46">
        <f>IF('Log_working_2-way'!$D20="","",B21^('Log_working_2-way'!$D20))</f>
        <v>2.2955329814159455</v>
      </c>
      <c r="L21" s="53">
        <f t="shared" si="1"/>
        <v>0.56041131105398467</v>
      </c>
      <c r="M21" s="53">
        <f t="shared" si="2"/>
        <v>0.43958868894601544</v>
      </c>
      <c r="N21" s="54">
        <v>118</v>
      </c>
      <c r="O21" s="54">
        <f t="shared" si="3"/>
        <v>48.994152046783626</v>
      </c>
      <c r="P21" s="54">
        <f t="shared" si="4"/>
        <v>63.871559633027523</v>
      </c>
      <c r="Q21" s="54">
        <f t="shared" si="5"/>
        <v>54.128440366972477</v>
      </c>
      <c r="R21" s="54">
        <f t="shared" si="6"/>
        <v>69.005847953216374</v>
      </c>
      <c r="S21" s="55">
        <f t="shared" si="7"/>
        <v>-5.1342883201888512</v>
      </c>
      <c r="T21" s="55">
        <f t="shared" si="8"/>
        <v>-5.1342883201888512</v>
      </c>
      <c r="U21" t="s">
        <v>327</v>
      </c>
      <c r="V21" t="s">
        <v>328</v>
      </c>
      <c r="W21" t="s">
        <v>413</v>
      </c>
      <c r="X21" s="38">
        <v>44440</v>
      </c>
      <c r="Y21" s="57" t="s">
        <v>427</v>
      </c>
    </row>
    <row r="22" spans="1:25" ht="15" x14ac:dyDescent="0.25">
      <c r="A22">
        <v>1.88</v>
      </c>
      <c r="B22">
        <v>1.98</v>
      </c>
      <c r="C22" s="43">
        <f t="shared" si="0"/>
        <v>3.6965398667526461E-2</v>
      </c>
      <c r="D22" s="44">
        <f>IF(OR($A22="",$B22=""),"",A22*'MPTO_working_2-way'!$G21)</f>
        <v>1.9494949494949496</v>
      </c>
      <c r="E22" s="46">
        <f>IF(OR($A22="",$B22=""),"",B22*'MPTO_working_2-way'!$G21)</f>
        <v>2.0531914893617023</v>
      </c>
      <c r="F22" s="44">
        <f>IF(OR($A22="",$B22=""),"",'MPTO_working_2-way'!D21)</f>
        <v>1.9476768522394308</v>
      </c>
      <c r="G22" s="46">
        <f>IF(OR($A22="",$B22=""),"",'MPTO_working_2-way'!E21)</f>
        <v>2.0552120141342756</v>
      </c>
      <c r="H22" s="44">
        <f>IF(OR($A22="",$B22=""),"",'OddsRatio_working_2-way'!M21)</f>
        <v>1.947607082958686</v>
      </c>
      <c r="I22" s="44">
        <f>IF(OR($A22="",$B22=""),"",'OddsRatio_working_2-way'!N21)</f>
        <v>2.0552897060221729</v>
      </c>
      <c r="J22" s="44">
        <f>IF('Log_working_2-way'!$D21="","",A22^('Log_working_2-way'!$D21))</f>
        <v>1.9467780797695502</v>
      </c>
      <c r="K22" s="46">
        <f>IF('Log_working_2-way'!$D21="","",B22^('Log_working_2-way'!$D21))</f>
        <v>2.0562137224842738</v>
      </c>
      <c r="L22" s="53">
        <f t="shared" si="1"/>
        <v>0.5129533678756476</v>
      </c>
      <c r="M22" s="53">
        <f t="shared" si="2"/>
        <v>0.48704663212435229</v>
      </c>
      <c r="N22" s="54">
        <v>119</v>
      </c>
      <c r="O22" s="54">
        <f t="shared" si="3"/>
        <v>55.702127659574465</v>
      </c>
      <c r="P22" s="54">
        <f t="shared" si="4"/>
        <v>58.898989898989903</v>
      </c>
      <c r="Q22" s="54">
        <f t="shared" si="5"/>
        <v>60.101010101010104</v>
      </c>
      <c r="R22" s="54">
        <f t="shared" si="6"/>
        <v>63.297872340425528</v>
      </c>
      <c r="S22" s="55">
        <f t="shared" si="7"/>
        <v>-4.3988824414356387</v>
      </c>
      <c r="T22" s="55">
        <f t="shared" si="8"/>
        <v>-4.3988824414356245</v>
      </c>
      <c r="U22" t="s">
        <v>329</v>
      </c>
      <c r="V22" t="s">
        <v>330</v>
      </c>
      <c r="W22" t="s">
        <v>413</v>
      </c>
      <c r="X22" s="38">
        <v>44440</v>
      </c>
      <c r="Y22" s="57" t="s">
        <v>428</v>
      </c>
    </row>
    <row r="23" spans="1:25" ht="15" x14ac:dyDescent="0.25">
      <c r="A23">
        <v>1.56</v>
      </c>
      <c r="B23">
        <v>2.48</v>
      </c>
      <c r="C23" s="43">
        <f t="shared" si="0"/>
        <v>4.4251447477253958E-2</v>
      </c>
      <c r="D23" s="44">
        <f>IF(OR($A23="",$B23=""),"",A23*'MPTO_working_2-way'!$G22)</f>
        <v>1.6290322580645162</v>
      </c>
      <c r="E23" s="46">
        <f>IF(OR($A23="",$B23=""),"",B23*'MPTO_working_2-way'!$G22)</f>
        <v>2.5897435897435899</v>
      </c>
      <c r="F23" s="44">
        <f>IF(OR($A23="",$B23=""),"",'MPTO_working_2-way'!D22)</f>
        <v>1.6157701303040428</v>
      </c>
      <c r="G23" s="46">
        <f>IF(OR($A23="",$B23=""),"",'MPTO_working_2-way'!E22)</f>
        <v>2.6239826370048833</v>
      </c>
      <c r="H23" s="44">
        <f>IF(OR($A23="",$B23=""),"",'OddsRatio_working_2-way'!M22)</f>
        <v>1.6151246852292456</v>
      </c>
      <c r="I23" s="44">
        <f>IF(OR($A23="",$B23=""),"",'OddsRatio_working_2-way'!N22)</f>
        <v>2.6256866681058635</v>
      </c>
      <c r="J23" s="44">
        <f>IF('Log_working_2-way'!$D22="","",A23^('Log_working_2-way'!$D22))</f>
        <v>1.6090540107419686</v>
      </c>
      <c r="K23" s="46">
        <f>IF('Log_working_2-way'!$D22="","",B23^('Log_working_2-way'!$D22))</f>
        <v>2.6418905094818519</v>
      </c>
      <c r="L23" s="53">
        <f t="shared" si="1"/>
        <v>0.61386138613861385</v>
      </c>
      <c r="M23" s="53">
        <f t="shared" si="2"/>
        <v>0.38613861386138609</v>
      </c>
      <c r="N23" s="54">
        <v>120</v>
      </c>
      <c r="O23" s="54">
        <f t="shared" si="3"/>
        <v>43.076923076923087</v>
      </c>
      <c r="P23" s="54">
        <f t="shared" si="4"/>
        <v>71.612903225806463</v>
      </c>
      <c r="Q23" s="54">
        <f t="shared" si="5"/>
        <v>48.387096774193552</v>
      </c>
      <c r="R23" s="54">
        <f t="shared" si="6"/>
        <v>76.92307692307692</v>
      </c>
      <c r="S23" s="55">
        <f t="shared" si="7"/>
        <v>-5.3101736972704643</v>
      </c>
      <c r="T23" s="55">
        <f t="shared" si="8"/>
        <v>-5.3101736972704572</v>
      </c>
      <c r="U23" t="s">
        <v>331</v>
      </c>
      <c r="V23" t="s">
        <v>332</v>
      </c>
      <c r="W23" t="s">
        <v>413</v>
      </c>
      <c r="X23" s="38">
        <v>44440</v>
      </c>
      <c r="Y23" s="57" t="s">
        <v>429</v>
      </c>
    </row>
    <row r="24" spans="1:25" ht="15" x14ac:dyDescent="0.25">
      <c r="A24">
        <v>1.79</v>
      </c>
      <c r="B24">
        <v>2.06</v>
      </c>
      <c r="C24" s="43">
        <f t="shared" si="0"/>
        <v>4.4096111080978329E-2</v>
      </c>
      <c r="D24" s="44">
        <f>IF(OR($A24="",$B24=""),"",A24*'MPTO_working_2-way'!$G23)</f>
        <v>1.8689320388349513</v>
      </c>
      <c r="E24" s="46">
        <f>IF(OR($A24="",$B24=""),"",B24*'MPTO_working_2-way'!$G23)</f>
        <v>2.1508379888268152</v>
      </c>
      <c r="F24" s="44">
        <f>IF(OR($A24="",$B24=""),"",'MPTO_working_2-way'!D23)</f>
        <v>1.8635467731338755</v>
      </c>
      <c r="G24" s="46">
        <f>IF(OR($A24="",$B24=""),"",'MPTO_working_2-way'!E23)</f>
        <v>2.1580148651021243</v>
      </c>
      <c r="H24" s="44">
        <f>IF(OR($A24="",$B24=""),"",'OddsRatio_working_2-way'!M23)</f>
        <v>1.863297757942139</v>
      </c>
      <c r="I24" s="44">
        <f>IF(OR($A24="",$B24=""),"",'OddsRatio_working_2-way'!N23)</f>
        <v>2.1583488904033761</v>
      </c>
      <c r="J24" s="44">
        <f>IF('Log_working_2-way'!$D23="","",A24^('Log_working_2-way'!$D23))</f>
        <v>1.8608328110900716</v>
      </c>
      <c r="K24" s="46">
        <f>IF('Log_working_2-way'!$D23="","",B24^('Log_working_2-way'!$D23))</f>
        <v>2.1616657579923269</v>
      </c>
      <c r="L24" s="53">
        <f t="shared" si="1"/>
        <v>0.53506493506493513</v>
      </c>
      <c r="M24" s="53">
        <f t="shared" si="2"/>
        <v>0.46493506493506503</v>
      </c>
      <c r="N24" s="54">
        <v>121</v>
      </c>
      <c r="O24" s="54">
        <f t="shared" si="3"/>
        <v>53.402234636871505</v>
      </c>
      <c r="P24" s="54">
        <f t="shared" si="4"/>
        <v>62.26213592233011</v>
      </c>
      <c r="Q24" s="54">
        <f t="shared" si="5"/>
        <v>58.737864077669904</v>
      </c>
      <c r="R24" s="54">
        <f t="shared" si="6"/>
        <v>67.597765363128488</v>
      </c>
      <c r="S24" s="55">
        <f t="shared" si="7"/>
        <v>-5.3356294407983995</v>
      </c>
      <c r="T24" s="55">
        <f t="shared" si="8"/>
        <v>-5.3356294407983782</v>
      </c>
      <c r="U24" t="s">
        <v>333</v>
      </c>
      <c r="V24" t="s">
        <v>334</v>
      </c>
      <c r="W24" t="s">
        <v>413</v>
      </c>
      <c r="X24" s="38">
        <v>44440</v>
      </c>
      <c r="Y24" s="57" t="s">
        <v>415</v>
      </c>
    </row>
    <row r="25" spans="1:25" ht="15" x14ac:dyDescent="0.25">
      <c r="A25">
        <v>1.91</v>
      </c>
      <c r="B25">
        <v>2</v>
      </c>
      <c r="C25" s="43">
        <f t="shared" si="0"/>
        <v>2.3560209424083656E-2</v>
      </c>
      <c r="D25" s="44">
        <f>IF(OR($A25="",$B25=""),"",A25*'MPTO_working_2-way'!$G24)</f>
        <v>1.9549999999999996</v>
      </c>
      <c r="E25" s="46">
        <f>IF(OR($A25="",$B25=""),"",B25*'MPTO_working_2-way'!$G24)</f>
        <v>2.0471204188481673</v>
      </c>
      <c r="F25" s="44">
        <f>IF(OR($A25="",$B25=""),"",'MPTO_working_2-way'!D24)</f>
        <v>1.9539641943734012</v>
      </c>
      <c r="G25" s="46">
        <f>IF(OR($A25="",$B25=""),"",'MPTO_working_2-way'!E24)</f>
        <v>2.0482573726541551</v>
      </c>
      <c r="H25" s="44">
        <f>IF(OR($A25="",$B25=""),"",'OddsRatio_working_2-way'!M24)</f>
        <v>1.9539392014169454</v>
      </c>
      <c r="I25" s="44">
        <f>IF(OR($A25="",$B25=""),"",'OddsRatio_working_2-way'!N24)</f>
        <v>2.0482848367219182</v>
      </c>
      <c r="J25" s="44">
        <f>IF('Log_working_2-way'!$D24="","",A25^('Log_working_2-way'!$D24))</f>
        <v>1.95347196121136</v>
      </c>
      <c r="K25" s="46">
        <f>IF('Log_working_2-way'!$D24="","",B25^('Log_working_2-way'!$D24))</f>
        <v>2.0487985391091357</v>
      </c>
      <c r="L25" s="53">
        <f t="shared" si="1"/>
        <v>0.51150895140664976</v>
      </c>
      <c r="M25" s="53">
        <f t="shared" si="2"/>
        <v>0.48849104859335046</v>
      </c>
      <c r="N25" s="54">
        <v>122</v>
      </c>
      <c r="O25" s="54">
        <f t="shared" si="3"/>
        <v>58.12565445026177</v>
      </c>
      <c r="P25" s="54">
        <f t="shared" si="4"/>
        <v>61</v>
      </c>
      <c r="Q25" s="54">
        <f t="shared" si="5"/>
        <v>61</v>
      </c>
      <c r="R25" s="54">
        <f t="shared" si="6"/>
        <v>63.874345549738223</v>
      </c>
      <c r="S25" s="55">
        <f t="shared" si="7"/>
        <v>-2.87434554973823</v>
      </c>
      <c r="T25" s="55">
        <f t="shared" si="8"/>
        <v>-2.8743455497382229</v>
      </c>
      <c r="U25" t="s">
        <v>335</v>
      </c>
      <c r="V25" t="s">
        <v>336</v>
      </c>
      <c r="W25" t="s">
        <v>410</v>
      </c>
      <c r="X25" s="38">
        <v>44440</v>
      </c>
      <c r="Y25" s="57" t="s">
        <v>430</v>
      </c>
    </row>
    <row r="26" spans="1:25" ht="15" x14ac:dyDescent="0.25">
      <c r="A26">
        <v>1.68</v>
      </c>
      <c r="B26">
        <v>2.31</v>
      </c>
      <c r="C26" s="43">
        <f t="shared" si="0"/>
        <v>2.813852813852824E-2</v>
      </c>
      <c r="D26" s="44">
        <f>IF(OR($A26="",$B26=""),"",A26*'MPTO_working_2-way'!$G25)</f>
        <v>1.7272727272727273</v>
      </c>
      <c r="E26" s="46">
        <f>IF(OR($A26="",$B26=""),"",B26*'MPTO_working_2-way'!$G25)</f>
        <v>2.3750000000000004</v>
      </c>
      <c r="F26" s="44">
        <f>IF(OR($A26="",$B26=""),"",'MPTO_working_2-way'!D25)</f>
        <v>1.7206703910614525</v>
      </c>
      <c r="G26" s="46">
        <f>IF(OR($A26="",$B26=""),"",'MPTO_working_2-way'!E25)</f>
        <v>2.3875968992248064</v>
      </c>
      <c r="H26" s="44">
        <f>IF(OR($A26="",$B26=""),"",'OddsRatio_working_2-way'!M25)</f>
        <v>1.7204748222288193</v>
      </c>
      <c r="I26" s="44">
        <f>IF(OR($A26="",$B26=""),"",'OddsRatio_working_2-way'!N25)</f>
        <v>2.3879735545878726</v>
      </c>
      <c r="J26" s="44">
        <f>IF('Log_working_2-way'!$D25="","",A26^('Log_working_2-way'!$D25))</f>
        <v>1.7174872145429791</v>
      </c>
      <c r="K26" s="46">
        <f>IF('Log_working_2-way'!$D25="","",B26^('Log_working_2-way'!$D25))</f>
        <v>2.3937530589126359</v>
      </c>
      <c r="L26" s="53">
        <f t="shared" si="1"/>
        <v>0.57894736842105265</v>
      </c>
      <c r="M26" s="53">
        <f t="shared" si="2"/>
        <v>0.42105263157894729</v>
      </c>
      <c r="N26" s="54">
        <v>123</v>
      </c>
      <c r="O26" s="54">
        <f t="shared" si="3"/>
        <v>49.785714285714278</v>
      </c>
      <c r="P26" s="54">
        <f t="shared" si="4"/>
        <v>69.753246753246756</v>
      </c>
      <c r="Q26" s="54">
        <f t="shared" si="5"/>
        <v>53.246753246753244</v>
      </c>
      <c r="R26" s="54">
        <f t="shared" si="6"/>
        <v>73.214285714285708</v>
      </c>
      <c r="S26" s="55">
        <f t="shared" si="7"/>
        <v>-3.461038961038966</v>
      </c>
      <c r="T26" s="55">
        <f t="shared" si="8"/>
        <v>-3.4610389610389518</v>
      </c>
      <c r="U26" t="s">
        <v>337</v>
      </c>
      <c r="V26" t="s">
        <v>338</v>
      </c>
      <c r="W26" t="s">
        <v>410</v>
      </c>
      <c r="X26" s="38">
        <v>44440</v>
      </c>
      <c r="Y26" s="57" t="s">
        <v>421</v>
      </c>
    </row>
    <row r="27" spans="1:25" ht="15" x14ac:dyDescent="0.25">
      <c r="A27">
        <v>1.55</v>
      </c>
      <c r="B27">
        <v>2.6</v>
      </c>
      <c r="C27" s="43">
        <f t="shared" si="0"/>
        <v>2.9776674937965097E-2</v>
      </c>
      <c r="D27" s="44">
        <f>IF(OR($A27="",$B27=""),"",A27*'MPTO_working_2-way'!$G26)</f>
        <v>1.596153846153846</v>
      </c>
      <c r="E27" s="46">
        <f>IF(OR($A27="",$B27=""),"",B27*'MPTO_working_2-way'!$G26)</f>
        <v>2.6774193548387095</v>
      </c>
      <c r="F27" s="44">
        <f>IF(OR($A27="",$B27=""),"",'MPTO_working_2-way'!D26)</f>
        <v>1.5866141732283463</v>
      </c>
      <c r="G27" s="46">
        <f>IF(OR($A27="",$B27=""),"",'MPTO_working_2-way'!E26)</f>
        <v>2.7046979865771807</v>
      </c>
      <c r="H27" s="44">
        <f>IF(OR($A27="",$B27=""),"",'OddsRatio_working_2-way'!M26)</f>
        <v>1.5863019699779282</v>
      </c>
      <c r="I27" s="44">
        <f>IF(OR($A27="",$B27=""),"",'OddsRatio_working_2-way'!N26)</f>
        <v>2.7056057308448831</v>
      </c>
      <c r="J27" s="44">
        <f>IF('Log_working_2-way'!$D26="","",A27^('Log_working_2-way'!$D26))</f>
        <v>1.5819633552807311</v>
      </c>
      <c r="K27" s="46">
        <f>IF('Log_working_2-way'!$D26="","",B27^('Log_working_2-way'!$D26))</f>
        <v>2.7183212498277745</v>
      </c>
      <c r="L27" s="53">
        <f t="shared" si="1"/>
        <v>0.62650602409638556</v>
      </c>
      <c r="M27" s="53">
        <f t="shared" si="2"/>
        <v>0.37349397590361449</v>
      </c>
      <c r="N27" s="54">
        <v>124</v>
      </c>
      <c r="O27" s="54">
        <f t="shared" si="3"/>
        <v>44.000000000000007</v>
      </c>
      <c r="P27" s="54">
        <f t="shared" si="4"/>
        <v>76.307692307692321</v>
      </c>
      <c r="Q27" s="54">
        <f t="shared" si="5"/>
        <v>47.692307692307686</v>
      </c>
      <c r="R27" s="54">
        <f t="shared" si="6"/>
        <v>80</v>
      </c>
      <c r="S27" s="55">
        <f t="shared" si="7"/>
        <v>-3.6923076923076792</v>
      </c>
      <c r="T27" s="55">
        <f t="shared" si="8"/>
        <v>-3.6923076923076792</v>
      </c>
      <c r="U27" t="s">
        <v>339</v>
      </c>
      <c r="V27" t="s">
        <v>340</v>
      </c>
      <c r="W27" t="s">
        <v>410</v>
      </c>
      <c r="X27" s="38">
        <v>44440</v>
      </c>
      <c r="Y27" s="57" t="s">
        <v>417</v>
      </c>
    </row>
    <row r="28" spans="1:25" ht="15" x14ac:dyDescent="0.25">
      <c r="A28">
        <v>1.56</v>
      </c>
      <c r="B28">
        <v>2.57</v>
      </c>
      <c r="C28" s="43">
        <f t="shared" si="0"/>
        <v>3.0130699391399673E-2</v>
      </c>
      <c r="D28" s="44">
        <f>IF(OR($A28="",$B28=""),"",A28*'MPTO_working_2-way'!$G27)</f>
        <v>1.6070038910505835</v>
      </c>
      <c r="E28" s="46">
        <f>IF(OR($A28="",$B28=""),"",B28*'MPTO_working_2-way'!$G27)</f>
        <v>2.6474358974358969</v>
      </c>
      <c r="F28" s="44">
        <f>IF(OR($A28="",$B28=""),"",'MPTO_working_2-way'!D27)</f>
        <v>1.597545425565827</v>
      </c>
      <c r="G28" s="46">
        <f>IF(OR($A28="",$B28=""),"",'MPTO_working_2-way'!E27)</f>
        <v>2.6735129367831414</v>
      </c>
      <c r="H28" s="44">
        <f>IF(OR($A28="",$B28=""),"",'OddsRatio_working_2-way'!M27)</f>
        <v>1.5972335373111359</v>
      </c>
      <c r="I28" s="44">
        <f>IF(OR($A28="",$B28=""),"",'OddsRatio_working_2-way'!N27)</f>
        <v>2.6743868813901486</v>
      </c>
      <c r="J28" s="44">
        <f>IF('Log_working_2-way'!$D27="","",A28^('Log_working_2-way'!$D27))</f>
        <v>1.5929332708663844</v>
      </c>
      <c r="K28" s="46">
        <f>IF('Log_working_2-way'!$D27="","",B28^('Log_working_2-way'!$D27))</f>
        <v>2.6865304227890037</v>
      </c>
      <c r="L28" s="53">
        <f t="shared" si="1"/>
        <v>0.62227602905569013</v>
      </c>
      <c r="M28" s="53">
        <f t="shared" si="2"/>
        <v>0.37772397094430998</v>
      </c>
      <c r="N28" s="54">
        <v>125</v>
      </c>
      <c r="O28" s="54">
        <f t="shared" si="3"/>
        <v>44.871794871794869</v>
      </c>
      <c r="P28" s="54">
        <f t="shared" si="4"/>
        <v>76.361867704280158</v>
      </c>
      <c r="Q28" s="54">
        <f t="shared" si="5"/>
        <v>48.638132295719842</v>
      </c>
      <c r="R28" s="54">
        <f t="shared" si="6"/>
        <v>80.128205128205124</v>
      </c>
      <c r="S28" s="55">
        <f t="shared" si="7"/>
        <v>-3.7663374239249734</v>
      </c>
      <c r="T28" s="55">
        <f t="shared" si="8"/>
        <v>-3.7663374239249663</v>
      </c>
      <c r="U28" t="s">
        <v>341</v>
      </c>
      <c r="V28" t="s">
        <v>342</v>
      </c>
      <c r="W28" t="s">
        <v>410</v>
      </c>
      <c r="X28" s="38">
        <v>44440</v>
      </c>
      <c r="Y28" s="57" t="s">
        <v>416</v>
      </c>
    </row>
    <row r="29" spans="1:25" ht="15" x14ac:dyDescent="0.25">
      <c r="A29">
        <v>1.97</v>
      </c>
      <c r="B29">
        <v>1.93</v>
      </c>
      <c r="C29" s="43">
        <f t="shared" si="0"/>
        <v>2.5748928223876311E-2</v>
      </c>
      <c r="D29" s="44">
        <f>IF(OR($A29="",$B29=""),"",A29*'MPTO_working_2-way'!$G28)</f>
        <v>2.0207253886010363</v>
      </c>
      <c r="E29" s="46">
        <f>IF(OR($A29="",$B29=""),"",B29*'MPTO_working_2-way'!$G28)</f>
        <v>1.9796954314720812</v>
      </c>
      <c r="F29" s="44">
        <f>IF(OR($A29="",$B29=""),"",'MPTO_working_2-way'!D28)</f>
        <v>2.0212647191728026</v>
      </c>
      <c r="G29" s="46">
        <f>IF(OR($A29="",$B29=""),"",'MPTO_working_2-way'!E28)</f>
        <v>1.9791780536685666</v>
      </c>
      <c r="H29" s="44">
        <f>IF(OR($A29="",$B29=""),"",'OddsRatio_working_2-way'!M28)</f>
        <v>2.021278978873144</v>
      </c>
      <c r="I29" s="44">
        <f>IF(OR($A29="",$B29=""),"",'OddsRatio_working_2-way'!N28)</f>
        <v>1.9791643818062103</v>
      </c>
      <c r="J29" s="44">
        <f>IF('Log_working_2-way'!$D28="","",A29^('Log_working_2-way'!$D28))</f>
        <v>2.0215229873993761</v>
      </c>
      <c r="K29" s="46">
        <f>IF('Log_working_2-way'!$D28="","",B29^('Log_working_2-way'!$D28))</f>
        <v>1.9789304913693861</v>
      </c>
      <c r="L29" s="53">
        <f t="shared" si="1"/>
        <v>0.49487179487179483</v>
      </c>
      <c r="M29" s="53">
        <f t="shared" si="2"/>
        <v>0.50512820512820511</v>
      </c>
      <c r="N29" s="54">
        <v>126</v>
      </c>
      <c r="O29" s="54">
        <f t="shared" si="3"/>
        <v>62.040609137055831</v>
      </c>
      <c r="P29" s="54">
        <f t="shared" si="4"/>
        <v>60.715025906735747</v>
      </c>
      <c r="Q29" s="54">
        <f t="shared" si="5"/>
        <v>65.284974093264253</v>
      </c>
      <c r="R29" s="54">
        <f t="shared" si="6"/>
        <v>63.959390862944161</v>
      </c>
      <c r="S29" s="55">
        <f t="shared" si="7"/>
        <v>-3.2443649562084218</v>
      </c>
      <c r="T29" s="55">
        <f t="shared" si="8"/>
        <v>-3.2443649562084147</v>
      </c>
      <c r="U29" t="s">
        <v>343</v>
      </c>
      <c r="V29" t="s">
        <v>344</v>
      </c>
      <c r="W29" t="s">
        <v>410</v>
      </c>
      <c r="X29" s="38">
        <v>44440</v>
      </c>
      <c r="Y29" s="57" t="s">
        <v>420</v>
      </c>
    </row>
    <row r="30" spans="1:25" ht="15" x14ac:dyDescent="0.25">
      <c r="A30">
        <v>1.75</v>
      </c>
      <c r="B30">
        <v>2.19</v>
      </c>
      <c r="C30" s="43">
        <f t="shared" si="0"/>
        <v>2.8049575994781417E-2</v>
      </c>
      <c r="D30" s="44">
        <f>IF(OR($A30="",$B30=""),"",A30*'MPTO_working_2-way'!$G29)</f>
        <v>1.7990867579908674</v>
      </c>
      <c r="E30" s="46">
        <f>IF(OR($A30="",$B30=""),"",B30*'MPTO_working_2-way'!$G29)</f>
        <v>2.2514285714285713</v>
      </c>
      <c r="F30" s="44">
        <f>IF(OR($A30="",$B30=""),"",'MPTO_working_2-way'!D29)</f>
        <v>1.7940315974253949</v>
      </c>
      <c r="G30" s="46">
        <f>IF(OR($A30="",$B30=""),"",'MPTO_working_2-way'!E29)</f>
        <v>2.2593957258658803</v>
      </c>
      <c r="H30" s="44">
        <f>IF(OR($A30="",$B30=""),"",'OddsRatio_working_2-way'!M29)</f>
        <v>1.7938841860374448</v>
      </c>
      <c r="I30" s="44">
        <f>IF(OR($A30="",$B30=""),"",'OddsRatio_working_2-way'!N29)</f>
        <v>2.2596295751794115</v>
      </c>
      <c r="J30" s="44">
        <f>IF('Log_working_2-way'!$D29="","",A30^('Log_working_2-way'!$D29))</f>
        <v>1.7915983497890287</v>
      </c>
      <c r="K30" s="46">
        <f>IF('Log_working_2-way'!$D29="","",B30^('Log_working_2-way'!$D29))</f>
        <v>2.2632669083588914</v>
      </c>
      <c r="L30" s="53">
        <f t="shared" si="1"/>
        <v>0.55583756345177671</v>
      </c>
      <c r="M30" s="53">
        <f t="shared" si="2"/>
        <v>0.44416243654822335</v>
      </c>
      <c r="N30" s="54">
        <v>127</v>
      </c>
      <c r="O30" s="54">
        <f t="shared" si="3"/>
        <v>54.428571428571423</v>
      </c>
      <c r="P30" s="54">
        <f t="shared" si="4"/>
        <v>69.009132420091333</v>
      </c>
      <c r="Q30" s="54">
        <f t="shared" si="5"/>
        <v>57.990867579908681</v>
      </c>
      <c r="R30" s="54">
        <f t="shared" si="6"/>
        <v>72.571428571428569</v>
      </c>
      <c r="S30" s="55">
        <f t="shared" si="7"/>
        <v>-3.5622961513372573</v>
      </c>
      <c r="T30" s="55">
        <f t="shared" si="8"/>
        <v>-3.562296151337236</v>
      </c>
      <c r="U30" t="s">
        <v>345</v>
      </c>
      <c r="V30" t="s">
        <v>346</v>
      </c>
      <c r="W30" t="s">
        <v>410</v>
      </c>
      <c r="X30" s="38">
        <v>44440</v>
      </c>
      <c r="Y30" s="57" t="s">
        <v>422</v>
      </c>
    </row>
    <row r="31" spans="1:25" ht="15" x14ac:dyDescent="0.25">
      <c r="A31">
        <v>1.78</v>
      </c>
      <c r="B31">
        <v>2.11</v>
      </c>
      <c r="C31" s="43">
        <f t="shared" si="0"/>
        <v>3.5731402098088338E-2</v>
      </c>
      <c r="D31" s="44">
        <f>IF(OR($A31="",$B31=""),"",A31*'MPTO_working_2-way'!$G30)</f>
        <v>1.8436018957345972</v>
      </c>
      <c r="E31" s="46">
        <f>IF(OR($A31="",$B31=""),"",B31*'MPTO_working_2-way'!$G30)</f>
        <v>2.1853932584269664</v>
      </c>
      <c r="F31" s="44">
        <f>IF(OR($A31="",$B31=""),"",'MPTO_working_2-way'!D30)</f>
        <v>1.8384649273092173</v>
      </c>
      <c r="G31" s="46">
        <f>IF(OR($A31="",$B31=""),"",'MPTO_working_2-way'!E30)</f>
        <v>2.1926557300484557</v>
      </c>
      <c r="H31" s="44">
        <f>IF(OR($A31="",$B31=""),"",'OddsRatio_working_2-way'!M30)</f>
        <v>1.838273644284909</v>
      </c>
      <c r="I31" s="44">
        <f>IF(OR($A31="",$B31=""),"",'OddsRatio_working_2-way'!N30)</f>
        <v>2.192927878405448</v>
      </c>
      <c r="J31" s="44">
        <f>IF('Log_working_2-way'!$D30="","",A31^('Log_working_2-way'!$D30))</f>
        <v>1.8359377980310738</v>
      </c>
      <c r="K31" s="46">
        <f>IF('Log_working_2-way'!$D30="","",B31^('Log_working_2-way'!$D30))</f>
        <v>2.1962612557480616</v>
      </c>
      <c r="L31" s="53">
        <f t="shared" si="1"/>
        <v>0.54241645244215941</v>
      </c>
      <c r="M31" s="53">
        <f t="shared" si="2"/>
        <v>0.45758354755784059</v>
      </c>
      <c r="N31" s="54">
        <v>128</v>
      </c>
      <c r="O31" s="54">
        <f t="shared" si="3"/>
        <v>56.089887640449447</v>
      </c>
      <c r="P31" s="54">
        <f t="shared" si="4"/>
        <v>67.33649289099526</v>
      </c>
      <c r="Q31" s="54">
        <f t="shared" si="5"/>
        <v>60.66350710900474</v>
      </c>
      <c r="R31" s="54">
        <f t="shared" si="6"/>
        <v>71.910112359550567</v>
      </c>
      <c r="S31" s="55">
        <f t="shared" si="7"/>
        <v>-4.5736194685552931</v>
      </c>
      <c r="T31" s="55">
        <f t="shared" si="8"/>
        <v>-4.5736194685553073</v>
      </c>
      <c r="U31" t="s">
        <v>347</v>
      </c>
      <c r="V31" t="s">
        <v>348</v>
      </c>
      <c r="W31" t="s">
        <v>411</v>
      </c>
      <c r="X31" s="38">
        <v>44440</v>
      </c>
      <c r="Y31" s="57" t="s">
        <v>421</v>
      </c>
    </row>
    <row r="32" spans="1:25" ht="15" x14ac:dyDescent="0.25">
      <c r="A32">
        <v>1.74</v>
      </c>
      <c r="B32">
        <v>2.1800000000000002</v>
      </c>
      <c r="C32" s="43">
        <f t="shared" si="0"/>
        <v>3.3428240008436028E-2</v>
      </c>
      <c r="D32" s="44">
        <f>IF(OR($A32="",$B32=""),"",A32*'MPTO_working_2-way'!$G31)</f>
        <v>1.7981651376146788</v>
      </c>
      <c r="E32" s="46">
        <f>IF(OR($A32="",$B32=""),"",B32*'MPTO_working_2-way'!$G31)</f>
        <v>2.2528735632183907</v>
      </c>
      <c r="F32" s="44">
        <f>IF(OR($A32="",$B32=""),"",'MPTO_working_2-way'!D31)</f>
        <v>1.7921194368326561</v>
      </c>
      <c r="G32" s="46">
        <f>IF(OR($A32="",$B32=""),"",'MPTO_working_2-way'!E31)</f>
        <v>2.2624358821424311</v>
      </c>
      <c r="H32" s="44">
        <f>IF(OR($A32="",$B32=""),"",'OddsRatio_working_2-way'!M31)</f>
        <v>1.7919082295744857</v>
      </c>
      <c r="I32" s="44">
        <f>IF(OR($A32="",$B32=""),"",'OddsRatio_working_2-way'!N31)</f>
        <v>2.26277258229445</v>
      </c>
      <c r="J32" s="44">
        <f>IF('Log_working_2-way'!$D31="","",A32^('Log_working_2-way'!$D31))</f>
        <v>1.7891643629660847</v>
      </c>
      <c r="K32" s="46">
        <f>IF('Log_working_2-way'!$D31="","",B32^('Log_working_2-way'!$D31))</f>
        <v>2.2671631499443738</v>
      </c>
      <c r="L32" s="53">
        <f t="shared" si="1"/>
        <v>0.55612244897959184</v>
      </c>
      <c r="M32" s="53">
        <f t="shared" si="2"/>
        <v>0.44387755102040816</v>
      </c>
      <c r="N32" s="54">
        <v>129</v>
      </c>
      <c r="O32" s="54">
        <f t="shared" si="3"/>
        <v>54.862068965517246</v>
      </c>
      <c r="P32" s="54">
        <f t="shared" si="4"/>
        <v>69.825688073394502</v>
      </c>
      <c r="Q32" s="54">
        <f t="shared" si="5"/>
        <v>59.174311926605498</v>
      </c>
      <c r="R32" s="54">
        <f t="shared" si="6"/>
        <v>74.137931034482747</v>
      </c>
      <c r="S32" s="55">
        <f t="shared" si="7"/>
        <v>-4.312242961088252</v>
      </c>
      <c r="T32" s="55">
        <f t="shared" si="8"/>
        <v>-4.3122429610882449</v>
      </c>
      <c r="U32" t="s">
        <v>349</v>
      </c>
      <c r="V32" t="s">
        <v>350</v>
      </c>
      <c r="W32" t="s">
        <v>411</v>
      </c>
      <c r="X32" s="38">
        <v>44440</v>
      </c>
      <c r="Y32" s="57" t="s">
        <v>418</v>
      </c>
    </row>
    <row r="33" spans="1:25" ht="15" x14ac:dyDescent="0.25">
      <c r="A33">
        <v>1.75</v>
      </c>
      <c r="B33">
        <v>2.16</v>
      </c>
      <c r="C33" s="43">
        <f t="shared" si="0"/>
        <v>3.4391534391534417E-2</v>
      </c>
      <c r="D33" s="44">
        <f>IF(OR($A33="",$B33=""),"",A33*'MPTO_working_2-way'!$G32)</f>
        <v>1.8101851851851851</v>
      </c>
      <c r="E33" s="46">
        <f>IF(OR($A33="",$B33=""),"",B33*'MPTO_working_2-way'!$G32)</f>
        <v>2.2342857142857144</v>
      </c>
      <c r="F33" s="44">
        <f>IF(OR($A33="",$B33=""),"",'MPTO_working_2-way'!D32)</f>
        <v>1.8042959427207637</v>
      </c>
      <c r="G33" s="46">
        <f>IF(OR($A33="",$B33=""),"",'MPTO_working_2-way'!E32)</f>
        <v>2.2433234421364987</v>
      </c>
      <c r="H33" s="44">
        <f>IF(OR($A33="",$B33=""),"",'OddsRatio_working_2-way'!M32)</f>
        <v>1.8040844011283466</v>
      </c>
      <c r="I33" s="44">
        <f>IF(OR($A33="",$B33=""),"",'OddsRatio_working_2-way'!N32)</f>
        <v>2.2436505404118421</v>
      </c>
      <c r="J33" s="44">
        <f>IF('Log_working_2-way'!$D32="","",A33^('Log_working_2-way'!$D32))</f>
        <v>1.8014096722292445</v>
      </c>
      <c r="K33" s="46">
        <f>IF('Log_working_2-way'!$D32="","",B33^('Log_working_2-way'!$D32))</f>
        <v>2.2478012615174499</v>
      </c>
      <c r="L33" s="53">
        <f t="shared" si="1"/>
        <v>0.55242966751918166</v>
      </c>
      <c r="M33" s="53">
        <f t="shared" si="2"/>
        <v>0.4475703324808184</v>
      </c>
      <c r="N33" s="54">
        <v>130</v>
      </c>
      <c r="O33" s="54">
        <f t="shared" si="3"/>
        <v>55.714285714285708</v>
      </c>
      <c r="P33" s="54">
        <f t="shared" si="4"/>
        <v>69.81481481481481</v>
      </c>
      <c r="Q33" s="54">
        <f t="shared" si="5"/>
        <v>60.185185185185176</v>
      </c>
      <c r="R33" s="54">
        <f t="shared" si="6"/>
        <v>74.285714285714278</v>
      </c>
      <c r="S33" s="55">
        <f t="shared" si="7"/>
        <v>-4.470899470899468</v>
      </c>
      <c r="T33" s="55">
        <f t="shared" si="8"/>
        <v>-4.470899470899468</v>
      </c>
      <c r="U33" t="s">
        <v>351</v>
      </c>
      <c r="V33" t="s">
        <v>352</v>
      </c>
      <c r="W33" t="s">
        <v>411</v>
      </c>
      <c r="X33" s="38">
        <v>44440</v>
      </c>
      <c r="Y33" s="57" t="s">
        <v>421</v>
      </c>
    </row>
    <row r="34" spans="1:25" ht="15" x14ac:dyDescent="0.25">
      <c r="A34">
        <v>2.0699999999999998</v>
      </c>
      <c r="B34">
        <v>1.82</v>
      </c>
      <c r="C34" s="43">
        <f t="shared" si="0"/>
        <v>3.2542336890162948E-2</v>
      </c>
      <c r="D34" s="44">
        <f>IF(OR($A34="",$B34=""),"",A34*'MPTO_working_2-way'!$G33)</f>
        <v>2.1373626373626373</v>
      </c>
      <c r="E34" s="46">
        <f>IF(OR($A34="",$B34=""),"",B34*'MPTO_working_2-way'!$G33)</f>
        <v>1.8792270531400965</v>
      </c>
      <c r="F34" s="44">
        <f>IF(OR($A34="",$B34=""),"",'MPTO_working_2-way'!D33)</f>
        <v>2.1421504520384373</v>
      </c>
      <c r="G34" s="46">
        <f>IF(OR($A34="",$B34=""),"",'MPTO_working_2-way'!E33)</f>
        <v>1.8755413949320454</v>
      </c>
      <c r="H34" s="44">
        <f>IF(OR($A34="",$B34=""),"",'OddsRatio_working_2-way'!M33)</f>
        <v>2.1423125880338039</v>
      </c>
      <c r="I34" s="44">
        <f>IF(OR($A34="",$B34=""),"",'OddsRatio_working_2-way'!N33)</f>
        <v>1.8754171235399244</v>
      </c>
      <c r="J34" s="44">
        <f>IF('Log_working_2-way'!$D33="","",A34^('Log_working_2-way'!$D33))</f>
        <v>2.1444993293304022</v>
      </c>
      <c r="K34" s="46">
        <f>IF('Log_working_2-way'!$D33="","",B34^('Log_working_2-way'!$D33))</f>
        <v>1.8737445050186454</v>
      </c>
      <c r="L34" s="53">
        <f t="shared" si="1"/>
        <v>0.46786632390745503</v>
      </c>
      <c r="M34" s="53">
        <f t="shared" si="2"/>
        <v>0.53213367609254503</v>
      </c>
      <c r="N34" s="54">
        <v>131</v>
      </c>
      <c r="O34" s="54">
        <f t="shared" si="3"/>
        <v>67.714975845410606</v>
      </c>
      <c r="P34" s="54">
        <f t="shared" si="4"/>
        <v>59.021978021978022</v>
      </c>
      <c r="Q34" s="54">
        <f t="shared" si="5"/>
        <v>71.978021978021971</v>
      </c>
      <c r="R34" s="54">
        <f t="shared" si="6"/>
        <v>63.285024154589379</v>
      </c>
      <c r="S34" s="55">
        <f t="shared" si="7"/>
        <v>-4.2630461326113647</v>
      </c>
      <c r="T34" s="55">
        <f t="shared" si="8"/>
        <v>-4.2630461326113576</v>
      </c>
      <c r="U34" t="s">
        <v>353</v>
      </c>
      <c r="V34" t="s">
        <v>354</v>
      </c>
      <c r="W34" t="s">
        <v>305</v>
      </c>
      <c r="X34" s="38">
        <v>44440</v>
      </c>
      <c r="Y34" s="57" t="s">
        <v>421</v>
      </c>
    </row>
    <row r="35" spans="1:25" ht="15" x14ac:dyDescent="0.25">
      <c r="A35">
        <v>1.85</v>
      </c>
      <c r="B35">
        <v>2.02</v>
      </c>
      <c r="C35" s="43">
        <f t="shared" si="0"/>
        <v>3.5590045491035394E-2</v>
      </c>
      <c r="D35" s="44">
        <f>IF(OR($A35="",$B35=""),"",A35*'MPTO_working_2-way'!$G34)</f>
        <v>1.9158415841584155</v>
      </c>
      <c r="E35" s="46">
        <f>IF(OR($A35="",$B35=""),"",B35*'MPTO_working_2-way'!$G34)</f>
        <v>2.0918918918918914</v>
      </c>
      <c r="F35" s="44">
        <f>IF(OR($A35="",$B35=""),"",'MPTO_working_2-way'!D34)</f>
        <v>1.9129767084719731</v>
      </c>
      <c r="G35" s="46">
        <f>IF(OR($A35="",$B35=""),"",'MPTO_working_2-way'!E34)</f>
        <v>2.0953181945612553</v>
      </c>
      <c r="H35" s="44">
        <f>IF(OR($A35="",$B35=""),"",'OddsRatio_working_2-way'!M34)</f>
        <v>1.9128709291752766</v>
      </c>
      <c r="I35" s="44">
        <f>IF(OR($A35="",$B35=""),"",'OddsRatio_working_2-way'!N34)</f>
        <v>2.0954451150103317</v>
      </c>
      <c r="J35" s="44">
        <f>IF('Log_working_2-way'!$D34="","",A35^('Log_working_2-way'!$D34))</f>
        <v>1.9115669971173959</v>
      </c>
      <c r="K35" s="46">
        <f>IF('Log_working_2-way'!$D34="","",B35^('Log_working_2-way'!$D34))</f>
        <v>2.0970120716987148</v>
      </c>
      <c r="L35" s="53">
        <f t="shared" si="1"/>
        <v>0.5219638242894058</v>
      </c>
      <c r="M35" s="53">
        <f t="shared" si="2"/>
        <v>0.47803617571059442</v>
      </c>
      <c r="N35" s="54">
        <v>132</v>
      </c>
      <c r="O35" s="54">
        <f t="shared" si="3"/>
        <v>60.648648648648646</v>
      </c>
      <c r="P35" s="54">
        <f t="shared" si="4"/>
        <v>66.653465346534645</v>
      </c>
      <c r="Q35" s="54">
        <f t="shared" si="5"/>
        <v>65.346534653465341</v>
      </c>
      <c r="R35" s="54">
        <f t="shared" si="6"/>
        <v>71.35135135135134</v>
      </c>
      <c r="S35" s="55">
        <f t="shared" si="7"/>
        <v>-4.697886004816695</v>
      </c>
      <c r="T35" s="55">
        <f t="shared" si="8"/>
        <v>-4.697886004816695</v>
      </c>
      <c r="U35" t="s">
        <v>355</v>
      </c>
      <c r="V35" t="s">
        <v>356</v>
      </c>
      <c r="W35" t="s">
        <v>305</v>
      </c>
      <c r="X35" s="38">
        <v>44440</v>
      </c>
      <c r="Y35" s="57" t="s">
        <v>431</v>
      </c>
    </row>
    <row r="36" spans="1:25" ht="15" x14ac:dyDescent="0.25">
      <c r="A36">
        <v>2</v>
      </c>
      <c r="B36">
        <v>1.87</v>
      </c>
      <c r="C36" s="43">
        <f t="shared" si="0"/>
        <v>3.475935828876997E-2</v>
      </c>
      <c r="D36" s="44">
        <f>IF(OR($A36="",$B36=""),"",A36*'MPTO_working_2-way'!$G35)</f>
        <v>2.0695187165775399</v>
      </c>
      <c r="E36" s="46">
        <f>IF(OR($A36="",$B36=""),"",B36*'MPTO_working_2-way'!$G35)</f>
        <v>1.9350000000000001</v>
      </c>
      <c r="F36" s="44">
        <f>IF(OR($A36="",$B36=""),"",'MPTO_working_2-way'!D35)</f>
        <v>2.0720221606648197</v>
      </c>
      <c r="G36" s="46">
        <f>IF(OR($A36="",$B36=""),"",'MPTO_working_2-way'!E35)</f>
        <v>1.9328165374677002</v>
      </c>
      <c r="H36" s="44">
        <f>IF(OR($A36="",$B36=""),"",'OddsRatio_working_2-way'!M35)</f>
        <v>2.0721125348377947</v>
      </c>
      <c r="I36" s="44">
        <f>IF(OR($A36="",$B36=""),"",'OddsRatio_working_2-way'!N35)</f>
        <v>1.9327379053088816</v>
      </c>
      <c r="J36" s="44">
        <f>IF('Log_working_2-way'!$D35="","",A36^('Log_working_2-way'!$D35))</f>
        <v>2.0732557161055905</v>
      </c>
      <c r="K36" s="46">
        <f>IF('Log_working_2-way'!$D35="","",B36^('Log_working_2-way'!$D35))</f>
        <v>1.9317443969723613</v>
      </c>
      <c r="L36" s="53">
        <f t="shared" si="1"/>
        <v>0.48320413436692511</v>
      </c>
      <c r="M36" s="53">
        <f t="shared" si="2"/>
        <v>0.51679586563307489</v>
      </c>
      <c r="N36" s="54">
        <v>133</v>
      </c>
      <c r="O36" s="54">
        <f t="shared" si="3"/>
        <v>66.5</v>
      </c>
      <c r="P36" s="54">
        <f t="shared" si="4"/>
        <v>61.877005347593581</v>
      </c>
      <c r="Q36" s="54">
        <f t="shared" si="5"/>
        <v>71.122994652406405</v>
      </c>
      <c r="R36" s="54">
        <f t="shared" si="6"/>
        <v>66.5</v>
      </c>
      <c r="S36" s="55">
        <f t="shared" si="7"/>
        <v>-4.6229946524064047</v>
      </c>
      <c r="T36" s="55">
        <f t="shared" si="8"/>
        <v>-4.6229946524064189</v>
      </c>
      <c r="U36" t="s">
        <v>357</v>
      </c>
      <c r="V36" t="s">
        <v>358</v>
      </c>
      <c r="W36" t="s">
        <v>305</v>
      </c>
      <c r="X36" s="38">
        <v>44440</v>
      </c>
      <c r="Y36" s="57" t="s">
        <v>432</v>
      </c>
    </row>
    <row r="37" spans="1:25" ht="15" x14ac:dyDescent="0.25">
      <c r="A37">
        <v>1.79</v>
      </c>
      <c r="B37">
        <v>2.08</v>
      </c>
      <c r="C37" s="43">
        <f t="shared" si="0"/>
        <v>3.9428448646325664E-2</v>
      </c>
      <c r="D37" s="44">
        <f>IF(OR($A37="",$B37=""),"",A37*'MPTO_working_2-way'!$G36)</f>
        <v>1.8605769230769229</v>
      </c>
      <c r="E37" s="46">
        <f>IF(OR($A37="",$B37=""),"",B37*'MPTO_working_2-way'!$G36)</f>
        <v>2.1620111731843576</v>
      </c>
      <c r="F37" s="44">
        <f>IF(OR($A37="",$B37=""),"",'MPTO_working_2-way'!D36)</f>
        <v>1.8554769261437256</v>
      </c>
      <c r="G37" s="46">
        <f>IF(OR($A37="",$B37=""),"",'MPTO_working_2-way'!E36)</f>
        <v>2.1689385995572641</v>
      </c>
      <c r="H37" s="44">
        <f>IF(OR($A37="",$B37=""),"",'OddsRatio_working_2-way'!M36)</f>
        <v>1.8552669065744805</v>
      </c>
      <c r="I37" s="44">
        <f>IF(OR($A37="",$B37=""),"",'OddsRatio_working_2-way'!N36)</f>
        <v>2.1692256444309357</v>
      </c>
      <c r="J37" s="44">
        <f>IF('Log_working_2-way'!$D36="","",A37^('Log_working_2-way'!$D36))</f>
        <v>1.8529410467292624</v>
      </c>
      <c r="K37" s="46">
        <f>IF('Log_working_2-way'!$D36="","",B37^('Log_working_2-way'!$D36))</f>
        <v>2.1724139714397546</v>
      </c>
      <c r="L37" s="53">
        <f t="shared" si="1"/>
        <v>0.53746770025839796</v>
      </c>
      <c r="M37" s="53">
        <f t="shared" si="2"/>
        <v>0.46253229974160204</v>
      </c>
      <c r="N37" s="54">
        <v>134</v>
      </c>
      <c r="O37" s="54">
        <f t="shared" si="3"/>
        <v>59.139664804469277</v>
      </c>
      <c r="P37" s="54">
        <f t="shared" si="4"/>
        <v>69.57692307692308</v>
      </c>
      <c r="Q37" s="54">
        <f t="shared" si="5"/>
        <v>64.42307692307692</v>
      </c>
      <c r="R37" s="54">
        <f t="shared" si="6"/>
        <v>74.860335195530723</v>
      </c>
      <c r="S37" s="55">
        <f t="shared" si="7"/>
        <v>-5.283412118607643</v>
      </c>
      <c r="T37" s="55">
        <f t="shared" si="8"/>
        <v>-5.283412118607643</v>
      </c>
      <c r="U37" t="s">
        <v>359</v>
      </c>
      <c r="V37" t="s">
        <v>360</v>
      </c>
      <c r="W37" t="s">
        <v>305</v>
      </c>
      <c r="X37" s="38">
        <v>44440</v>
      </c>
      <c r="Y37" s="57" t="s">
        <v>418</v>
      </c>
    </row>
    <row r="38" spans="1:25" ht="15" x14ac:dyDescent="0.25">
      <c r="A38">
        <v>2.17</v>
      </c>
      <c r="B38">
        <v>1.73</v>
      </c>
      <c r="C38" s="43">
        <f t="shared" si="0"/>
        <v>3.8864175168482618E-2</v>
      </c>
      <c r="D38" s="44">
        <f>IF(OR($A38="",$B38=""),"",A38*'MPTO_working_2-way'!$G37)</f>
        <v>2.254335260115607</v>
      </c>
      <c r="E38" s="46">
        <f>IF(OR($A38="",$B38=""),"",B38*'MPTO_working_2-way'!$G37)</f>
        <v>1.7972350230414749</v>
      </c>
      <c r="F38" s="44">
        <f>IF(OR($A38="",$B38=""),"",'MPTO_working_2-way'!D37)</f>
        <v>2.2655321203343295</v>
      </c>
      <c r="G38" s="46">
        <f>IF(OR($A38="",$B38=""),"",'MPTO_working_2-way'!E37)</f>
        <v>1.7901814453637255</v>
      </c>
      <c r="H38" s="44">
        <f>IF(OR($A38="",$B38=""),"",'OddsRatio_working_2-way'!M37)</f>
        <v>2.2659935726643319</v>
      </c>
      <c r="I38" s="44">
        <f>IF(OR($A38="",$B38=""),"",'OddsRatio_working_2-way'!N37)</f>
        <v>1.789893425679455</v>
      </c>
      <c r="J38" s="44">
        <f>IF('Log_working_2-way'!$D37="","",A38^('Log_working_2-way'!$D37))</f>
        <v>2.2711647318744981</v>
      </c>
      <c r="K38" s="46">
        <f>IF('Log_working_2-way'!$D37="","",B38^('Log_working_2-way'!$D37))</f>
        <v>1.7866801012683895</v>
      </c>
      <c r="L38" s="53">
        <f t="shared" si="1"/>
        <v>0.44358974358974357</v>
      </c>
      <c r="M38" s="53">
        <f t="shared" si="2"/>
        <v>0.55641025641025632</v>
      </c>
      <c r="N38" s="54">
        <v>135</v>
      </c>
      <c r="O38" s="54">
        <f t="shared" si="3"/>
        <v>72.788018433179715</v>
      </c>
      <c r="P38" s="54">
        <f t="shared" si="4"/>
        <v>56.965317919075154</v>
      </c>
      <c r="Q38" s="54">
        <f t="shared" si="5"/>
        <v>78.034682080924867</v>
      </c>
      <c r="R38" s="54">
        <f t="shared" si="6"/>
        <v>62.211981566820278</v>
      </c>
      <c r="S38" s="55">
        <f t="shared" si="7"/>
        <v>-5.2466636477451516</v>
      </c>
      <c r="T38" s="55">
        <f t="shared" si="8"/>
        <v>-5.2466636477451232</v>
      </c>
      <c r="U38" t="s">
        <v>361</v>
      </c>
      <c r="V38" t="s">
        <v>83</v>
      </c>
      <c r="W38" t="s">
        <v>305</v>
      </c>
      <c r="X38" s="38">
        <v>44440</v>
      </c>
      <c r="Y38" s="57" t="s">
        <v>421</v>
      </c>
    </row>
    <row r="39" spans="1:25" ht="15" x14ac:dyDescent="0.25">
      <c r="A39">
        <v>2.17</v>
      </c>
      <c r="B39">
        <v>1.74</v>
      </c>
      <c r="C39" s="43">
        <f t="shared" si="0"/>
        <v>3.5542136765718491E-2</v>
      </c>
      <c r="D39" s="44">
        <f>IF(OR($A39="",$B39=""),"",A39*'MPTO_working_2-way'!$G38)</f>
        <v>2.2471264367816088</v>
      </c>
      <c r="E39" s="46">
        <f>IF(OR($A39="",$B39=""),"",B39*'MPTO_working_2-way'!$G38)</f>
        <v>1.8018433179723501</v>
      </c>
      <c r="F39" s="44">
        <f>IF(OR($A39="",$B39=""),"",'MPTO_working_2-way'!D38)</f>
        <v>2.2570386753541753</v>
      </c>
      <c r="G39" s="46">
        <f>IF(OR($A39="",$B39=""),"",'MPTO_working_2-way'!E38)</f>
        <v>1.7955204717295163</v>
      </c>
      <c r="H39" s="44">
        <f>IF(OR($A39="",$B39=""),"",'OddsRatio_working_2-way'!M38)</f>
        <v>2.2574104664273644</v>
      </c>
      <c r="I39" s="44">
        <f>IF(OR($A39="",$B39=""),"",'OddsRatio_working_2-way'!N38)</f>
        <v>1.7952852522702987</v>
      </c>
      <c r="J39" s="44">
        <f>IF('Log_working_2-way'!$D38="","",A39^('Log_working_2-way'!$D38))</f>
        <v>2.2619707702020815</v>
      </c>
      <c r="K39" s="46">
        <f>IF('Log_working_2-way'!$D38="","",B39^('Log_working_2-way'!$D38))</f>
        <v>1.7924113803680148</v>
      </c>
      <c r="L39" s="53">
        <f t="shared" si="1"/>
        <v>0.44501278772378522</v>
      </c>
      <c r="M39" s="53">
        <f t="shared" si="2"/>
        <v>0.55498721227621484</v>
      </c>
      <c r="N39" s="54">
        <v>136</v>
      </c>
      <c r="O39" s="54">
        <f t="shared" si="3"/>
        <v>73.327188940092171</v>
      </c>
      <c r="P39" s="54">
        <f t="shared" si="4"/>
        <v>57.839080459770102</v>
      </c>
      <c r="Q39" s="54">
        <f t="shared" si="5"/>
        <v>78.160919540229884</v>
      </c>
      <c r="R39" s="54">
        <f t="shared" si="6"/>
        <v>62.672811059907836</v>
      </c>
      <c r="S39" s="55">
        <f t="shared" si="7"/>
        <v>-4.8337306001377129</v>
      </c>
      <c r="T39" s="55">
        <f t="shared" si="8"/>
        <v>-4.8337306001377343</v>
      </c>
      <c r="U39" t="s">
        <v>362</v>
      </c>
      <c r="V39" t="s">
        <v>363</v>
      </c>
      <c r="W39" t="s">
        <v>306</v>
      </c>
      <c r="X39" s="38">
        <v>44440</v>
      </c>
      <c r="Y39" s="57" t="s">
        <v>429</v>
      </c>
    </row>
    <row r="40" spans="1:25" ht="15" x14ac:dyDescent="0.25">
      <c r="A40">
        <v>1.97</v>
      </c>
      <c r="B40">
        <v>1.89</v>
      </c>
      <c r="C40" s="43">
        <f t="shared" si="0"/>
        <v>3.6714742298498582E-2</v>
      </c>
      <c r="D40" s="44">
        <f>IF(OR($A40="",$B40=""),"",A40*'MPTO_working_2-way'!$G39)</f>
        <v>2.0423280423280423</v>
      </c>
      <c r="E40" s="46">
        <f>IF(OR($A40="",$B40=""),"",B40*'MPTO_working_2-way'!$G39)</f>
        <v>1.9593908629441623</v>
      </c>
      <c r="F40" s="44">
        <f>IF(OR($A40="",$B40=""),"",'MPTO_working_2-way'!D39)</f>
        <v>2.0439162297916722</v>
      </c>
      <c r="G40" s="46">
        <f>IF(OR($A40="",$B40=""),"",'MPTO_working_2-way'!E39)</f>
        <v>1.9579312702127099</v>
      </c>
      <c r="H40" s="44">
        <f>IF(OR($A40="",$B40=""),"",'OddsRatio_working_2-way'!M39)</f>
        <v>2.0439768390387969</v>
      </c>
      <c r="I40" s="44">
        <f>IF(OR($A40="",$B40=""),"",'OddsRatio_working_2-way'!N39)</f>
        <v>1.9578756564376583</v>
      </c>
      <c r="J40" s="44">
        <f>IF('Log_working_2-way'!$D39="","",A40^('Log_working_2-way'!$D39))</f>
        <v>2.0447027247449845</v>
      </c>
      <c r="K40" s="46">
        <f>IF('Log_working_2-way'!$D39="","",B40^('Log_working_2-way'!$D39))</f>
        <v>1.9572101003603855</v>
      </c>
      <c r="L40" s="53">
        <f t="shared" si="1"/>
        <v>0.48963730569948188</v>
      </c>
      <c r="M40" s="53">
        <f t="shared" si="2"/>
        <v>0.51036269430051817</v>
      </c>
      <c r="N40" s="54">
        <v>137</v>
      </c>
      <c r="O40" s="54">
        <f t="shared" si="3"/>
        <v>67.456852791878163</v>
      </c>
      <c r="P40" s="54">
        <f t="shared" si="4"/>
        <v>64.51322751322752</v>
      </c>
      <c r="Q40" s="54">
        <f t="shared" si="5"/>
        <v>72.486772486772495</v>
      </c>
      <c r="R40" s="54">
        <f t="shared" si="6"/>
        <v>69.543147208121823</v>
      </c>
      <c r="S40" s="55">
        <f t="shared" si="7"/>
        <v>-5.0299196948943319</v>
      </c>
      <c r="T40" s="55">
        <f t="shared" si="8"/>
        <v>-5.0299196948943035</v>
      </c>
      <c r="U40" t="s">
        <v>364</v>
      </c>
      <c r="V40" t="s">
        <v>243</v>
      </c>
      <c r="W40" t="s">
        <v>306</v>
      </c>
      <c r="X40" s="38">
        <v>44440</v>
      </c>
      <c r="Y40" s="57" t="s">
        <v>424</v>
      </c>
    </row>
    <row r="41" spans="1:25" ht="15" x14ac:dyDescent="0.25">
      <c r="A41">
        <v>2.21</v>
      </c>
      <c r="B41">
        <v>1.71</v>
      </c>
      <c r="C41" s="43">
        <f t="shared" si="0"/>
        <v>3.7284009420232245E-2</v>
      </c>
      <c r="D41" s="44">
        <f>IF(OR($A41="",$B41=""),"",A41*'MPTO_working_2-way'!$G40)</f>
        <v>2.2923976608187133</v>
      </c>
      <c r="E41" s="46">
        <f>IF(OR($A41="",$B41=""),"",B41*'MPTO_working_2-way'!$G40)</f>
        <v>1.7737556561085972</v>
      </c>
      <c r="F41" s="44">
        <f>IF(OR($A41="",$B41=""),"",'MPTO_working_2-way'!D40)</f>
        <v>2.3049617273032235</v>
      </c>
      <c r="G41" s="46">
        <f>IF(OR($A41="",$B41=""),"",'MPTO_working_2-way'!E40)</f>
        <v>1.7663059989250076</v>
      </c>
      <c r="H41" s="44">
        <f>IF(OR($A41="",$B41=""),"",'OddsRatio_working_2-way'!M40)</f>
        <v>2.305459824013238</v>
      </c>
      <c r="I41" s="44">
        <f>IF(OR($A41="",$B41=""),"",'OddsRatio_working_2-way'!N40)</f>
        <v>1.7660136157433048</v>
      </c>
      <c r="J41" s="44">
        <f>IF('Log_working_2-way'!$D40="","",A41^('Log_working_2-way'!$D40))</f>
        <v>2.3112626061065349</v>
      </c>
      <c r="K41" s="46">
        <f>IF('Log_working_2-way'!$D40="","",B41^('Log_working_2-way'!$D40))</f>
        <v>1.7626237454975722</v>
      </c>
      <c r="L41" s="53">
        <f t="shared" si="1"/>
        <v>0.43622448979591838</v>
      </c>
      <c r="M41" s="53">
        <f t="shared" si="2"/>
        <v>0.56377551020408168</v>
      </c>
      <c r="N41" s="54">
        <v>138</v>
      </c>
      <c r="O41" s="54">
        <f t="shared" si="3"/>
        <v>75.556561085972859</v>
      </c>
      <c r="P41" s="54">
        <f t="shared" si="4"/>
        <v>57.298245614035082</v>
      </c>
      <c r="Q41" s="54">
        <f t="shared" si="5"/>
        <v>80.701754385964904</v>
      </c>
      <c r="R41" s="54">
        <f t="shared" si="6"/>
        <v>62.443438914027148</v>
      </c>
      <c r="S41" s="55">
        <f t="shared" si="7"/>
        <v>-5.1451932999920444</v>
      </c>
      <c r="T41" s="55">
        <f t="shared" si="8"/>
        <v>-5.1451932999920658</v>
      </c>
      <c r="U41" t="s">
        <v>365</v>
      </c>
      <c r="V41" t="s">
        <v>242</v>
      </c>
      <c r="W41" t="s">
        <v>306</v>
      </c>
      <c r="X41" s="38">
        <v>44440</v>
      </c>
      <c r="Y41" s="57" t="s">
        <v>433</v>
      </c>
    </row>
    <row r="42" spans="1:25" ht="15" x14ac:dyDescent="0.25">
      <c r="A42">
        <v>2.0299999999999998</v>
      </c>
      <c r="B42">
        <v>1.85</v>
      </c>
      <c r="C42" s="43">
        <f t="shared" si="0"/>
        <v>3.315137797896428E-2</v>
      </c>
      <c r="D42" s="44">
        <f>IF(OR($A42="",$B42=""),"",A42*'MPTO_working_2-way'!$G41)</f>
        <v>2.0972972972972972</v>
      </c>
      <c r="E42" s="46">
        <f>IF(OR($A42="",$B42=""),"",B42*'MPTO_working_2-way'!$G41)</f>
        <v>1.9113300492610841</v>
      </c>
      <c r="F42" s="44">
        <f>IF(OR($A42="",$B42=""),"",'MPTO_working_2-way'!D41)</f>
        <v>2.1006852188505105</v>
      </c>
      <c r="G42" s="46">
        <f>IF(OR($A42="",$B42=""),"",'MPTO_working_2-way'!E41)</f>
        <v>1.9085249650616189</v>
      </c>
      <c r="H42" s="44">
        <f>IF(OR($A42="",$B42=""),"",'OddsRatio_working_2-way'!M41)</f>
        <v>2.1008018467836762</v>
      </c>
      <c r="I42" s="44">
        <f>IF(OR($A42="",$B42=""),"",'OddsRatio_working_2-way'!N41)</f>
        <v>1.9084287085108012</v>
      </c>
      <c r="J42" s="44">
        <f>IF('Log_working_2-way'!$D41="","",A42^('Log_working_2-way'!$D41))</f>
        <v>2.1023480190539692</v>
      </c>
      <c r="K42" s="46">
        <f>IF('Log_working_2-way'!$D41="","",B42^('Log_working_2-way'!$D41))</f>
        <v>1.9071545307970494</v>
      </c>
      <c r="L42" s="53">
        <f t="shared" si="1"/>
        <v>0.47680412371134023</v>
      </c>
      <c r="M42" s="53">
        <f t="shared" si="2"/>
        <v>0.52319587628865971</v>
      </c>
      <c r="N42" s="54">
        <v>139</v>
      </c>
      <c r="O42" s="54">
        <f t="shared" si="3"/>
        <v>70.527093596059103</v>
      </c>
      <c r="P42" s="54">
        <f t="shared" si="4"/>
        <v>63.86486486486487</v>
      </c>
      <c r="Q42" s="54">
        <f t="shared" si="5"/>
        <v>75.13513513513513</v>
      </c>
      <c r="R42" s="54">
        <f t="shared" si="6"/>
        <v>68.472906403940897</v>
      </c>
      <c r="S42" s="55">
        <f t="shared" si="7"/>
        <v>-4.6080415390760265</v>
      </c>
      <c r="T42" s="55">
        <f t="shared" si="8"/>
        <v>-4.6080415390760265</v>
      </c>
      <c r="U42" t="s">
        <v>366</v>
      </c>
      <c r="V42" t="s">
        <v>367</v>
      </c>
      <c r="W42" t="s">
        <v>306</v>
      </c>
      <c r="X42" s="38">
        <v>44440</v>
      </c>
      <c r="Y42" s="57" t="s">
        <v>427</v>
      </c>
    </row>
    <row r="43" spans="1:25" ht="15" x14ac:dyDescent="0.25">
      <c r="A43">
        <v>1.75</v>
      </c>
      <c r="B43">
        <v>2.12</v>
      </c>
      <c r="C43" s="43">
        <f t="shared" si="0"/>
        <v>4.3126684636118462E-2</v>
      </c>
      <c r="D43" s="44">
        <f>IF(OR($A43="",$B43=""),"",A43*'MPTO_working_2-way'!$G42)</f>
        <v>1.8254716981132073</v>
      </c>
      <c r="E43" s="46">
        <f>IF(OR($A43="",$B43=""),"",B43*'MPTO_working_2-way'!$G42)</f>
        <v>2.2114285714285713</v>
      </c>
      <c r="F43" s="44">
        <f>IF(OR($A43="",$B43=""),"",'MPTO_working_2-way'!D42)</f>
        <v>1.8186274509803919</v>
      </c>
      <c r="G43" s="46">
        <f>IF(OR($A43="",$B43=""),"",'MPTO_working_2-way'!E42)</f>
        <v>2.2215568862275448</v>
      </c>
      <c r="H43" s="44">
        <f>IF(OR($A43="",$B43=""),"",'OddsRatio_working_2-way'!M42)</f>
        <v>1.8183170883849711</v>
      </c>
      <c r="I43" s="44">
        <f>IF(OR($A43="",$B43=""),"",'OddsRatio_working_2-way'!N42)</f>
        <v>2.2220201853215569</v>
      </c>
      <c r="J43" s="44">
        <f>IF('Log_working_2-way'!$D42="","",A43^('Log_working_2-way'!$D42))</f>
        <v>1.8151888879286393</v>
      </c>
      <c r="K43" s="46">
        <f>IF('Log_working_2-way'!$D42="","",B43^('Log_working_2-way'!$D42))</f>
        <v>2.2267095575120122</v>
      </c>
      <c r="L43" s="53">
        <f t="shared" si="1"/>
        <v>0.54780361757105955</v>
      </c>
      <c r="M43" s="53">
        <f t="shared" si="2"/>
        <v>0.45219638242894061</v>
      </c>
      <c r="N43" s="54">
        <v>140</v>
      </c>
      <c r="O43" s="54">
        <f t="shared" si="3"/>
        <v>60</v>
      </c>
      <c r="P43" s="54">
        <f t="shared" si="4"/>
        <v>73.962264150943398</v>
      </c>
      <c r="Q43" s="54">
        <f t="shared" si="5"/>
        <v>66.037735849056602</v>
      </c>
      <c r="R43" s="54">
        <f t="shared" si="6"/>
        <v>80</v>
      </c>
      <c r="S43" s="55">
        <f t="shared" si="7"/>
        <v>-6.0377358490566024</v>
      </c>
      <c r="T43" s="55">
        <f t="shared" si="8"/>
        <v>-6.0377358490566024</v>
      </c>
      <c r="U43" t="s">
        <v>368</v>
      </c>
      <c r="V43" t="s">
        <v>369</v>
      </c>
      <c r="W43" t="s">
        <v>307</v>
      </c>
      <c r="X43" s="38">
        <v>44440</v>
      </c>
      <c r="Y43" s="57" t="s">
        <v>433</v>
      </c>
    </row>
    <row r="44" spans="1:25" ht="15" x14ac:dyDescent="0.25">
      <c r="A44">
        <v>1.68</v>
      </c>
      <c r="B44">
        <v>2.2400000000000002</v>
      </c>
      <c r="C44" s="43">
        <f t="shared" si="0"/>
        <v>4.1666666666666519E-2</v>
      </c>
      <c r="D44" s="44">
        <f>IF(OR($A44="",$B44=""),"",A44*'MPTO_working_2-way'!$G43)</f>
        <v>1.7499999999999998</v>
      </c>
      <c r="E44" s="46">
        <f>IF(OR($A44="",$B44=""),"",B44*'MPTO_working_2-way'!$G43)</f>
        <v>2.333333333333333</v>
      </c>
      <c r="F44" s="44">
        <f>IF(OR($A44="",$B44=""),"",'MPTO_working_2-way'!D43)</f>
        <v>1.7409326424870464</v>
      </c>
      <c r="G44" s="46">
        <f>IF(OR($A44="",$B44=""),"",'MPTO_working_2-way'!E43)</f>
        <v>2.3496503496503496</v>
      </c>
      <c r="H44" s="44">
        <f>IF(OR($A44="",$B44=""),"",'OddsRatio_working_2-way'!M43)</f>
        <v>1.7405316311773544</v>
      </c>
      <c r="I44" s="44">
        <f>IF(OR($A44="",$B44=""),"",'OddsRatio_working_2-way'!N43)</f>
        <v>2.3503812097939996</v>
      </c>
      <c r="J44" s="44">
        <f>IF('Log_working_2-way'!$D43="","",A44^('Log_working_2-way'!$D43))</f>
        <v>1.7363936538464513</v>
      </c>
      <c r="K44" s="46">
        <f>IF('Log_working_2-way'!$D43="","",B44^('Log_working_2-way'!$D43))</f>
        <v>2.357969334439959</v>
      </c>
      <c r="L44" s="53">
        <f t="shared" si="1"/>
        <v>0.57142857142857151</v>
      </c>
      <c r="M44" s="53">
        <f t="shared" si="2"/>
        <v>0.4285714285714286</v>
      </c>
      <c r="N44" s="54">
        <v>141</v>
      </c>
      <c r="O44" s="54">
        <f t="shared" si="3"/>
        <v>57.071428571428569</v>
      </c>
      <c r="P44" s="54">
        <f t="shared" si="4"/>
        <v>78.053571428571431</v>
      </c>
      <c r="Q44" s="54">
        <f t="shared" si="5"/>
        <v>62.946428571428569</v>
      </c>
      <c r="R44" s="54">
        <f t="shared" si="6"/>
        <v>83.928571428571431</v>
      </c>
      <c r="S44" s="55">
        <f t="shared" si="7"/>
        <v>-5.875</v>
      </c>
      <c r="T44" s="55">
        <f t="shared" si="8"/>
        <v>-5.875</v>
      </c>
      <c r="U44" t="s">
        <v>301</v>
      </c>
      <c r="V44" t="s">
        <v>370</v>
      </c>
      <c r="W44" t="s">
        <v>307</v>
      </c>
      <c r="X44" s="38">
        <v>44440</v>
      </c>
      <c r="Y44" s="57" t="s">
        <v>434</v>
      </c>
    </row>
    <row r="45" spans="1:25" ht="15" x14ac:dyDescent="0.25">
      <c r="A45">
        <v>1.71</v>
      </c>
      <c r="B45">
        <v>2.1800000000000002</v>
      </c>
      <c r="C45" s="43">
        <f t="shared" si="0"/>
        <v>4.3510917967702012E-2</v>
      </c>
      <c r="D45" s="44">
        <f>IF(OR($A45="",$B45=""),"",A45*'MPTO_working_2-way'!$G44)</f>
        <v>1.7844036697247705</v>
      </c>
      <c r="E45" s="46">
        <f>IF(OR($A45="",$B45=""),"",B45*'MPTO_working_2-way'!$G44)</f>
        <v>2.2748538011695905</v>
      </c>
      <c r="F45" s="44">
        <f>IF(OR($A45="",$B45=""),"",'MPTO_working_2-way'!D44)</f>
        <v>1.7760731811901471</v>
      </c>
      <c r="G45" s="46">
        <f>IF(OR($A45="",$B45=""),"",'MPTO_working_2-way'!E44)</f>
        <v>2.2885382773650926</v>
      </c>
      <c r="H45" s="44">
        <f>IF(OR($A45="",$B45=""),"",'OddsRatio_working_2-way'!M44)</f>
        <v>1.7756899607795869</v>
      </c>
      <c r="I45" s="44">
        <f>IF(OR($A45="",$B45=""),"",'OddsRatio_working_2-way'!N44)</f>
        <v>2.2891748643942433</v>
      </c>
      <c r="J45" s="44">
        <f>IF('Log_working_2-way'!$D44="","",A45^('Log_working_2-way'!$D44))</f>
        <v>1.7718830893109678</v>
      </c>
      <c r="K45" s="46">
        <f>IF('Log_working_2-way'!$D44="","",B45^('Log_working_2-way'!$D44))</f>
        <v>2.2955329814159455</v>
      </c>
      <c r="L45" s="53">
        <f t="shared" si="1"/>
        <v>0.56041131105398467</v>
      </c>
      <c r="M45" s="53">
        <f t="shared" si="2"/>
        <v>0.43958868894601544</v>
      </c>
      <c r="N45" s="54">
        <v>142</v>
      </c>
      <c r="O45" s="54">
        <f t="shared" si="3"/>
        <v>58.959064327485372</v>
      </c>
      <c r="P45" s="54">
        <f t="shared" si="4"/>
        <v>76.862385321100916</v>
      </c>
      <c r="Q45" s="54">
        <f t="shared" si="5"/>
        <v>65.137614678899084</v>
      </c>
      <c r="R45" s="54">
        <f t="shared" si="6"/>
        <v>83.040935672514621</v>
      </c>
      <c r="S45" s="55">
        <f t="shared" si="7"/>
        <v>-6.1785503514137119</v>
      </c>
      <c r="T45" s="55">
        <f t="shared" si="8"/>
        <v>-6.1785503514137048</v>
      </c>
      <c r="U45" t="s">
        <v>371</v>
      </c>
      <c r="V45" t="s">
        <v>302</v>
      </c>
      <c r="W45" t="s">
        <v>307</v>
      </c>
      <c r="X45" s="38">
        <v>44440</v>
      </c>
      <c r="Y45" s="57" t="s">
        <v>421</v>
      </c>
    </row>
    <row r="46" spans="1:25" ht="15" x14ac:dyDescent="0.25">
      <c r="A46">
        <v>1.92</v>
      </c>
      <c r="B46">
        <v>1.9</v>
      </c>
      <c r="C46" s="43">
        <f t="shared" si="0"/>
        <v>4.7149122807017552E-2</v>
      </c>
      <c r="D46" s="44">
        <f>IF(OR($A46="",$B46=""),"",A46*'MPTO_working_2-way'!$G45)</f>
        <v>2.0105263157894737</v>
      </c>
      <c r="E46" s="46">
        <f>IF(OR($A46="",$B46=""),"",B46*'MPTO_working_2-way'!$G45)</f>
        <v>1.9895833333333333</v>
      </c>
      <c r="F46" s="44">
        <f>IF(OR($A46="",$B46=""),"",'MPTO_working_2-way'!D45)</f>
        <v>2.0110253583241455</v>
      </c>
      <c r="G46" s="46">
        <f>IF(OR($A46="",$B46=""),"",'MPTO_working_2-way'!E45)</f>
        <v>1.9890948745910577</v>
      </c>
      <c r="H46" s="44">
        <f>IF(OR($A46="",$B46=""),"",'OddsRatio_working_2-way'!M45)</f>
        <v>2.0110500592068727</v>
      </c>
      <c r="I46" s="44">
        <f>IF(OR($A46="",$B46=""),"",'OddsRatio_working_2-way'!N45)</f>
        <v>1.9890707100936806</v>
      </c>
      <c r="J46" s="44">
        <f>IF('Log_working_2-way'!$D45="","",A46^('Log_working_2-way'!$D45))</f>
        <v>2.0112800109902316</v>
      </c>
      <c r="K46" s="46">
        <f>IF('Log_working_2-way'!$D45="","",B46^('Log_working_2-way'!$D45))</f>
        <v>1.9888458084128613</v>
      </c>
      <c r="L46" s="53">
        <f t="shared" si="1"/>
        <v>0.49738219895287955</v>
      </c>
      <c r="M46" s="53">
        <f t="shared" si="2"/>
        <v>0.50261780104712039</v>
      </c>
      <c r="N46" s="54">
        <v>143</v>
      </c>
      <c r="O46" s="54">
        <f t="shared" si="3"/>
        <v>68.520833333333343</v>
      </c>
      <c r="P46" s="54">
        <f t="shared" si="4"/>
        <v>67.73684210526315</v>
      </c>
      <c r="Q46" s="54">
        <f t="shared" si="5"/>
        <v>75.263157894736835</v>
      </c>
      <c r="R46" s="54">
        <f t="shared" si="6"/>
        <v>74.479166666666671</v>
      </c>
      <c r="S46" s="55">
        <f t="shared" si="7"/>
        <v>-6.7423245614034926</v>
      </c>
      <c r="T46" s="55">
        <f t="shared" si="8"/>
        <v>-6.742324561403521</v>
      </c>
      <c r="U46" t="s">
        <v>372</v>
      </c>
      <c r="V46" t="s">
        <v>373</v>
      </c>
      <c r="W46" t="s">
        <v>307</v>
      </c>
      <c r="X46" s="38">
        <v>44440</v>
      </c>
      <c r="Y46" s="57" t="s">
        <v>420</v>
      </c>
    </row>
    <row r="47" spans="1:25" ht="15" x14ac:dyDescent="0.25">
      <c r="A47">
        <v>2.2400000000000002</v>
      </c>
      <c r="B47">
        <v>1.66</v>
      </c>
      <c r="C47" s="43">
        <f t="shared" si="0"/>
        <v>4.8838209982788428E-2</v>
      </c>
      <c r="D47" s="44">
        <f>IF(OR($A47="",$B47=""),"",A47*'MPTO_working_2-way'!$G46)</f>
        <v>2.3493975903614461</v>
      </c>
      <c r="E47" s="46">
        <f>IF(OR($A47="",$B47=""),"",B47*'MPTO_working_2-way'!$G46)</f>
        <v>1.7410714285714286</v>
      </c>
      <c r="F47" s="44">
        <f>IF(OR($A47="",$B47=""),"",'MPTO_working_2-way'!D46)</f>
        <v>2.3696150904919713</v>
      </c>
      <c r="G47" s="46">
        <f>IF(OR($A47="",$B47=""),"",'MPTO_working_2-way'!E46)</f>
        <v>1.7301321421924438</v>
      </c>
      <c r="H47" s="44">
        <f>IF(OR($A47="",$B47=""),"",'OddsRatio_working_2-way'!M46)</f>
        <v>2.3706888336846839</v>
      </c>
      <c r="I47" s="44">
        <f>IF(OR($A47="",$B47=""),"",'OddsRatio_working_2-way'!N46)</f>
        <v>1.7295601856708804</v>
      </c>
      <c r="J47" s="44">
        <f>IF('Log_working_2-way'!$D46="","",A47^('Log_working_2-way'!$D46))</f>
        <v>2.380177238993153</v>
      </c>
      <c r="K47" s="46">
        <f>IF('Log_working_2-way'!$D46="","",B47^('Log_working_2-way'!$D46))</f>
        <v>1.7245446249558118</v>
      </c>
      <c r="L47" s="53">
        <f t="shared" si="1"/>
        <v>0.42564102564102557</v>
      </c>
      <c r="M47" s="53">
        <f t="shared" si="2"/>
        <v>0.57435897435897432</v>
      </c>
      <c r="N47" s="54">
        <v>144</v>
      </c>
      <c r="O47" s="54">
        <f t="shared" si="3"/>
        <v>79.714285714285737</v>
      </c>
      <c r="P47" s="54">
        <f t="shared" si="4"/>
        <v>57.253012048192772</v>
      </c>
      <c r="Q47" s="54">
        <f t="shared" si="5"/>
        <v>86.746987951807242</v>
      </c>
      <c r="R47" s="54">
        <f t="shared" si="6"/>
        <v>64.285714285714278</v>
      </c>
      <c r="S47" s="55">
        <f t="shared" si="7"/>
        <v>-7.0327022375215051</v>
      </c>
      <c r="T47" s="55">
        <f t="shared" si="8"/>
        <v>-7.0327022375215051</v>
      </c>
      <c r="U47" t="s">
        <v>283</v>
      </c>
      <c r="V47" t="s">
        <v>284</v>
      </c>
      <c r="W47" t="s">
        <v>308</v>
      </c>
      <c r="X47" s="38">
        <v>44440</v>
      </c>
      <c r="Y47" s="57" t="s">
        <v>429</v>
      </c>
    </row>
    <row r="48" spans="1:25" ht="15" x14ac:dyDescent="0.25">
      <c r="A48">
        <v>2.09</v>
      </c>
      <c r="B48">
        <v>1.83</v>
      </c>
      <c r="C48" s="43">
        <f t="shared" si="0"/>
        <v>2.4916986953225084E-2</v>
      </c>
      <c r="D48" s="44">
        <f>IF(OR($A48="",$B48=""),"",A48*'MPTO_working_2-way'!$G47)</f>
        <v>2.1420765027322402</v>
      </c>
      <c r="E48" s="46">
        <f>IF(OR($A48="",$B48=""),"",B48*'MPTO_working_2-way'!$G47)</f>
        <v>1.8755980861244019</v>
      </c>
      <c r="F48" s="44">
        <f>IF(OR($A48="",$B48=""),"",'MPTO_working_2-way'!D47)</f>
        <v>2.1458748281762841</v>
      </c>
      <c r="G48" s="46">
        <f>IF(OR($A48="",$B48=""),"",'MPTO_working_2-way'!E47)</f>
        <v>1.8726956692045928</v>
      </c>
      <c r="H48" s="44">
        <f>IF(OR($A48="",$B48=""),"",'OddsRatio_working_2-way'!M47)</f>
        <v>2.145972518016114</v>
      </c>
      <c r="I48" s="44">
        <f>IF(OR($A48="",$B48=""),"",'OddsRatio_working_2-way'!N47)</f>
        <v>1.8726212751865827</v>
      </c>
      <c r="J48" s="44">
        <f>IF('Log_working_2-way'!$D47="","",A48^('Log_working_2-way'!$D47))</f>
        <v>2.1476949656411697</v>
      </c>
      <c r="K48" s="46">
        <f>IF('Log_working_2-way'!$D47="","",B48^('Log_working_2-way'!$D47))</f>
        <v>1.8713116550453253</v>
      </c>
      <c r="L48" s="53">
        <f t="shared" si="1"/>
        <v>0.4668367346938776</v>
      </c>
      <c r="M48" s="53">
        <f t="shared" si="2"/>
        <v>0.53316326530612246</v>
      </c>
      <c r="N48" s="54">
        <v>145</v>
      </c>
      <c r="O48" s="54">
        <f t="shared" si="3"/>
        <v>75.62200956937798</v>
      </c>
      <c r="P48" s="54">
        <f t="shared" si="4"/>
        <v>65.765027322404379</v>
      </c>
      <c r="Q48" s="54">
        <f t="shared" si="5"/>
        <v>79.234972677595621</v>
      </c>
      <c r="R48" s="54">
        <f t="shared" si="6"/>
        <v>69.37799043062202</v>
      </c>
      <c r="S48" s="55">
        <f t="shared" si="7"/>
        <v>-3.6129631082176417</v>
      </c>
      <c r="T48" s="55">
        <f t="shared" si="8"/>
        <v>-3.6129631082176417</v>
      </c>
      <c r="U48" t="s">
        <v>276</v>
      </c>
      <c r="V48" t="s">
        <v>246</v>
      </c>
      <c r="W48" t="s">
        <v>308</v>
      </c>
      <c r="X48" s="38">
        <v>44440</v>
      </c>
      <c r="Y48" s="57" t="s">
        <v>419</v>
      </c>
    </row>
    <row r="49" spans="1:25" ht="15" x14ac:dyDescent="0.25">
      <c r="A49">
        <v>2.04</v>
      </c>
      <c r="B49">
        <v>1.87</v>
      </c>
      <c r="C49" s="43">
        <f t="shared" si="0"/>
        <v>2.4955436720142554E-2</v>
      </c>
      <c r="D49" s="44">
        <f>IF(OR($A49="",$B49=""),"",A49*'MPTO_working_2-way'!$G48)</f>
        <v>2.0909090909090908</v>
      </c>
      <c r="E49" s="46">
        <f>IF(OR($A49="",$B49=""),"",B49*'MPTO_working_2-way'!$G48)</f>
        <v>1.9166666666666667</v>
      </c>
      <c r="F49" s="44">
        <f>IF(OR($A49="",$B49=""),"",'MPTO_working_2-way'!D48)</f>
        <v>2.0932835820895521</v>
      </c>
      <c r="G49" s="46">
        <f>IF(OR($A49="",$B49=""),"",'MPTO_working_2-way'!E48)</f>
        <v>1.9146757679180888</v>
      </c>
      <c r="H49" s="44">
        <f>IF(OR($A49="",$B49=""),"",'OddsRatio_working_2-way'!M48)</f>
        <v>2.0933445471810685</v>
      </c>
      <c r="I49" s="44">
        <f>IF(OR($A49="",$B49=""),"",'OddsRatio_working_2-way'!N48)</f>
        <v>1.9146247654303168</v>
      </c>
      <c r="J49" s="44">
        <f>IF('Log_working_2-way'!$D48="","",A49^('Log_working_2-way'!$D48))</f>
        <v>2.0944198529941209</v>
      </c>
      <c r="K49" s="46">
        <f>IF('Log_working_2-way'!$D48="","",B49^('Log_working_2-way'!$D48))</f>
        <v>1.9137261145840778</v>
      </c>
      <c r="L49" s="53">
        <f t="shared" si="1"/>
        <v>0.47826086956521741</v>
      </c>
      <c r="M49" s="53">
        <f t="shared" si="2"/>
        <v>0.52173913043478259</v>
      </c>
      <c r="N49" s="54">
        <v>146</v>
      </c>
      <c r="O49" s="54">
        <f t="shared" si="3"/>
        <v>74.431372549019613</v>
      </c>
      <c r="P49" s="54">
        <f t="shared" si="4"/>
        <v>67.925133689839583</v>
      </c>
      <c r="Q49" s="54">
        <f t="shared" si="5"/>
        <v>78.074866310160417</v>
      </c>
      <c r="R49" s="54">
        <f t="shared" si="6"/>
        <v>71.568627450980387</v>
      </c>
      <c r="S49" s="55">
        <f t="shared" si="7"/>
        <v>-3.6434937611408031</v>
      </c>
      <c r="T49" s="55">
        <f t="shared" si="8"/>
        <v>-3.6434937611408031</v>
      </c>
      <c r="U49" t="s">
        <v>245</v>
      </c>
      <c r="V49" t="s">
        <v>282</v>
      </c>
      <c r="W49" t="s">
        <v>308</v>
      </c>
      <c r="X49" s="38">
        <v>44440</v>
      </c>
      <c r="Y49" s="57" t="s">
        <v>431</v>
      </c>
    </row>
    <row r="50" spans="1:25" ht="15" x14ac:dyDescent="0.25">
      <c r="A50">
        <v>2.34</v>
      </c>
      <c r="B50">
        <v>1.66</v>
      </c>
      <c r="C50" s="43">
        <f t="shared" si="0"/>
        <v>2.9760065904644417E-2</v>
      </c>
      <c r="D50" s="44">
        <f>IF(OR($A50="",$B50=""),"",A50*'MPTO_working_2-way'!$G49)</f>
        <v>2.4096385542168677</v>
      </c>
      <c r="E50" s="46">
        <f>IF(OR($A50="",$B50=""),"",B50*'MPTO_working_2-way'!$G49)</f>
        <v>1.7094017094017095</v>
      </c>
      <c r="F50" s="44">
        <f>IF(OR($A50="",$B50=""),"",'MPTO_working_2-way'!D49)</f>
        <v>2.4244164274123086</v>
      </c>
      <c r="G50" s="46">
        <f>IF(OR($A50="",$B50=""),"",'MPTO_working_2-way'!E49)</f>
        <v>1.7020418894049603</v>
      </c>
      <c r="H50" s="44">
        <f>IF(OR($A50="",$B50=""),"",'OddsRatio_working_2-way'!M49)</f>
        <v>2.4248870236980302</v>
      </c>
      <c r="I50" s="44">
        <f>IF(OR($A50="",$B50=""),"",'OddsRatio_working_2-way'!N49)</f>
        <v>1.7018100265975373</v>
      </c>
      <c r="J50" s="44">
        <f>IF('Log_working_2-way'!$D49="","",A50^('Log_working_2-way'!$D49))</f>
        <v>2.4316899199135542</v>
      </c>
      <c r="K50" s="46">
        <f>IF('Log_working_2-way'!$D49="","",B50^('Log_working_2-way'!$D49))</f>
        <v>1.6984752676475883</v>
      </c>
      <c r="L50" s="53">
        <f t="shared" si="1"/>
        <v>0.41499999999999998</v>
      </c>
      <c r="M50" s="53">
        <f t="shared" si="2"/>
        <v>0.58499999999999996</v>
      </c>
      <c r="N50" s="54">
        <v>147</v>
      </c>
      <c r="O50" s="54">
        <f t="shared" si="3"/>
        <v>84.179487179487168</v>
      </c>
      <c r="P50" s="54">
        <f t="shared" si="4"/>
        <v>58.445783132530117</v>
      </c>
      <c r="Q50" s="54">
        <f t="shared" si="5"/>
        <v>88.55421686746989</v>
      </c>
      <c r="R50" s="54">
        <f t="shared" si="6"/>
        <v>62.820512820512825</v>
      </c>
      <c r="S50" s="55">
        <f t="shared" si="7"/>
        <v>-4.3747296879827218</v>
      </c>
      <c r="T50" s="55">
        <f t="shared" si="8"/>
        <v>-4.3747296879827076</v>
      </c>
      <c r="U50" t="s">
        <v>244</v>
      </c>
      <c r="V50" t="s">
        <v>248</v>
      </c>
      <c r="W50" t="s">
        <v>308</v>
      </c>
      <c r="X50" s="38">
        <v>44440</v>
      </c>
      <c r="Y50" s="57" t="s">
        <v>421</v>
      </c>
    </row>
    <row r="51" spans="1:25" ht="15" x14ac:dyDescent="0.25">
      <c r="A51">
        <v>1.83</v>
      </c>
      <c r="B51">
        <v>2.08</v>
      </c>
      <c r="C51" s="43">
        <f t="shared" si="0"/>
        <v>2.7217318200924545E-2</v>
      </c>
      <c r="D51" s="44">
        <f>IF(OR($A51="",$B51=""),"",A51*'MPTO_working_2-way'!$G50)</f>
        <v>1.8798076923076921</v>
      </c>
      <c r="E51" s="46">
        <f>IF(OR($A51="",$B51=""),"",B51*'MPTO_working_2-way'!$G50)</f>
        <v>2.136612021857923</v>
      </c>
      <c r="F51" s="44">
        <f>IF(OR($A51="",$B51=""),"",'MPTO_working_2-way'!D50)</f>
        <v>1.8767379942806428</v>
      </c>
      <c r="G51" s="46">
        <f>IF(OR($A51="",$B51=""),"",'MPTO_working_2-way'!E50)</f>
        <v>2.1405916094927453</v>
      </c>
      <c r="H51" s="44">
        <f>IF(OR($A51="",$B51=""),"",'OddsRatio_working_2-way'!M50)</f>
        <v>1.8766518798921943</v>
      </c>
      <c r="I51" s="44">
        <f>IF(OR($A51="",$B51=""),"",'OddsRatio_working_2-way'!N50)</f>
        <v>2.1407036509440598</v>
      </c>
      <c r="J51" s="44">
        <f>IF('Log_working_2-way'!$D50="","",A51^('Log_working_2-way'!$D50))</f>
        <v>1.875264356990918</v>
      </c>
      <c r="K51" s="46">
        <f>IF('Log_working_2-way'!$D50="","",B51^('Log_working_2-way'!$D50))</f>
        <v>2.1425119645428072</v>
      </c>
      <c r="L51" s="53">
        <f t="shared" si="1"/>
        <v>0.53196930946291565</v>
      </c>
      <c r="M51" s="53">
        <f t="shared" si="2"/>
        <v>0.46803069053708451</v>
      </c>
      <c r="N51" s="54">
        <v>148</v>
      </c>
      <c r="O51" s="54">
        <f t="shared" si="3"/>
        <v>67.125683060109296</v>
      </c>
      <c r="P51" s="54">
        <f t="shared" si="4"/>
        <v>76.846153846153854</v>
      </c>
      <c r="Q51" s="54">
        <f t="shared" si="5"/>
        <v>71.153846153846146</v>
      </c>
      <c r="R51" s="54">
        <f t="shared" si="6"/>
        <v>80.874316939890704</v>
      </c>
      <c r="S51" s="55">
        <f t="shared" si="7"/>
        <v>-4.0281630937368504</v>
      </c>
      <c r="T51" s="55">
        <f t="shared" si="8"/>
        <v>-4.0281630937368504</v>
      </c>
      <c r="U51" t="s">
        <v>277</v>
      </c>
      <c r="V51" t="s">
        <v>279</v>
      </c>
      <c r="W51" t="s">
        <v>308</v>
      </c>
      <c r="X51" s="38">
        <v>44440</v>
      </c>
      <c r="Y51" s="57" t="s">
        <v>424</v>
      </c>
    </row>
    <row r="52" spans="1:25" ht="15" x14ac:dyDescent="0.25">
      <c r="A52">
        <v>1.97</v>
      </c>
      <c r="B52">
        <v>1.93</v>
      </c>
      <c r="C52" s="43">
        <f t="shared" si="0"/>
        <v>2.5748928223876311E-2</v>
      </c>
      <c r="D52" s="44">
        <f>IF(OR($A52="",$B52=""),"",A52*'MPTO_working_2-way'!$G51)</f>
        <v>2.0207253886010363</v>
      </c>
      <c r="E52" s="46">
        <f>IF(OR($A52="",$B52=""),"",B52*'MPTO_working_2-way'!$G51)</f>
        <v>1.9796954314720812</v>
      </c>
      <c r="F52" s="44">
        <f>IF(OR($A52="",$B52=""),"",'MPTO_working_2-way'!D51)</f>
        <v>2.0212647191728026</v>
      </c>
      <c r="G52" s="46">
        <f>IF(OR($A52="",$B52=""),"",'MPTO_working_2-way'!E51)</f>
        <v>1.9791780536685666</v>
      </c>
      <c r="H52" s="44">
        <f>IF(OR($A52="",$B52=""),"",'OddsRatio_working_2-way'!M51)</f>
        <v>2.021278978873144</v>
      </c>
      <c r="I52" s="44">
        <f>IF(OR($A52="",$B52=""),"",'OddsRatio_working_2-way'!N51)</f>
        <v>1.9791643818062103</v>
      </c>
      <c r="J52" s="44">
        <f>IF('Log_working_2-way'!$D51="","",A52^('Log_working_2-way'!$D51))</f>
        <v>2.0215229873993761</v>
      </c>
      <c r="K52" s="46">
        <f>IF('Log_working_2-way'!$D51="","",B52^('Log_working_2-way'!$D51))</f>
        <v>1.9789304913693861</v>
      </c>
      <c r="L52" s="53">
        <f t="shared" si="1"/>
        <v>0.49487179487179483</v>
      </c>
      <c r="M52" s="53">
        <f t="shared" si="2"/>
        <v>0.50512820512820511</v>
      </c>
      <c r="N52" s="54">
        <v>149</v>
      </c>
      <c r="O52" s="54">
        <f t="shared" si="3"/>
        <v>73.365482233502519</v>
      </c>
      <c r="P52" s="54">
        <f t="shared" si="4"/>
        <v>71.797927461139906</v>
      </c>
      <c r="Q52" s="54">
        <f t="shared" si="5"/>
        <v>77.202072538860108</v>
      </c>
      <c r="R52" s="54">
        <f t="shared" si="6"/>
        <v>75.634517766497453</v>
      </c>
      <c r="S52" s="55">
        <f t="shared" si="7"/>
        <v>-3.8365903053575892</v>
      </c>
      <c r="T52" s="55">
        <f t="shared" si="8"/>
        <v>-3.8365903053575465</v>
      </c>
      <c r="U52" t="s">
        <v>275</v>
      </c>
      <c r="V52" t="s">
        <v>278</v>
      </c>
      <c r="W52" t="s">
        <v>308</v>
      </c>
      <c r="X52" s="38">
        <v>44440</v>
      </c>
      <c r="Y52" s="57" t="s">
        <v>421</v>
      </c>
    </row>
    <row r="53" spans="1:25" ht="15" x14ac:dyDescent="0.25">
      <c r="A53">
        <v>1.85</v>
      </c>
      <c r="B53">
        <v>2.0699999999999998</v>
      </c>
      <c r="C53" s="43">
        <f t="shared" si="0"/>
        <v>2.3632327980154022E-2</v>
      </c>
      <c r="D53" s="44">
        <f>IF(OR($A53="",$B53=""),"",A53*'MPTO_working_2-way'!$G52)</f>
        <v>1.893719806763285</v>
      </c>
      <c r="E53" s="46">
        <f>IF(OR($A53="",$B53=""),"",B53*'MPTO_working_2-way'!$G52)</f>
        <v>2.1189189189189186</v>
      </c>
      <c r="F53" s="44">
        <f>IF(OR($A53="",$B53=""),"",'MPTO_working_2-way'!D52)</f>
        <v>1.8913446104457341</v>
      </c>
      <c r="G53" s="46">
        <f>IF(OR($A53="",$B53=""),"",'MPTO_working_2-way'!E52)</f>
        <v>2.1219005402410303</v>
      </c>
      <c r="H53" s="44">
        <f>IF(OR($A53="",$B53=""),"",'OddsRatio_working_2-way'!M52)</f>
        <v>1.8912870039243732</v>
      </c>
      <c r="I53" s="44">
        <f>IF(OR($A53="",$B53=""),"",'OddsRatio_working_2-way'!N52)</f>
        <v>2.1219730519989164</v>
      </c>
      <c r="J53" s="44">
        <f>IF('Log_working_2-way'!$D52="","",A53^('Log_working_2-way'!$D52))</f>
        <v>1.8902161893692622</v>
      </c>
      <c r="K53" s="46">
        <f>IF('Log_working_2-way'!$D52="","",B53^('Log_working_2-way'!$D52))</f>
        <v>2.1233226399853709</v>
      </c>
      <c r="L53" s="53">
        <f t="shared" si="1"/>
        <v>0.52806122448979598</v>
      </c>
      <c r="M53" s="53">
        <f t="shared" si="2"/>
        <v>0.47193877551020413</v>
      </c>
      <c r="N53" s="54">
        <v>150</v>
      </c>
      <c r="O53" s="54">
        <f t="shared" si="3"/>
        <v>68.918918918918905</v>
      </c>
      <c r="P53" s="54">
        <f t="shared" si="4"/>
        <v>77.536231884057983</v>
      </c>
      <c r="Q53" s="54">
        <f t="shared" si="5"/>
        <v>72.463768115942031</v>
      </c>
      <c r="R53" s="54">
        <f t="shared" si="6"/>
        <v>81.081081081081066</v>
      </c>
      <c r="S53" s="55">
        <f t="shared" si="7"/>
        <v>-3.544849197023126</v>
      </c>
      <c r="T53" s="55">
        <f t="shared" si="8"/>
        <v>-3.5448491970230833</v>
      </c>
      <c r="U53" t="s">
        <v>281</v>
      </c>
      <c r="V53" t="s">
        <v>286</v>
      </c>
      <c r="W53" t="s">
        <v>308</v>
      </c>
      <c r="X53" s="38">
        <v>44440</v>
      </c>
      <c r="Y53" s="57" t="s">
        <v>431</v>
      </c>
    </row>
    <row r="54" spans="1:25" ht="15" x14ac:dyDescent="0.25">
      <c r="A54">
        <v>1.26</v>
      </c>
      <c r="B54">
        <v>4.05</v>
      </c>
      <c r="C54" s="43">
        <f t="shared" si="0"/>
        <v>4.0564373897707284E-2</v>
      </c>
      <c r="D54" s="44">
        <f>IF(OR($A54="",$B54=""),"",A54*'MPTO_working_2-way'!$G53)</f>
        <v>1.3111111111111111</v>
      </c>
      <c r="E54" s="46">
        <f>IF(OR($A54="",$B54=""),"",B54*'MPTO_working_2-way'!$G53)</f>
        <v>4.2142857142857144</v>
      </c>
      <c r="F54" s="44">
        <f>IF(OR($A54="",$B54=""),"",'MPTO_working_2-way'!D53)</f>
        <v>1.2930444697833523</v>
      </c>
      <c r="G54" s="46">
        <f>IF(OR($A54="",$B54=""),"",'MPTO_working_2-way'!E53)</f>
        <v>4.4124513618677046</v>
      </c>
      <c r="H54" s="44">
        <f>IF(OR($A54="",$B54=""),"",'OddsRatio_working_2-way'!M53)</f>
        <v>1.2919690080117141</v>
      </c>
      <c r="I54" s="44">
        <f>IF(OR($A54="",$B54=""),"",'OddsRatio_working_2-way'!N53)</f>
        <v>4.4250210555220288</v>
      </c>
      <c r="J54" s="44">
        <f>IF('Log_working_2-way'!$D53="","",A54^('Log_working_2-way'!$D53))</f>
        <v>1.2834437012831175</v>
      </c>
      <c r="K54" s="46">
        <f>IF('Log_working_2-way'!$D53="","",B54^('Log_working_2-way'!$D53))</f>
        <v>4.5280374742674327</v>
      </c>
      <c r="L54" s="53">
        <f t="shared" si="1"/>
        <v>0.76271186440677963</v>
      </c>
      <c r="M54" s="53">
        <f t="shared" si="2"/>
        <v>0.23728813559322035</v>
      </c>
      <c r="N54" s="54">
        <v>151</v>
      </c>
      <c r="O54" s="54">
        <f t="shared" si="3"/>
        <v>31.158730158730151</v>
      </c>
      <c r="P54" s="54">
        <f t="shared" si="4"/>
        <v>113.71604938271605</v>
      </c>
      <c r="Q54" s="54">
        <f t="shared" si="5"/>
        <v>37.283950617283949</v>
      </c>
      <c r="R54" s="54">
        <f t="shared" si="6"/>
        <v>119.84126984126983</v>
      </c>
      <c r="S54" s="55">
        <f t="shared" si="7"/>
        <v>-6.1252204585537982</v>
      </c>
      <c r="T54" s="55">
        <f t="shared" si="8"/>
        <v>-6.1252204585537839</v>
      </c>
      <c r="U54" t="s">
        <v>287</v>
      </c>
      <c r="V54" t="s">
        <v>274</v>
      </c>
      <c r="W54" t="s">
        <v>308</v>
      </c>
      <c r="X54" s="38">
        <v>44440</v>
      </c>
      <c r="Y54" s="57" t="s">
        <v>424</v>
      </c>
    </row>
    <row r="55" spans="1:25" ht="15" x14ac:dyDescent="0.25">
      <c r="A55">
        <v>2.64</v>
      </c>
      <c r="B55">
        <v>1.54</v>
      </c>
      <c r="C55" s="43">
        <f t="shared" si="0"/>
        <v>2.813852813852824E-2</v>
      </c>
      <c r="D55" s="44">
        <f>IF(OR($A55="",$B55=""),"",A55*'MPTO_working_2-way'!$G54)</f>
        <v>2.7142857142857149</v>
      </c>
      <c r="E55" s="46">
        <f>IF(OR($A55="",$B55=""),"",B55*'MPTO_working_2-way'!$G54)</f>
        <v>1.5833333333333335</v>
      </c>
      <c r="F55" s="44">
        <f>IF(OR($A55="",$B55=""),"",'MPTO_working_2-way'!D54)</f>
        <v>2.7418397626112765</v>
      </c>
      <c r="G55" s="46">
        <f>IF(OR($A55="",$B55=""),"",'MPTO_working_2-way'!E54)</f>
        <v>1.5741056218057923</v>
      </c>
      <c r="H55" s="44">
        <f>IF(OR($A55="",$B55=""),"",'OddsRatio_working_2-way'!M54)</f>
        <v>2.7427096823731243</v>
      </c>
      <c r="I55" s="44">
        <f>IF(OR($A55="",$B55=""),"",'OddsRatio_working_2-way'!N54)</f>
        <v>1.5738190417570046</v>
      </c>
      <c r="J55" s="44">
        <f>IF('Log_working_2-way'!$D54="","",A55^('Log_working_2-way'!$D54))</f>
        <v>2.7555470769012813</v>
      </c>
      <c r="K55" s="46">
        <f>IF('Log_working_2-way'!$D54="","",B55^('Log_working_2-way'!$D54))</f>
        <v>1.5696230042233144</v>
      </c>
      <c r="L55" s="53">
        <f t="shared" si="1"/>
        <v>0.36842105263157887</v>
      </c>
      <c r="M55" s="53">
        <f t="shared" si="2"/>
        <v>0.63157894736842102</v>
      </c>
      <c r="N55" s="54">
        <v>152</v>
      </c>
      <c r="O55" s="54">
        <f t="shared" si="3"/>
        <v>94.424242424242436</v>
      </c>
      <c r="P55" s="54">
        <f t="shared" si="4"/>
        <v>53.298701298701303</v>
      </c>
      <c r="Q55" s="54">
        <f t="shared" si="5"/>
        <v>98.701298701298697</v>
      </c>
      <c r="R55" s="54">
        <f t="shared" si="6"/>
        <v>57.575757575757578</v>
      </c>
      <c r="S55" s="55">
        <f t="shared" si="7"/>
        <v>-4.2770562770562606</v>
      </c>
      <c r="T55" s="55">
        <f t="shared" si="8"/>
        <v>-4.2770562770562748</v>
      </c>
      <c r="U55" t="s">
        <v>247</v>
      </c>
      <c r="V55" t="s">
        <v>280</v>
      </c>
      <c r="W55" t="s">
        <v>308</v>
      </c>
      <c r="X55" s="38">
        <v>44440</v>
      </c>
      <c r="Y55" s="57" t="s">
        <v>434</v>
      </c>
    </row>
    <row r="56" spans="1:25" ht="15" x14ac:dyDescent="0.25">
      <c r="A56">
        <v>1.92</v>
      </c>
      <c r="B56">
        <v>1.99</v>
      </c>
      <c r="C56" s="43">
        <f t="shared" si="0"/>
        <v>2.3345896147403788E-2</v>
      </c>
      <c r="D56" s="44">
        <f>IF(OR($A56="",$B56=""),"",A56*'MPTO_working_2-way'!$G55)</f>
        <v>1.9648241206030153</v>
      </c>
      <c r="E56" s="46">
        <f>IF(OR($A56="",$B56=""),"",B56*'MPTO_working_2-way'!$G55)</f>
        <v>2.0364583333333335</v>
      </c>
      <c r="F56" s="44">
        <f>IF(OR($A56="",$B56=""),"",'MPTO_working_2-way'!D55)</f>
        <v>1.9640176827387685</v>
      </c>
      <c r="G56" s="46">
        <f>IF(OR($A56="",$B56=""),"",'MPTO_working_2-way'!E55)</f>
        <v>2.0373253705876082</v>
      </c>
      <c r="H56" s="44">
        <f>IF(OR($A56="",$B56=""),"",'OddsRatio_working_2-way'!M55)</f>
        <v>1.9639984073082948</v>
      </c>
      <c r="I56" s="44">
        <f>IF(OR($A56="",$B56=""),"",'OddsRatio_working_2-way'!N55)</f>
        <v>2.0373461122121879</v>
      </c>
      <c r="J56" s="44">
        <f>IF('Log_working_2-way'!$D55="","",A56^('Log_working_2-way'!$D55))</f>
        <v>1.9636346459170313</v>
      </c>
      <c r="K56" s="46">
        <f>IF('Log_working_2-way'!$D55="","",B56^('Log_working_2-way'!$D55))</f>
        <v>2.0377376988644484</v>
      </c>
      <c r="L56" s="53">
        <f t="shared" si="1"/>
        <v>0.50895140664961636</v>
      </c>
      <c r="M56" s="53">
        <f t="shared" si="2"/>
        <v>0.49104859335038359</v>
      </c>
      <c r="N56" s="54">
        <v>153</v>
      </c>
      <c r="O56" s="54">
        <f t="shared" si="3"/>
        <v>73.3125</v>
      </c>
      <c r="P56" s="54">
        <f t="shared" si="4"/>
        <v>76.115577889447209</v>
      </c>
      <c r="Q56" s="54">
        <f t="shared" si="5"/>
        <v>76.884422110552762</v>
      </c>
      <c r="R56" s="54">
        <f t="shared" si="6"/>
        <v>79.6875</v>
      </c>
      <c r="S56" s="55">
        <f t="shared" si="7"/>
        <v>-3.5719221105527623</v>
      </c>
      <c r="T56" s="55">
        <f t="shared" si="8"/>
        <v>-3.5719221105527907</v>
      </c>
      <c r="U56" t="s">
        <v>285</v>
      </c>
      <c r="V56" t="s">
        <v>249</v>
      </c>
      <c r="W56" t="s">
        <v>308</v>
      </c>
      <c r="X56" s="38">
        <v>44440</v>
      </c>
      <c r="Y56" s="57" t="s">
        <v>420</v>
      </c>
    </row>
    <row r="57" spans="1:25" ht="15" x14ac:dyDescent="0.25">
      <c r="A57">
        <v>2.42</v>
      </c>
      <c r="B57">
        <v>1.59</v>
      </c>
      <c r="C57" s="43">
        <f t="shared" si="0"/>
        <v>4.21539581059307E-2</v>
      </c>
      <c r="D57" s="44">
        <f>IF(OR($A57="",$B57=""),"",A57*'MPTO_working_2-way'!$G56)</f>
        <v>2.5220125786163523</v>
      </c>
      <c r="E57" s="46">
        <f>IF(OR($A57="",$B57=""),"",B57*'MPTO_working_2-way'!$G56)</f>
        <v>1.6570247933884299</v>
      </c>
      <c r="F57" s="44">
        <f>IF(OR($A57="",$B57=""),"",'MPTO_working_2-way'!D56)</f>
        <v>2.5500695871164427</v>
      </c>
      <c r="G57" s="46">
        <f>IF(OR($A57="",$B57=""),"",'MPTO_working_2-way'!E56)</f>
        <v>1.6451323271623415</v>
      </c>
      <c r="H57" s="44">
        <f>IF(OR($A57="",$B57=""),"",'OddsRatio_working_2-way'!M56)</f>
        <v>2.5513799215591741</v>
      </c>
      <c r="I57" s="44">
        <f>IF(OR($A57="",$B57=""),"",'OddsRatio_working_2-way'!N56)</f>
        <v>1.6445874321971223</v>
      </c>
      <c r="J57" s="44">
        <f>IF('Log_working_2-way'!$D56="","",A57^('Log_working_2-way'!$D56))</f>
        <v>2.5645690601012014</v>
      </c>
      <c r="K57" s="46">
        <f>IF('Log_working_2-way'!$D56="","",B57^('Log_working_2-way'!$D56))</f>
        <v>1.6391536337391139</v>
      </c>
      <c r="L57" s="53">
        <f t="shared" si="1"/>
        <v>0.39650872817955113</v>
      </c>
      <c r="M57" s="53">
        <f t="shared" si="2"/>
        <v>0.60349127182044882</v>
      </c>
      <c r="N57" s="54">
        <v>154</v>
      </c>
      <c r="O57" s="54">
        <f t="shared" si="3"/>
        <v>90.363636363636374</v>
      </c>
      <c r="P57" s="54">
        <f t="shared" si="4"/>
        <v>57.144654088050324</v>
      </c>
      <c r="Q57" s="54">
        <f t="shared" si="5"/>
        <v>96.855345911949684</v>
      </c>
      <c r="R57" s="54">
        <f t="shared" si="6"/>
        <v>63.63636363636364</v>
      </c>
      <c r="S57" s="55">
        <f t="shared" si="7"/>
        <v>-6.4917095483133096</v>
      </c>
      <c r="T57" s="55">
        <f t="shared" si="8"/>
        <v>-6.4917095483133167</v>
      </c>
      <c r="U57" t="s">
        <v>235</v>
      </c>
      <c r="V57" t="s">
        <v>226</v>
      </c>
      <c r="W57" t="s">
        <v>309</v>
      </c>
      <c r="X57" s="38">
        <v>44440</v>
      </c>
      <c r="Y57" s="57" t="s">
        <v>420</v>
      </c>
    </row>
    <row r="58" spans="1:25" ht="15" x14ac:dyDescent="0.25">
      <c r="A58">
        <v>1.72</v>
      </c>
      <c r="B58">
        <v>2.08</v>
      </c>
      <c r="C58" s="43">
        <f t="shared" si="0"/>
        <v>6.2164579606440062E-2</v>
      </c>
      <c r="D58" s="44">
        <f>IF(OR($A58="",$B58=""),"",A58*'MPTO_working_2-way'!$G57)</f>
        <v>1.8269230769230769</v>
      </c>
      <c r="E58" s="46">
        <f>IF(OR($A58="",$B58=""),"",B58*'MPTO_working_2-way'!$G57)</f>
        <v>2.2093023255813953</v>
      </c>
      <c r="F58" s="44">
        <f>IF(OR($A58="",$B58=""),"",'MPTO_working_2-way'!D57)</f>
        <v>1.8171475010158471</v>
      </c>
      <c r="G58" s="46">
        <f>IF(OR($A58="",$B58=""),"",'MPTO_working_2-way'!E57)</f>
        <v>2.2237692690203881</v>
      </c>
      <c r="H58" s="44">
        <f>IF(OR($A58="",$B58=""),"",'OddsRatio_working_2-way'!M57)</f>
        <v>1.816496580927726</v>
      </c>
      <c r="I58" s="44">
        <f>IF(OR($A58="",$B58=""),"",'OddsRatio_working_2-way'!N57)</f>
        <v>2.2247448713915898</v>
      </c>
      <c r="J58" s="44">
        <f>IF('Log_working_2-way'!$D57="","",A58^('Log_working_2-way'!$D57))</f>
        <v>1.8119661788930275</v>
      </c>
      <c r="K58" s="46">
        <f>IF('Log_working_2-way'!$D57="","",B58^('Log_working_2-way'!$D57))</f>
        <v>2.2315783908110327</v>
      </c>
      <c r="L58" s="53">
        <f t="shared" si="1"/>
        <v>0.54736842105263162</v>
      </c>
      <c r="M58" s="53">
        <f t="shared" si="2"/>
        <v>0.45263157894736844</v>
      </c>
      <c r="N58" s="54">
        <v>155</v>
      </c>
      <c r="O58" s="54">
        <f t="shared" si="3"/>
        <v>64.88372093023257</v>
      </c>
      <c r="P58" s="54">
        <f t="shared" si="4"/>
        <v>80.480769230769241</v>
      </c>
      <c r="Q58" s="54">
        <f t="shared" si="5"/>
        <v>74.519230769230759</v>
      </c>
      <c r="R58" s="54">
        <f t="shared" si="6"/>
        <v>90.116279069767444</v>
      </c>
      <c r="S58" s="55">
        <f t="shared" si="7"/>
        <v>-9.635509838998189</v>
      </c>
      <c r="T58" s="55">
        <f t="shared" si="8"/>
        <v>-9.6355098389982032</v>
      </c>
      <c r="U58" t="s">
        <v>374</v>
      </c>
      <c r="V58" t="s">
        <v>89</v>
      </c>
      <c r="W58" t="s">
        <v>414</v>
      </c>
      <c r="X58" s="38">
        <v>44440</v>
      </c>
      <c r="Y58" s="57" t="s">
        <v>428</v>
      </c>
    </row>
    <row r="59" spans="1:25" ht="15" x14ac:dyDescent="0.25">
      <c r="A59">
        <v>1.49</v>
      </c>
      <c r="B59">
        <v>2.75</v>
      </c>
      <c r="C59" s="43">
        <f t="shared" si="0"/>
        <v>3.4777303233679113E-2</v>
      </c>
      <c r="D59" s="44">
        <f>IF(OR($A59="",$B59=""),"",A59*'MPTO_working_2-way'!$G58)</f>
        <v>1.541818181818182</v>
      </c>
      <c r="E59" s="46">
        <f>IF(OR($A59="",$B59=""),"",B59*'MPTO_working_2-way'!$G58)</f>
        <v>2.8456375838926178</v>
      </c>
      <c r="F59" s="44">
        <f>IF(OR($A59="",$B59=""),"",'MPTO_working_2-way'!D58)</f>
        <v>1.5296313579094729</v>
      </c>
      <c r="G59" s="46">
        <f>IF(OR($A59="",$B59=""),"",'MPTO_working_2-way'!E58)</f>
        <v>2.8881057268722468</v>
      </c>
      <c r="H59" s="44">
        <f>IF(OR($A59="",$B59=""),"",'OddsRatio_working_2-way'!M58)</f>
        <v>1.5291502622129183</v>
      </c>
      <c r="I59" s="44">
        <f>IF(OR($A59="",$B59=""),"",'OddsRatio_working_2-way'!N58)</f>
        <v>2.8898223650461352</v>
      </c>
      <c r="J59" s="44">
        <f>IF('Log_working_2-way'!$D58="","",A59^('Log_working_2-way'!$D58))</f>
        <v>1.523576998193785</v>
      </c>
      <c r="K59" s="46">
        <f>IF('Log_working_2-way'!$D58="","",B59^('Log_working_2-way'!$D58))</f>
        <v>2.9099387548526887</v>
      </c>
      <c r="L59" s="53">
        <f t="shared" si="1"/>
        <v>0.6485849056603773</v>
      </c>
      <c r="M59" s="53">
        <f t="shared" si="2"/>
        <v>0.35141509433962259</v>
      </c>
      <c r="N59" s="54">
        <v>156</v>
      </c>
      <c r="O59" s="54">
        <f t="shared" si="3"/>
        <v>51.302013422818796</v>
      </c>
      <c r="P59" s="54">
        <f t="shared" si="4"/>
        <v>99.27272727272728</v>
      </c>
      <c r="Q59" s="54">
        <f t="shared" si="5"/>
        <v>56.727272727272727</v>
      </c>
      <c r="R59" s="54">
        <f t="shared" si="6"/>
        <v>104.69798657718121</v>
      </c>
      <c r="S59" s="55">
        <f t="shared" si="7"/>
        <v>-5.425259304453931</v>
      </c>
      <c r="T59" s="55">
        <f t="shared" si="8"/>
        <v>-5.425259304453931</v>
      </c>
      <c r="U59" t="s">
        <v>288</v>
      </c>
      <c r="V59" t="s">
        <v>98</v>
      </c>
      <c r="W59" t="s">
        <v>310</v>
      </c>
      <c r="X59" s="38">
        <v>44440</v>
      </c>
      <c r="Y59" s="57" t="s">
        <v>425</v>
      </c>
    </row>
    <row r="60" spans="1:25" ht="15" x14ac:dyDescent="0.25">
      <c r="A60">
        <v>1.97</v>
      </c>
      <c r="B60">
        <v>1.93</v>
      </c>
      <c r="C60" s="43">
        <f t="shared" si="0"/>
        <v>2.5748928223876311E-2</v>
      </c>
      <c r="D60" s="44">
        <f>IF(OR($A60="",$B60=""),"",A60*'MPTO_working_2-way'!$G59)</f>
        <v>2.0207253886010363</v>
      </c>
      <c r="E60" s="46">
        <f>IF(OR($A60="",$B60=""),"",B60*'MPTO_working_2-way'!$G59)</f>
        <v>1.9796954314720812</v>
      </c>
      <c r="F60" s="44">
        <f>IF(OR($A60="",$B60=""),"",'MPTO_working_2-way'!D59)</f>
        <v>2.0212647191728026</v>
      </c>
      <c r="G60" s="46">
        <f>IF(OR($A60="",$B60=""),"",'MPTO_working_2-way'!E59)</f>
        <v>1.9791780536685666</v>
      </c>
      <c r="H60" s="44">
        <f>IF(OR($A60="",$B60=""),"",'OddsRatio_working_2-way'!M59)</f>
        <v>2.021278978873144</v>
      </c>
      <c r="I60" s="44">
        <f>IF(OR($A60="",$B60=""),"",'OddsRatio_working_2-way'!N59)</f>
        <v>1.9791643818062103</v>
      </c>
      <c r="J60" s="44">
        <f>IF('Log_working_2-way'!$D59="","",A60^('Log_working_2-way'!$D59))</f>
        <v>2.0215229873993761</v>
      </c>
      <c r="K60" s="46">
        <f>IF('Log_working_2-way'!$D59="","",B60^('Log_working_2-way'!$D59))</f>
        <v>1.9789304913693861</v>
      </c>
      <c r="L60" s="53">
        <f t="shared" si="1"/>
        <v>0.49487179487179483</v>
      </c>
      <c r="M60" s="53">
        <f t="shared" si="2"/>
        <v>0.50512820512820511</v>
      </c>
      <c r="N60" s="54">
        <v>157</v>
      </c>
      <c r="O60" s="54">
        <f t="shared" si="3"/>
        <v>77.304568527918789</v>
      </c>
      <c r="P60" s="54">
        <f t="shared" si="4"/>
        <v>75.652849740932652</v>
      </c>
      <c r="Q60" s="54">
        <f t="shared" si="5"/>
        <v>81.347150259067362</v>
      </c>
      <c r="R60" s="54">
        <f t="shared" si="6"/>
        <v>79.695431472081211</v>
      </c>
      <c r="S60" s="55">
        <f t="shared" si="7"/>
        <v>-4.042581731148573</v>
      </c>
      <c r="T60" s="55">
        <f t="shared" si="8"/>
        <v>-4.0425817311485588</v>
      </c>
      <c r="U60" t="s">
        <v>96</v>
      </c>
      <c r="V60" t="s">
        <v>100</v>
      </c>
      <c r="W60" t="s">
        <v>310</v>
      </c>
      <c r="X60" s="38">
        <v>44440</v>
      </c>
      <c r="Y60" s="57" t="s">
        <v>423</v>
      </c>
    </row>
    <row r="61" spans="1:25" ht="15" x14ac:dyDescent="0.25">
      <c r="A61">
        <v>1.69</v>
      </c>
      <c r="B61">
        <v>2.1800000000000002</v>
      </c>
      <c r="C61" s="43">
        <f t="shared" si="0"/>
        <v>5.0431572661636226E-2</v>
      </c>
      <c r="D61" s="44">
        <f>IF(OR($A61="",$B61=""),"",A61*'MPTO_working_2-way'!$G60)</f>
        <v>1.7752293577981653</v>
      </c>
      <c r="E61" s="46">
        <f>IF(OR($A61="",$B61=""),"",B61*'MPTO_working_2-way'!$G60)</f>
        <v>2.2899408284023672</v>
      </c>
      <c r="F61" s="44">
        <f>IF(OR($A61="",$B61=""),"",'MPTO_working_2-way'!D60)</f>
        <v>1.7652244741507357</v>
      </c>
      <c r="G61" s="46">
        <f>IF(OR($A61="",$B61=""),"",'MPTO_working_2-way'!E60)</f>
        <v>2.3068060860309316</v>
      </c>
      <c r="H61" s="44">
        <f>IF(OR($A61="",$B61=""),"",'OddsRatio_working_2-way'!M60)</f>
        <v>1.7646867088630902</v>
      </c>
      <c r="I61" s="44">
        <f>IF(OR($A61="",$B61=""),"",'OddsRatio_working_2-way'!N60)</f>
        <v>2.3077250963165894</v>
      </c>
      <c r="J61" s="44">
        <f>IF('Log_working_2-way'!$D60="","",A61^('Log_working_2-way'!$D60))</f>
        <v>1.7600934217112194</v>
      </c>
      <c r="K61" s="46">
        <f>IF('Log_working_2-way'!$D60="","",B61^('Log_working_2-way'!$D60))</f>
        <v>2.3156277523719879</v>
      </c>
      <c r="L61" s="53">
        <f t="shared" si="1"/>
        <v>0.56330749354005161</v>
      </c>
      <c r="M61" s="53">
        <f t="shared" si="2"/>
        <v>0.43669250645994823</v>
      </c>
      <c r="N61" s="54">
        <v>158</v>
      </c>
      <c r="O61" s="54">
        <f t="shared" si="3"/>
        <v>64.508875739644964</v>
      </c>
      <c r="P61" s="54">
        <f t="shared" si="4"/>
        <v>85.522935779816507</v>
      </c>
      <c r="Q61" s="54">
        <f t="shared" si="5"/>
        <v>72.477064220183479</v>
      </c>
      <c r="R61" s="54">
        <f t="shared" si="6"/>
        <v>93.491124260355036</v>
      </c>
      <c r="S61" s="55">
        <f t="shared" si="7"/>
        <v>-7.9681884805385153</v>
      </c>
      <c r="T61" s="55">
        <f t="shared" si="8"/>
        <v>-7.9681884805385295</v>
      </c>
      <c r="U61" t="s">
        <v>52</v>
      </c>
      <c r="V61" t="s">
        <v>104</v>
      </c>
      <c r="W61" t="s">
        <v>310</v>
      </c>
      <c r="X61" s="38">
        <v>44440</v>
      </c>
      <c r="Y61" s="57" t="s">
        <v>423</v>
      </c>
    </row>
    <row r="62" spans="1:25" ht="15" x14ac:dyDescent="0.25">
      <c r="A62">
        <v>1.98</v>
      </c>
      <c r="B62">
        <v>1.9</v>
      </c>
      <c r="C62" s="43">
        <f t="shared" si="0"/>
        <v>3.1366294524189264E-2</v>
      </c>
      <c r="D62" s="44">
        <f>IF(OR($A62="",$B62=""),"",A62*'MPTO_working_2-way'!$G61)</f>
        <v>2.0421052631578949</v>
      </c>
      <c r="E62" s="46">
        <f>IF(OR($A62="",$B62=""),"",B62*'MPTO_working_2-way'!$G61)</f>
        <v>1.9595959595959596</v>
      </c>
      <c r="F62" s="44">
        <f>IF(OR($A62="",$B62=""),"",'MPTO_working_2-way'!D61)</f>
        <v>2.0434546442151005</v>
      </c>
      <c r="G62" s="46">
        <f>IF(OR($A62="",$B62=""),"",'MPTO_working_2-way'!E61)</f>
        <v>1.9583550234252993</v>
      </c>
      <c r="H62" s="44">
        <f>IF(OR($A62="",$B62=""),"",'OddsRatio_working_2-way'!M61)</f>
        <v>2.0434983894999017</v>
      </c>
      <c r="I62" s="44">
        <f>IF(OR($A62="",$B62=""),"",'OddsRatio_working_2-way'!N61)</f>
        <v>1.9583148474999099</v>
      </c>
      <c r="J62" s="44">
        <f>IF('Log_working_2-way'!$D61="","",A62^('Log_working_2-way'!$D61))</f>
        <v>2.0441122029468173</v>
      </c>
      <c r="K62" s="46">
        <f>IF('Log_working_2-way'!$D61="","",B62^('Log_working_2-way'!$D61))</f>
        <v>1.9577514726651566</v>
      </c>
      <c r="L62" s="53">
        <f t="shared" si="1"/>
        <v>0.48969072164948452</v>
      </c>
      <c r="M62" s="53">
        <f t="shared" si="2"/>
        <v>0.51030927835051543</v>
      </c>
      <c r="N62" s="54">
        <v>159</v>
      </c>
      <c r="O62" s="54">
        <f t="shared" si="3"/>
        <v>78.696969696969703</v>
      </c>
      <c r="P62" s="54">
        <f t="shared" si="4"/>
        <v>75.315789473684191</v>
      </c>
      <c r="Q62" s="54">
        <f t="shared" si="5"/>
        <v>83.68421052631578</v>
      </c>
      <c r="R62" s="54">
        <f t="shared" si="6"/>
        <v>80.303030303030312</v>
      </c>
      <c r="S62" s="55">
        <f t="shared" si="7"/>
        <v>-4.9872408293460779</v>
      </c>
      <c r="T62" s="55">
        <f t="shared" si="8"/>
        <v>-4.9872408293461206</v>
      </c>
      <c r="U62" t="s">
        <v>255</v>
      </c>
      <c r="V62" t="s">
        <v>256</v>
      </c>
      <c r="W62" t="s">
        <v>311</v>
      </c>
      <c r="X62" s="38">
        <v>44440</v>
      </c>
      <c r="Y62" s="57" t="s">
        <v>417</v>
      </c>
    </row>
    <row r="63" spans="1:25" ht="15" x14ac:dyDescent="0.25">
      <c r="A63">
        <v>1.61</v>
      </c>
      <c r="B63">
        <v>2.42</v>
      </c>
      <c r="C63" s="43">
        <f t="shared" si="0"/>
        <v>3.4341152918228035E-2</v>
      </c>
      <c r="D63" s="44">
        <f>IF(OR($A63="",$B63=""),"",A63*'MPTO_working_2-way'!$G62)</f>
        <v>1.6652892561983472</v>
      </c>
      <c r="E63" s="46">
        <f>IF(OR($A63="",$B63=""),"",B63*'MPTO_working_2-way'!$G62)</f>
        <v>2.5031055900621118</v>
      </c>
      <c r="F63" s="44">
        <f>IF(OR($A63="",$B63=""),"",'MPTO_working_2-way'!D62)</f>
        <v>1.655773235306617</v>
      </c>
      <c r="G63" s="46">
        <f>IF(OR($A63="",$B63=""),"",'MPTO_working_2-way'!E62)</f>
        <v>2.5249173741170372</v>
      </c>
      <c r="H63" s="44">
        <f>IF(OR($A63="",$B63=""),"",'OddsRatio_working_2-way'!M62)</f>
        <v>1.6554215931663621</v>
      </c>
      <c r="I63" s="44">
        <f>IF(OR($A63="",$B63=""),"",'OddsRatio_working_2-way'!N62)</f>
        <v>2.5257355119610394</v>
      </c>
      <c r="J63" s="44">
        <f>IF('Log_working_2-way'!$D62="","",A63^('Log_working_2-way'!$D62))</f>
        <v>1.6510939281167687</v>
      </c>
      <c r="K63" s="46">
        <f>IF('Log_working_2-way'!$D62="","",B63^('Log_working_2-way'!$D62))</f>
        <v>2.5358767096666233</v>
      </c>
      <c r="L63" s="53">
        <f t="shared" si="1"/>
        <v>0.60049627791563276</v>
      </c>
      <c r="M63" s="53">
        <f t="shared" si="2"/>
        <v>0.39950372208436724</v>
      </c>
      <c r="N63" s="54">
        <v>160</v>
      </c>
      <c r="O63" s="54">
        <f t="shared" si="3"/>
        <v>60.621118012422372</v>
      </c>
      <c r="P63" s="54">
        <f t="shared" si="4"/>
        <v>93.88429752066115</v>
      </c>
      <c r="Q63" s="54">
        <f t="shared" si="5"/>
        <v>66.11570247933885</v>
      </c>
      <c r="R63" s="54">
        <f t="shared" si="6"/>
        <v>99.378881987577628</v>
      </c>
      <c r="S63" s="55">
        <f t="shared" si="7"/>
        <v>-5.4945844669164785</v>
      </c>
      <c r="T63" s="55">
        <f t="shared" si="8"/>
        <v>-5.4945844669164785</v>
      </c>
      <c r="U63" t="s">
        <v>261</v>
      </c>
      <c r="V63" t="s">
        <v>292</v>
      </c>
      <c r="W63" t="s">
        <v>312</v>
      </c>
      <c r="X63" s="38">
        <v>44440</v>
      </c>
      <c r="Y63" s="57" t="s">
        <v>431</v>
      </c>
    </row>
    <row r="64" spans="1:25" ht="15" x14ac:dyDescent="0.25">
      <c r="A64">
        <v>1.7</v>
      </c>
      <c r="B64">
        <v>2.25</v>
      </c>
      <c r="C64" s="43">
        <f t="shared" si="0"/>
        <v>3.2679738562091387E-2</v>
      </c>
      <c r="D64" s="44">
        <f>IF(OR($A64="",$B64=""),"",A64*'MPTO_working_2-way'!$G63)</f>
        <v>1.7555555555555553</v>
      </c>
      <c r="E64" s="46">
        <f>IF(OR($A64="",$B64=""),"",B64*'MPTO_working_2-way'!$G63)</f>
        <v>2.3235294117647056</v>
      </c>
      <c r="F64" s="44">
        <f>IF(OR($A64="",$B64=""),"",'MPTO_working_2-way'!D63)</f>
        <v>1.7485714285714284</v>
      </c>
      <c r="G64" s="46">
        <f>IF(OR($A64="",$B64=""),"",'MPTO_working_2-way'!E63)</f>
        <v>2.3358778625954195</v>
      </c>
      <c r="H64" s="44">
        <f>IF(OR($A64="",$B64=""),"",'OddsRatio_working_2-way'!M63)</f>
        <v>1.7483314773547878</v>
      </c>
      <c r="I64" s="44">
        <f>IF(OR($A64="",$B64=""),"",'OddsRatio_working_2-way'!N63)</f>
        <v>2.3363062095621219</v>
      </c>
      <c r="J64" s="44">
        <f>IF('Log_working_2-way'!$D63="","",A64^('Log_working_2-way'!$D63))</f>
        <v>1.7451629298644922</v>
      </c>
      <c r="K64" s="46">
        <f>IF('Log_working_2-way'!$D63="","",B64^('Log_working_2-way'!$D63))</f>
        <v>2.3419883892799152</v>
      </c>
      <c r="L64" s="53">
        <f t="shared" si="1"/>
        <v>0.569620253164557</v>
      </c>
      <c r="M64" s="53">
        <f t="shared" si="2"/>
        <v>0.43037974683544311</v>
      </c>
      <c r="N64" s="54">
        <v>161</v>
      </c>
      <c r="O64" s="54">
        <f t="shared" si="3"/>
        <v>66.294117647058826</v>
      </c>
      <c r="P64" s="54">
        <f t="shared" si="4"/>
        <v>89.444444444444443</v>
      </c>
      <c r="Q64" s="54">
        <f t="shared" si="5"/>
        <v>71.555555555555557</v>
      </c>
      <c r="R64" s="54">
        <f t="shared" si="6"/>
        <v>94.705882352941174</v>
      </c>
      <c r="S64" s="55">
        <f t="shared" si="7"/>
        <v>-5.2614379084967311</v>
      </c>
      <c r="T64" s="55">
        <f t="shared" si="8"/>
        <v>-5.2614379084967311</v>
      </c>
      <c r="U64" t="s">
        <v>241</v>
      </c>
      <c r="V64" t="s">
        <v>260</v>
      </c>
      <c r="W64" t="s">
        <v>312</v>
      </c>
      <c r="X64" s="38">
        <v>44440</v>
      </c>
      <c r="Y64" s="57" t="s">
        <v>425</v>
      </c>
    </row>
    <row r="65" spans="1:25" ht="15" x14ac:dyDescent="0.25">
      <c r="A65">
        <v>1.92</v>
      </c>
      <c r="B65">
        <v>1.97</v>
      </c>
      <c r="C65" s="43">
        <f t="shared" si="0"/>
        <v>2.844754653130277E-2</v>
      </c>
      <c r="D65" s="44">
        <f>IF(OR($A65="",$B65=""),"",A65*'MPTO_working_2-way'!$G64)</f>
        <v>1.9746192893401013</v>
      </c>
      <c r="E65" s="46">
        <f>IF(OR($A65="",$B65=""),"",B65*'MPTO_working_2-way'!$G64)</f>
        <v>2.0260416666666665</v>
      </c>
      <c r="F65" s="44">
        <f>IF(OR($A65="",$B65=""),"",'MPTO_working_2-way'!D64)</f>
        <v>1.9739066903246005</v>
      </c>
      <c r="G65" s="46">
        <f>IF(OR($A65="",$B65=""),"",'MPTO_working_2-way'!E64)</f>
        <v>2.0267924123888115</v>
      </c>
      <c r="H65" s="44">
        <f>IF(OR($A65="",$B65=""),"",'OddsRatio_working_2-way'!M64)</f>
        <v>1.9738858291644976</v>
      </c>
      <c r="I65" s="44">
        <f>IF(OR($A65="",$B65=""),"",'OddsRatio_working_2-way'!N64)</f>
        <v>2.0268144068364817</v>
      </c>
      <c r="J65" s="44">
        <f>IF('Log_working_2-way'!$D64="","",A65^('Log_working_2-way'!$D64))</f>
        <v>1.9735629954505829</v>
      </c>
      <c r="K65" s="46">
        <f>IF('Log_working_2-way'!$D64="","",B65^('Log_working_2-way'!$D64))</f>
        <v>2.0271548987306875</v>
      </c>
      <c r="L65" s="53">
        <f t="shared" si="1"/>
        <v>0.50642673521850901</v>
      </c>
      <c r="M65" s="53">
        <f t="shared" si="2"/>
        <v>0.49357326478149105</v>
      </c>
      <c r="N65" s="54">
        <v>162</v>
      </c>
      <c r="O65" s="54">
        <f t="shared" si="3"/>
        <v>77.624999999999986</v>
      </c>
      <c r="P65" s="54">
        <f t="shared" si="4"/>
        <v>79.766497461928921</v>
      </c>
      <c r="Q65" s="54">
        <f t="shared" si="5"/>
        <v>82.233502538071065</v>
      </c>
      <c r="R65" s="54">
        <f t="shared" si="6"/>
        <v>84.375</v>
      </c>
      <c r="S65" s="55">
        <f t="shared" si="7"/>
        <v>-4.6085025380710789</v>
      </c>
      <c r="T65" s="55">
        <f t="shared" si="8"/>
        <v>-4.6085025380710789</v>
      </c>
      <c r="U65" t="s">
        <v>295</v>
      </c>
      <c r="V65" t="s">
        <v>290</v>
      </c>
      <c r="W65" t="s">
        <v>312</v>
      </c>
      <c r="X65" s="38">
        <v>44440</v>
      </c>
      <c r="Y65" s="57" t="s">
        <v>417</v>
      </c>
    </row>
    <row r="66" spans="1:25" ht="15" x14ac:dyDescent="0.25">
      <c r="A66">
        <v>1.6</v>
      </c>
      <c r="B66">
        <v>2.44</v>
      </c>
      <c r="C66" s="43">
        <f t="shared" si="0"/>
        <v>3.4836065573770503E-2</v>
      </c>
      <c r="D66" s="44">
        <f>IF(OR($A66="",$B66=""),"",A66*'MPTO_working_2-way'!$G65)</f>
        <v>1.6557377049180328</v>
      </c>
      <c r="E66" s="46">
        <f>IF(OR($A66="",$B66=""),"",B66*'MPTO_working_2-way'!$G65)</f>
        <v>2.5249999999999999</v>
      </c>
      <c r="F66" s="44">
        <f>IF(OR($A66="",$B66=""),"",'MPTO_working_2-way'!D65)</f>
        <v>1.6458684654300169</v>
      </c>
      <c r="G66" s="46">
        <f>IF(OR($A66="",$B66=""),"",'MPTO_working_2-way'!E65)</f>
        <v>2.548302872062663</v>
      </c>
      <c r="H66" s="44">
        <f>IF(OR($A66="",$B66=""),"",'OddsRatio_working_2-way'!M65)</f>
        <v>1.6454972243679031</v>
      </c>
      <c r="I66" s="44">
        <f>IF(OR($A66="",$B66=""),"",'OddsRatio_working_2-way'!N65)</f>
        <v>2.5491933384829668</v>
      </c>
      <c r="J66" s="44">
        <f>IF('Log_working_2-way'!$D65="","",A66^('Log_working_2-way'!$D65))</f>
        <v>1.6410065291696188</v>
      </c>
      <c r="K66" s="46">
        <f>IF('Log_working_2-way'!$D65="","",B66^('Log_working_2-way'!$D65))</f>
        <v>2.5600465119993632</v>
      </c>
      <c r="L66" s="53">
        <f t="shared" si="1"/>
        <v>0.60396039603960394</v>
      </c>
      <c r="M66" s="53">
        <f t="shared" si="2"/>
        <v>0.39603960396039606</v>
      </c>
      <c r="N66" s="54">
        <v>163</v>
      </c>
      <c r="O66" s="54">
        <f t="shared" si="3"/>
        <v>61.125000000000007</v>
      </c>
      <c r="P66" s="54">
        <f t="shared" si="4"/>
        <v>96.1967213114754</v>
      </c>
      <c r="Q66" s="54">
        <f t="shared" si="5"/>
        <v>66.803278688524586</v>
      </c>
      <c r="R66" s="54">
        <f t="shared" si="6"/>
        <v>101.875</v>
      </c>
      <c r="S66" s="55">
        <f t="shared" si="7"/>
        <v>-5.6782786885245784</v>
      </c>
      <c r="T66" s="55">
        <f t="shared" si="8"/>
        <v>-5.6782786885245997</v>
      </c>
      <c r="U66" t="s">
        <v>240</v>
      </c>
      <c r="V66" t="s">
        <v>296</v>
      </c>
      <c r="W66" t="s">
        <v>312</v>
      </c>
      <c r="X66" s="38">
        <v>44440</v>
      </c>
      <c r="Y66" s="57" t="s">
        <v>421</v>
      </c>
    </row>
    <row r="67" spans="1:25" ht="15" x14ac:dyDescent="0.25">
      <c r="A67">
        <v>1.91</v>
      </c>
      <c r="B67">
        <v>1.98</v>
      </c>
      <c r="C67" s="43">
        <f t="shared" ref="C67:C130" si="9">IF(OR($A67="",$B67=""),"",(1/A67)+(1/B67)-1)</f>
        <v>2.861071447458885E-2</v>
      </c>
      <c r="D67" s="44">
        <f>IF(OR($A67="",$B67=""),"",A67*'MPTO_working_2-way'!$G66)</f>
        <v>1.9646464646464645</v>
      </c>
      <c r="E67" s="46">
        <f>IF(OR($A67="",$B67=""),"",B67*'MPTO_working_2-way'!$G66)</f>
        <v>2.0366492146596857</v>
      </c>
      <c r="F67" s="44">
        <f>IF(OR($A67="",$B67=""),"",'MPTO_working_2-way'!D66)</f>
        <v>1.9636533568721115</v>
      </c>
      <c r="G67" s="46">
        <f>IF(OR($A67="",$B67=""),"",'MPTO_working_2-way'!E66)</f>
        <v>2.0377175494369308</v>
      </c>
      <c r="H67" s="44">
        <f>IF(OR($A67="",$B67=""),"",'OddsRatio_working_2-way'!M66)</f>
        <v>1.9636241116594322</v>
      </c>
      <c r="I67" s="44">
        <f>IF(OR($A67="",$B67=""),"",'OddsRatio_working_2-way'!N66)</f>
        <v>2.0377490433255412</v>
      </c>
      <c r="J67" s="44">
        <f>IF('Log_working_2-way'!$D66="","",A67^('Log_working_2-way'!$D66))</f>
        <v>1.9631742210121639</v>
      </c>
      <c r="K67" s="46">
        <f>IF('Log_working_2-way'!$D66="","",B67^('Log_working_2-way'!$D66))</f>
        <v>2.0382337672504618</v>
      </c>
      <c r="L67" s="53">
        <f t="shared" si="1"/>
        <v>0.50899742930591263</v>
      </c>
      <c r="M67" s="53">
        <f t="shared" si="2"/>
        <v>0.49100257069408743</v>
      </c>
      <c r="N67" s="54">
        <v>164</v>
      </c>
      <c r="O67" s="54">
        <f t="shared" si="3"/>
        <v>78.136125654450268</v>
      </c>
      <c r="P67" s="54">
        <f t="shared" si="4"/>
        <v>81.171717171717162</v>
      </c>
      <c r="Q67" s="54">
        <f t="shared" si="5"/>
        <v>82.828282828282838</v>
      </c>
      <c r="R67" s="54">
        <f t="shared" si="6"/>
        <v>85.863874345549732</v>
      </c>
      <c r="S67" s="55">
        <f t="shared" si="7"/>
        <v>-4.6921571738325696</v>
      </c>
      <c r="T67" s="55">
        <f t="shared" si="8"/>
        <v>-4.6921571738325696</v>
      </c>
      <c r="U67" t="s">
        <v>263</v>
      </c>
      <c r="V67" t="s">
        <v>258</v>
      </c>
      <c r="W67" t="s">
        <v>312</v>
      </c>
      <c r="X67" s="38">
        <v>44440</v>
      </c>
      <c r="Y67" s="57" t="s">
        <v>420</v>
      </c>
    </row>
    <row r="68" spans="1:25" ht="15" x14ac:dyDescent="0.25">
      <c r="A68">
        <v>2.4900000000000002</v>
      </c>
      <c r="B68">
        <v>1.58</v>
      </c>
      <c r="C68" s="43">
        <f t="shared" si="9"/>
        <v>3.4517818107874465E-2</v>
      </c>
      <c r="D68" s="44">
        <f>IF(OR($A68="",$B68=""),"",A68*'MPTO_working_2-way'!$G67)</f>
        <v>2.5759493670886076</v>
      </c>
      <c r="E68" s="46">
        <f>IF(OR($A68="",$B68=""),"",B68*'MPTO_working_2-way'!$G67)</f>
        <v>1.6345381526104417</v>
      </c>
      <c r="F68" s="44">
        <f>IF(OR($A68="",$B68=""),"",'MPTO_working_2-way'!D67)</f>
        <v>2.6018120494676276</v>
      </c>
      <c r="G68" s="46">
        <f>IF(OR($A68="",$B68=""),"",'MPTO_working_2-way'!E67)</f>
        <v>1.6242929689112753</v>
      </c>
      <c r="H68" s="44">
        <f>IF(OR($A68="",$B68=""),"",'OddsRatio_working_2-way'!M67)</f>
        <v>2.6027992754058067</v>
      </c>
      <c r="I68" s="44">
        <f>IF(OR($A68="",$B68=""),"",'OddsRatio_working_2-way'!N67)</f>
        <v>1.6239084427754149</v>
      </c>
      <c r="J68" s="44">
        <f>IF('Log_working_2-way'!$D67="","",A68^('Log_working_2-way'!$D67))</f>
        <v>2.6148709324694677</v>
      </c>
      <c r="K68" s="46">
        <f>IF('Log_working_2-way'!$D67="","",B68^('Log_working_2-way'!$D67))</f>
        <v>1.6192445352091833</v>
      </c>
      <c r="L68" s="53">
        <f t="shared" ref="L68:L131" si="10">(1/D68)</f>
        <v>0.3882063882063882</v>
      </c>
      <c r="M68" s="53">
        <f t="shared" ref="M68:M131" si="11">(1/E68)</f>
        <v>0.6117936117936118</v>
      </c>
      <c r="N68" s="54">
        <v>165</v>
      </c>
      <c r="O68" s="54">
        <f t="shared" ref="O68:O131" si="12">(1/A68)*((N68*A68)-N68)</f>
        <v>98.734939759036138</v>
      </c>
      <c r="P68" s="54">
        <f t="shared" ref="P68:P131" si="13">(1/B68)*((N68*B68)-N68)</f>
        <v>60.569620253164544</v>
      </c>
      <c r="Q68" s="54">
        <f t="shared" ref="Q68:Q131" si="14">(1/B68)*N68</f>
        <v>104.43037974683543</v>
      </c>
      <c r="R68" s="54">
        <f t="shared" ref="R68:R131" si="15">(1/A68)*N68</f>
        <v>66.265060240963848</v>
      </c>
      <c r="S68" s="55">
        <f t="shared" ref="S68:S131" si="16">O68-Q68</f>
        <v>-5.6954399877992898</v>
      </c>
      <c r="T68" s="55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38">
        <v>44440</v>
      </c>
      <c r="Y68" s="57" t="s">
        <v>420</v>
      </c>
    </row>
    <row r="69" spans="1:25" ht="15" x14ac:dyDescent="0.25">
      <c r="A69">
        <v>2.52</v>
      </c>
      <c r="B69">
        <v>1.57</v>
      </c>
      <c r="C69" s="43">
        <f t="shared" si="9"/>
        <v>3.3768071984632497E-2</v>
      </c>
      <c r="D69" s="44">
        <f>IF(OR($A69="",$B69=""),"",A69*'MPTO_working_2-way'!$G68)</f>
        <v>2.605095541401274</v>
      </c>
      <c r="E69" s="46">
        <f>IF(OR($A69="",$B69=""),"",B69*'MPTO_working_2-way'!$G68)</f>
        <v>1.623015873015873</v>
      </c>
      <c r="F69" s="44">
        <f>IF(OR($A69="",$B69=""),"",'MPTO_working_2-way'!D68)</f>
        <v>2.6319850984566258</v>
      </c>
      <c r="G69" s="46">
        <f>IF(OR($A69="",$B69=""),"",'MPTO_working_2-way'!E68)</f>
        <v>1.6127506929724442</v>
      </c>
      <c r="H69" s="44">
        <f>IF(OR($A69="",$B69=""),"",'OddsRatio_working_2-way'!M68)</f>
        <v>2.6329931618554516</v>
      </c>
      <c r="I69" s="44">
        <f>IF(OR($A69="",$B69=""),"",'OddsRatio_working_2-way'!N68)</f>
        <v>1.6123724356957947</v>
      </c>
      <c r="J69" s="44">
        <f>IF('Log_working_2-way'!$D68="","",A69^('Log_working_2-way'!$D68))</f>
        <v>2.6455503097461972</v>
      </c>
      <c r="K69" s="46">
        <f>IF('Log_working_2-way'!$D68="","",B69^('Log_working_2-way'!$D68))</f>
        <v>1.6076994389518999</v>
      </c>
      <c r="L69" s="53">
        <f t="shared" si="10"/>
        <v>0.38386308068459657</v>
      </c>
      <c r="M69" s="53">
        <f t="shared" si="11"/>
        <v>0.61613691931540338</v>
      </c>
      <c r="N69" s="54">
        <v>166</v>
      </c>
      <c r="O69" s="54">
        <f t="shared" si="12"/>
        <v>100.12698412698411</v>
      </c>
      <c r="P69" s="54">
        <f t="shared" si="13"/>
        <v>60.267515923566876</v>
      </c>
      <c r="Q69" s="54">
        <f t="shared" si="14"/>
        <v>105.73248407643311</v>
      </c>
      <c r="R69" s="54">
        <f t="shared" si="15"/>
        <v>65.873015873015873</v>
      </c>
      <c r="S69" s="55">
        <f t="shared" si="16"/>
        <v>-5.6054999494489977</v>
      </c>
      <c r="T69" s="55">
        <f t="shared" si="17"/>
        <v>-5.6054999494489977</v>
      </c>
      <c r="U69" t="s">
        <v>106</v>
      </c>
      <c r="V69" t="s">
        <v>173</v>
      </c>
      <c r="W69" t="s">
        <v>313</v>
      </c>
      <c r="X69" s="38">
        <v>44440</v>
      </c>
      <c r="Y69" s="57" t="s">
        <v>421</v>
      </c>
    </row>
    <row r="70" spans="1:25" ht="15" x14ac:dyDescent="0.25">
      <c r="A70">
        <v>2.44</v>
      </c>
      <c r="B70">
        <v>1.6</v>
      </c>
      <c r="C70" s="43">
        <f t="shared" si="9"/>
        <v>3.4836065573770503E-2</v>
      </c>
      <c r="D70" s="44">
        <f>IF(OR($A70="",$B70=""),"",A70*'MPTO_working_2-way'!$G69)</f>
        <v>2.5249999999999999</v>
      </c>
      <c r="E70" s="46">
        <f>IF(OR($A70="",$B70=""),"",B70*'MPTO_working_2-way'!$G69)</f>
        <v>1.6557377049180328</v>
      </c>
      <c r="F70" s="44">
        <f>IF(OR($A70="",$B70=""),"",'MPTO_working_2-way'!D69)</f>
        <v>2.548302872062663</v>
      </c>
      <c r="G70" s="46">
        <f>IF(OR($A70="",$B70=""),"",'MPTO_working_2-way'!E69)</f>
        <v>1.6458684654300169</v>
      </c>
      <c r="H70" s="44">
        <f>IF(OR($A70="",$B70=""),"",'OddsRatio_working_2-way'!M69)</f>
        <v>2.5491933384829668</v>
      </c>
      <c r="I70" s="44">
        <f>IF(OR($A70="",$B70=""),"",'OddsRatio_working_2-way'!N69)</f>
        <v>1.6454972243679031</v>
      </c>
      <c r="J70" s="44">
        <f>IF('Log_working_2-way'!$D69="","",A70^('Log_working_2-way'!$D69))</f>
        <v>2.5600465119993632</v>
      </c>
      <c r="K70" s="46">
        <f>IF('Log_working_2-way'!$D69="","",B70^('Log_working_2-way'!$D69))</f>
        <v>1.6410065291696188</v>
      </c>
      <c r="L70" s="53">
        <f t="shared" si="10"/>
        <v>0.39603960396039606</v>
      </c>
      <c r="M70" s="53">
        <f t="shared" si="11"/>
        <v>0.60396039603960394</v>
      </c>
      <c r="N70" s="54">
        <v>167</v>
      </c>
      <c r="O70" s="54">
        <f t="shared" si="12"/>
        <v>98.557377049180332</v>
      </c>
      <c r="P70" s="54">
        <f t="shared" si="13"/>
        <v>62.624999999999993</v>
      </c>
      <c r="Q70" s="54">
        <f t="shared" si="14"/>
        <v>104.375</v>
      </c>
      <c r="R70" s="54">
        <f t="shared" si="15"/>
        <v>68.442622950819668</v>
      </c>
      <c r="S70" s="55">
        <f t="shared" si="16"/>
        <v>-5.8176229508196684</v>
      </c>
      <c r="T70" s="55">
        <f t="shared" si="17"/>
        <v>-5.8176229508196755</v>
      </c>
      <c r="U70" t="s">
        <v>272</v>
      </c>
      <c r="V70" t="s">
        <v>270</v>
      </c>
      <c r="W70" t="s">
        <v>314</v>
      </c>
      <c r="X70" s="38">
        <v>44440</v>
      </c>
      <c r="Y70" s="57" t="s">
        <v>433</v>
      </c>
    </row>
    <row r="71" spans="1:25" ht="15" x14ac:dyDescent="0.25">
      <c r="A71">
        <v>1.79</v>
      </c>
      <c r="B71">
        <v>2.11</v>
      </c>
      <c r="C71" s="43">
        <f t="shared" si="9"/>
        <v>3.2592867166194583E-2</v>
      </c>
      <c r="D71" s="44">
        <f>IF(OR($A71="",$B71=""),"",A71*'MPTO_working_2-way'!$G70)</f>
        <v>1.8483412322274884</v>
      </c>
      <c r="E71" s="46">
        <f>IF(OR($A71="",$B71=""),"",B71*'MPTO_working_2-way'!$G70)</f>
        <v>2.1787709497206706</v>
      </c>
      <c r="F71" s="44">
        <f>IF(OR($A71="",$B71=""),"",'MPTO_working_2-way'!D70)</f>
        <v>1.8437843247333352</v>
      </c>
      <c r="G71" s="46">
        <f>IF(OR($A71="",$B71=""),"",'MPTO_working_2-way'!E70)</f>
        <v>2.1851369724319478</v>
      </c>
      <c r="H71" s="44">
        <f>IF(OR($A71="",$B71=""),"",'OddsRatio_working_2-way'!M70)</f>
        <v>1.8436300798997822</v>
      </c>
      <c r="I71" s="44">
        <f>IF(OR($A71="",$B71=""),"",'OddsRatio_working_2-way'!N70)</f>
        <v>2.1853536565680476</v>
      </c>
      <c r="J71" s="44">
        <f>IF('Log_working_2-way'!$D70="","",A71^('Log_working_2-way'!$D70))</f>
        <v>1.8415626408173078</v>
      </c>
      <c r="K71" s="46">
        <f>IF('Log_working_2-way'!$D70="","",B71^('Log_working_2-way'!$D70))</f>
        <v>2.1882656756587764</v>
      </c>
      <c r="L71" s="53">
        <f t="shared" si="10"/>
        <v>0.54102564102564099</v>
      </c>
      <c r="M71" s="53">
        <f t="shared" si="11"/>
        <v>0.4589743589743589</v>
      </c>
      <c r="N71" s="54">
        <v>168</v>
      </c>
      <c r="O71" s="54">
        <f t="shared" si="12"/>
        <v>74.14525139664805</v>
      </c>
      <c r="P71" s="54">
        <f t="shared" si="13"/>
        <v>88.379146919431264</v>
      </c>
      <c r="Q71" s="54">
        <f t="shared" si="14"/>
        <v>79.620853080568722</v>
      </c>
      <c r="R71" s="54">
        <f t="shared" si="15"/>
        <v>93.85474860335195</v>
      </c>
      <c r="S71" s="55">
        <f t="shared" si="16"/>
        <v>-5.4756016839206723</v>
      </c>
      <c r="T71" s="55">
        <f t="shared" si="17"/>
        <v>-5.4756016839206865</v>
      </c>
      <c r="U71" t="s">
        <v>298</v>
      </c>
      <c r="V71" t="s">
        <v>268</v>
      </c>
      <c r="W71" t="s">
        <v>314</v>
      </c>
      <c r="X71" s="38">
        <v>44440</v>
      </c>
      <c r="Y71" s="57" t="s">
        <v>423</v>
      </c>
    </row>
    <row r="72" spans="1:25" ht="15" x14ac:dyDescent="0.25">
      <c r="A72">
        <v>2.2999999999999998</v>
      </c>
      <c r="B72">
        <v>1.67</v>
      </c>
      <c r="C72" s="43">
        <f t="shared" si="9"/>
        <v>3.3585003905233002E-2</v>
      </c>
      <c r="D72" s="44">
        <f>IF(OR($A72="",$B72=""),"",A72*'MPTO_working_2-way'!$G71)</f>
        <v>2.3772455089820359</v>
      </c>
      <c r="E72" s="46">
        <f>IF(OR($A72="",$B72=""),"",B72*'MPTO_working_2-way'!$G71)</f>
        <v>1.7260869565217389</v>
      </c>
      <c r="F72" s="44">
        <f>IF(OR($A72="",$B72=""),"",'MPTO_working_2-way'!D71)</f>
        <v>2.3924011211460603</v>
      </c>
      <c r="G72" s="46">
        <f>IF(OR($A72="",$B72=""),"",'MPTO_working_2-way'!E71)</f>
        <v>1.7181838514873629</v>
      </c>
      <c r="H72" s="44">
        <f>IF(OR($A72="",$B72=""),"",'OddsRatio_working_2-way'!M71)</f>
        <v>2.3929459815307572</v>
      </c>
      <c r="I72" s="44">
        <f>IF(OR($A72="",$B72=""),"",'OddsRatio_working_2-way'!N71)</f>
        <v>1.7179029289427752</v>
      </c>
      <c r="J72" s="44">
        <f>IF('Log_working_2-way'!$D71="","",A72^('Log_working_2-way'!$D71))</f>
        <v>2.399943779582375</v>
      </c>
      <c r="K72" s="46">
        <f>IF('Log_working_2-way'!$D71="","",B72^('Log_working_2-way'!$D71))</f>
        <v>1.7143143993241288</v>
      </c>
      <c r="L72" s="53">
        <f t="shared" si="10"/>
        <v>0.42065491183879095</v>
      </c>
      <c r="M72" s="53">
        <f t="shared" si="11"/>
        <v>0.57934508816120911</v>
      </c>
      <c r="N72" s="54">
        <v>169</v>
      </c>
      <c r="O72" s="54">
        <f t="shared" si="12"/>
        <v>95.521739130434781</v>
      </c>
      <c r="P72" s="54">
        <f t="shared" si="13"/>
        <v>67.802395209580823</v>
      </c>
      <c r="Q72" s="54">
        <f t="shared" si="14"/>
        <v>101.19760479041918</v>
      </c>
      <c r="R72" s="54">
        <f t="shared" si="15"/>
        <v>73.478260869565219</v>
      </c>
      <c r="S72" s="55">
        <f t="shared" si="16"/>
        <v>-5.675865659984396</v>
      </c>
      <c r="T72" s="55">
        <f t="shared" si="17"/>
        <v>-5.675865659984396</v>
      </c>
      <c r="U72" t="s">
        <v>269</v>
      </c>
      <c r="V72" t="s">
        <v>266</v>
      </c>
      <c r="W72" t="s">
        <v>314</v>
      </c>
      <c r="X72" s="38">
        <v>44440</v>
      </c>
      <c r="Y72" s="57" t="s">
        <v>421</v>
      </c>
    </row>
    <row r="73" spans="1:25" ht="15" x14ac:dyDescent="0.25">
      <c r="A73">
        <v>2.4500000000000002</v>
      </c>
      <c r="B73">
        <v>1.61</v>
      </c>
      <c r="C73" s="43">
        <f t="shared" si="9"/>
        <v>2.9281277728482547E-2</v>
      </c>
      <c r="D73" s="44">
        <f>IF(OR($A73="",$B73=""),"",A73*'MPTO_working_2-way'!$G72)</f>
        <v>2.5217391304347823</v>
      </c>
      <c r="E73" s="46">
        <f>IF(OR($A73="",$B73=""),"",B73*'MPTO_working_2-way'!$G72)</f>
        <v>1.657142857142857</v>
      </c>
      <c r="F73" s="44">
        <f>IF(OR($A73="",$B73=""),"",'MPTO_working_2-way'!D72)</f>
        <v>2.5411499436302138</v>
      </c>
      <c r="G73" s="46">
        <f>IF(OR($A73="",$B73=""),"",'MPTO_working_2-way'!E72)</f>
        <v>1.6488661302121432</v>
      </c>
      <c r="H73" s="44">
        <f>IF(OR($A73="",$B73=""),"",'OddsRatio_working_2-way'!M72)</f>
        <v>2.5417681992854404</v>
      </c>
      <c r="I73" s="44">
        <f>IF(OR($A73="",$B73=""),"",'OddsRatio_working_2-way'!N72)</f>
        <v>1.648605932113185</v>
      </c>
      <c r="J73" s="44">
        <f>IF('Log_working_2-way'!$D72="","",A73^('Log_working_2-way'!$D72))</f>
        <v>2.5507436683605564</v>
      </c>
      <c r="K73" s="46">
        <f>IF('Log_working_2-way'!$D72="","",B73^('Log_working_2-way'!$D72))</f>
        <v>1.6448518993839698</v>
      </c>
      <c r="L73" s="53">
        <f t="shared" si="10"/>
        <v>0.39655172413793111</v>
      </c>
      <c r="M73" s="53">
        <f t="shared" si="11"/>
        <v>0.60344827586206906</v>
      </c>
      <c r="N73" s="54">
        <v>170</v>
      </c>
      <c r="O73" s="54">
        <f t="shared" si="12"/>
        <v>100.6122448979592</v>
      </c>
      <c r="P73" s="54">
        <f t="shared" si="13"/>
        <v>64.409937888198741</v>
      </c>
      <c r="Q73" s="54">
        <f t="shared" si="14"/>
        <v>105.59006211180123</v>
      </c>
      <c r="R73" s="54">
        <f t="shared" si="15"/>
        <v>69.387755102040813</v>
      </c>
      <c r="S73" s="55">
        <f t="shared" si="16"/>
        <v>-4.9778172138420302</v>
      </c>
      <c r="T73" s="55">
        <f t="shared" si="17"/>
        <v>-4.9778172138420729</v>
      </c>
      <c r="U73" t="s">
        <v>155</v>
      </c>
      <c r="V73" t="s">
        <v>176</v>
      </c>
      <c r="W73" t="s">
        <v>315</v>
      </c>
      <c r="X73" s="38">
        <v>44440</v>
      </c>
      <c r="Y73" s="57" t="s">
        <v>415</v>
      </c>
    </row>
    <row r="74" spans="1:25" ht="15" x14ac:dyDescent="0.25">
      <c r="A74">
        <v>2.64</v>
      </c>
      <c r="B74">
        <v>1.54</v>
      </c>
      <c r="C74" s="43">
        <f t="shared" si="9"/>
        <v>2.813852813852824E-2</v>
      </c>
      <c r="D74" s="44">
        <f>IF(OR($A74="",$B74=""),"",A74*'MPTO_working_2-way'!$G73)</f>
        <v>2.7142857142857149</v>
      </c>
      <c r="E74" s="46">
        <f>IF(OR($A74="",$B74=""),"",B74*'MPTO_working_2-way'!$G73)</f>
        <v>1.5833333333333335</v>
      </c>
      <c r="F74" s="44">
        <f>IF(OR($A74="",$B74=""),"",'MPTO_working_2-way'!D73)</f>
        <v>2.7418397626112765</v>
      </c>
      <c r="G74" s="46">
        <f>IF(OR($A74="",$B74=""),"",'MPTO_working_2-way'!E73)</f>
        <v>1.5741056218057923</v>
      </c>
      <c r="H74" s="44">
        <f>IF(OR($A74="",$B74=""),"",'OddsRatio_working_2-way'!M73)</f>
        <v>2.7427096823731243</v>
      </c>
      <c r="I74" s="44">
        <f>IF(OR($A74="",$B74=""),"",'OddsRatio_working_2-way'!N73)</f>
        <v>1.5738190417570046</v>
      </c>
      <c r="J74" s="44">
        <f>IF('Log_working_2-way'!$D73="","",A74^('Log_working_2-way'!$D73))</f>
        <v>2.7555470769012813</v>
      </c>
      <c r="K74" s="46">
        <f>IF('Log_working_2-way'!$D73="","",B74^('Log_working_2-way'!$D73))</f>
        <v>1.5696230042233144</v>
      </c>
      <c r="L74" s="53">
        <f t="shared" si="10"/>
        <v>0.36842105263157887</v>
      </c>
      <c r="M74" s="53">
        <f t="shared" si="11"/>
        <v>0.63157894736842102</v>
      </c>
      <c r="N74" s="54">
        <v>171</v>
      </c>
      <c r="O74" s="54">
        <f t="shared" si="12"/>
        <v>106.22727272727272</v>
      </c>
      <c r="P74" s="54">
        <f t="shared" si="13"/>
        <v>59.96103896103898</v>
      </c>
      <c r="Q74" s="54">
        <f t="shared" si="14"/>
        <v>111.03896103896103</v>
      </c>
      <c r="R74" s="54">
        <f t="shared" si="15"/>
        <v>64.772727272727266</v>
      </c>
      <c r="S74" s="55">
        <f t="shared" si="16"/>
        <v>-4.8116883116883145</v>
      </c>
      <c r="T74" s="55">
        <f t="shared" si="17"/>
        <v>-4.811688311688286</v>
      </c>
      <c r="U74" t="s">
        <v>57</v>
      </c>
      <c r="V74" t="s">
        <v>154</v>
      </c>
      <c r="W74" t="s">
        <v>315</v>
      </c>
      <c r="X74" s="38">
        <v>44440</v>
      </c>
      <c r="Y74" s="57" t="s">
        <v>433</v>
      </c>
    </row>
    <row r="75" spans="1:25" ht="15" x14ac:dyDescent="0.25">
      <c r="A75">
        <v>1.48</v>
      </c>
      <c r="B75">
        <v>2.78</v>
      </c>
      <c r="C75" s="43">
        <f t="shared" si="9"/>
        <v>3.538790589150298E-2</v>
      </c>
      <c r="D75" s="44">
        <f>IF(OR($A75="",$B75=""),"",A75*'MPTO_working_2-way'!$G74)</f>
        <v>1.5323741007194245</v>
      </c>
      <c r="E75" s="46">
        <f>IF(OR($A75="",$B75=""),"",B75*'MPTO_working_2-way'!$G74)</f>
        <v>2.8783783783783781</v>
      </c>
      <c r="F75" s="44">
        <f>IF(OR($A75="",$B75=""),"",'MPTO_working_2-way'!D74)</f>
        <v>1.5197990543735225</v>
      </c>
      <c r="G75" s="46">
        <f>IF(OR($A75="",$B75=""),"",'MPTO_working_2-way'!E74)</f>
        <v>2.9238203524729958</v>
      </c>
      <c r="H75" s="44">
        <f>IF(OR($A75="",$B75=""),"",'OddsRatio_working_2-way'!M74)</f>
        <v>1.5192907868894985</v>
      </c>
      <c r="I75" s="44">
        <f>IF(OR($A75="",$B75=""),"",'OddsRatio_working_2-way'!N74)</f>
        <v>2.9257033347152235</v>
      </c>
      <c r="J75" s="44">
        <f>IF('Log_working_2-way'!$D74="","",A75^('Log_working_2-way'!$D74))</f>
        <v>1.5135347646077513</v>
      </c>
      <c r="K75" s="46">
        <f>IF('Log_working_2-way'!$D74="","",B75^('Log_working_2-way'!$D74))</f>
        <v>2.9472878350572889</v>
      </c>
      <c r="L75" s="53">
        <f t="shared" si="10"/>
        <v>0.65258215962441313</v>
      </c>
      <c r="M75" s="53">
        <f t="shared" si="11"/>
        <v>0.34741784037558687</v>
      </c>
      <c r="N75" s="54">
        <v>172</v>
      </c>
      <c r="O75" s="54">
        <f t="shared" si="12"/>
        <v>55.783783783783782</v>
      </c>
      <c r="P75" s="54">
        <f t="shared" si="13"/>
        <v>110.12949640287769</v>
      </c>
      <c r="Q75" s="54">
        <f t="shared" si="14"/>
        <v>61.870503597122308</v>
      </c>
      <c r="R75" s="54">
        <f t="shared" si="15"/>
        <v>116.21621621621621</v>
      </c>
      <c r="S75" s="55">
        <f t="shared" si="16"/>
        <v>-6.0867198133385259</v>
      </c>
      <c r="T75" s="55">
        <f t="shared" si="17"/>
        <v>-6.0867198133385187</v>
      </c>
      <c r="U75" t="s">
        <v>177</v>
      </c>
      <c r="V75" t="s">
        <v>114</v>
      </c>
      <c r="W75" t="s">
        <v>315</v>
      </c>
      <c r="X75" s="38">
        <v>44440</v>
      </c>
      <c r="Y75" s="57" t="s">
        <v>426</v>
      </c>
    </row>
    <row r="76" spans="1:25" ht="15" x14ac:dyDescent="0.25">
      <c r="A76">
        <v>1.81</v>
      </c>
      <c r="B76">
        <v>2.09</v>
      </c>
      <c r="C76" s="43">
        <f t="shared" si="9"/>
        <v>3.0955087366835166E-2</v>
      </c>
      <c r="D76" s="44">
        <f>IF(OR($A76="",$B76=""),"",A76*'MPTO_working_2-way'!$G75)</f>
        <v>1.8660287081339717</v>
      </c>
      <c r="E76" s="46">
        <f>IF(OR($A76="",$B76=""),"",B76*'MPTO_working_2-way'!$G75)</f>
        <v>2.1546961325966851</v>
      </c>
      <c r="F76" s="44">
        <f>IF(OR($A76="",$B76=""),"",'MPTO_working_2-way'!D75)</f>
        <v>1.8621674173619833</v>
      </c>
      <c r="G76" s="46">
        <f>IF(OR($A76="",$B76=""),"",'MPTO_working_2-way'!E75)</f>
        <v>2.159867538325388</v>
      </c>
      <c r="H76" s="44">
        <f>IF(OR($A76="",$B76=""),"",'OddsRatio_working_2-way'!M75)</f>
        <v>1.8620436566990362</v>
      </c>
      <c r="I76" s="44">
        <f>IF(OR($A76="",$B76=""),"",'OddsRatio_working_2-way'!N75)</f>
        <v>2.1600340565456171</v>
      </c>
      <c r="J76" s="44">
        <f>IF('Log_working_2-way'!$D75="","",A76^('Log_working_2-way'!$D75))</f>
        <v>1.8602936584659731</v>
      </c>
      <c r="K76" s="46">
        <f>IF('Log_working_2-way'!$D75="","",B76^('Log_working_2-way'!$D75))</f>
        <v>2.1623937828196005</v>
      </c>
      <c r="L76" s="53">
        <f t="shared" si="10"/>
        <v>0.53589743589743577</v>
      </c>
      <c r="M76" s="53">
        <f t="shared" si="11"/>
        <v>0.46410256410256412</v>
      </c>
      <c r="N76" s="54">
        <v>173</v>
      </c>
      <c r="O76" s="54">
        <f t="shared" si="12"/>
        <v>77.41988950276243</v>
      </c>
      <c r="P76" s="54">
        <f t="shared" si="13"/>
        <v>90.224880382775126</v>
      </c>
      <c r="Q76" s="54">
        <f t="shared" si="14"/>
        <v>82.775119617224888</v>
      </c>
      <c r="R76" s="54">
        <f t="shared" si="15"/>
        <v>95.58011049723757</v>
      </c>
      <c r="S76" s="55">
        <f t="shared" si="16"/>
        <v>-5.3552301144624579</v>
      </c>
      <c r="T76" s="55">
        <f t="shared" si="17"/>
        <v>-5.3552301144624437</v>
      </c>
      <c r="U76" t="s">
        <v>111</v>
      </c>
      <c r="V76" t="s">
        <v>178</v>
      </c>
      <c r="W76" t="s">
        <v>315</v>
      </c>
      <c r="X76" s="38">
        <v>44440</v>
      </c>
      <c r="Y76" s="57" t="s">
        <v>419</v>
      </c>
    </row>
    <row r="77" spans="1:25" ht="15" x14ac:dyDescent="0.25">
      <c r="A77">
        <v>2.86</v>
      </c>
      <c r="B77">
        <v>1.45</v>
      </c>
      <c r="C77" s="43">
        <f t="shared" si="9"/>
        <v>3.9305522064142728E-2</v>
      </c>
      <c r="D77" s="44">
        <f>IF(OR($A77="",$B77=""),"",A77*'MPTO_working_2-way'!$G76)</f>
        <v>2.9724137931034482</v>
      </c>
      <c r="E77" s="46">
        <f>IF(OR($A77="",$B77=""),"",B77*'MPTO_working_2-way'!$G76)</f>
        <v>1.5069930069930069</v>
      </c>
      <c r="F77" s="44">
        <f>IF(OR($A77="",$B77=""),"",'MPTO_working_2-way'!D76)</f>
        <v>3.0303251735476797</v>
      </c>
      <c r="G77" s="46">
        <f>IF(OR($A77="",$B77=""),"",'MPTO_working_2-way'!E76)</f>
        <v>1.4925319416951592</v>
      </c>
      <c r="H77" s="44">
        <f>IF(OR($A77="",$B77=""),"",'OddsRatio_working_2-way'!M76)</f>
        <v>3.0330600909302539</v>
      </c>
      <c r="I77" s="44">
        <f>IF(OR($A77="",$B77=""),"",'OddsRatio_working_2-way'!N76)</f>
        <v>1.4918693768379645</v>
      </c>
      <c r="J77" s="44">
        <f>IF('Log_working_2-way'!$D76="","",A77^('Log_working_2-way'!$D76))</f>
        <v>3.0608931805854613</v>
      </c>
      <c r="K77" s="46">
        <f>IF('Log_working_2-way'!$D76="","",B77^('Log_working_2-way'!$D76))</f>
        <v>1.4852265073316331</v>
      </c>
      <c r="L77" s="53">
        <f t="shared" si="10"/>
        <v>0.33642691415313225</v>
      </c>
      <c r="M77" s="53">
        <f t="shared" si="11"/>
        <v>0.66357308584686781</v>
      </c>
      <c r="N77" s="54">
        <v>174</v>
      </c>
      <c r="O77" s="54">
        <f t="shared" si="12"/>
        <v>113.16083916083917</v>
      </c>
      <c r="P77" s="54">
        <f t="shared" si="13"/>
        <v>53.999999999999993</v>
      </c>
      <c r="Q77" s="54">
        <f t="shared" si="14"/>
        <v>120.00000000000001</v>
      </c>
      <c r="R77" s="54">
        <f t="shared" si="15"/>
        <v>60.839160839160847</v>
      </c>
      <c r="S77" s="55">
        <f t="shared" si="16"/>
        <v>-6.8391608391608401</v>
      </c>
      <c r="T77" s="55">
        <f t="shared" si="17"/>
        <v>-6.8391608391608543</v>
      </c>
      <c r="U77" t="s">
        <v>58</v>
      </c>
      <c r="V77" t="s">
        <v>158</v>
      </c>
      <c r="W77" t="s">
        <v>412</v>
      </c>
      <c r="X77" s="38">
        <v>44440</v>
      </c>
      <c r="Y77" s="57" t="s">
        <v>433</v>
      </c>
    </row>
    <row r="78" spans="1:25" ht="15" x14ac:dyDescent="0.25">
      <c r="A78">
        <v>3.07</v>
      </c>
      <c r="B78">
        <v>1.39</v>
      </c>
      <c r="C78" s="43">
        <f t="shared" si="9"/>
        <v>4.5157359454456092E-2</v>
      </c>
      <c r="D78" s="44">
        <f>IF(OR($A78="",$B78=""),"",A78*'MPTO_working_2-way'!$G77)</f>
        <v>3.2086330935251799</v>
      </c>
      <c r="E78" s="46">
        <f>IF(OR($A78="",$B78=""),"",B78*'MPTO_working_2-way'!$G77)</f>
        <v>1.4527687296416938</v>
      </c>
      <c r="F78" s="44">
        <f>IF(OR($A78="",$B78=""),"",'MPTO_working_2-way'!D77)</f>
        <v>3.298651103466935</v>
      </c>
      <c r="G78" s="46">
        <f>IF(OR($A78="",$B78=""),"",'MPTO_working_2-way'!E77)</f>
        <v>1.4350377482218821</v>
      </c>
      <c r="H78" s="44">
        <f>IF(OR($A78="",$B78=""),"",'OddsRatio_working_2-way'!M77)</f>
        <v>3.3038429433649132</v>
      </c>
      <c r="I78" s="44">
        <f>IF(OR($A78="",$B78=""),"",'OddsRatio_working_2-way'!N77)</f>
        <v>1.4340573661412155</v>
      </c>
      <c r="J78" s="44">
        <f>IF('Log_working_2-way'!$D77="","",A78^('Log_working_2-way'!$D77))</f>
        <v>3.3482150936898578</v>
      </c>
      <c r="K78" s="46">
        <f>IF('Log_working_2-way'!$D77="","",B78^('Log_working_2-way'!$D77))</f>
        <v>1.4258553667770326</v>
      </c>
      <c r="L78" s="53">
        <f t="shared" si="10"/>
        <v>0.31165919282511212</v>
      </c>
      <c r="M78" s="53">
        <f t="shared" si="11"/>
        <v>0.68834080717488788</v>
      </c>
      <c r="N78" s="54">
        <v>175</v>
      </c>
      <c r="O78" s="54">
        <f t="shared" si="12"/>
        <v>117.99674267100978</v>
      </c>
      <c r="P78" s="54">
        <f t="shared" si="13"/>
        <v>49.100719424460415</v>
      </c>
      <c r="Q78" s="54">
        <f t="shared" si="14"/>
        <v>125.89928057553958</v>
      </c>
      <c r="R78" s="54">
        <f t="shared" si="15"/>
        <v>57.003257328990237</v>
      </c>
      <c r="S78" s="55">
        <f t="shared" si="16"/>
        <v>-7.9025379045297939</v>
      </c>
      <c r="T78" s="55">
        <f t="shared" si="17"/>
        <v>-7.9025379045298223</v>
      </c>
      <c r="U78" t="s">
        <v>116</v>
      </c>
      <c r="V78" t="s">
        <v>118</v>
      </c>
      <c r="W78" t="s">
        <v>412</v>
      </c>
      <c r="X78" s="38">
        <v>44440</v>
      </c>
      <c r="Y78" s="57" t="s">
        <v>421</v>
      </c>
    </row>
    <row r="79" spans="1:25" ht="15" x14ac:dyDescent="0.25">
      <c r="A79">
        <v>3.06</v>
      </c>
      <c r="B79">
        <v>1.4</v>
      </c>
      <c r="C79" s="43">
        <f t="shared" si="9"/>
        <v>4.1083099906629394E-2</v>
      </c>
      <c r="D79" s="44">
        <f>IF(OR($A79="",$B79=""),"",A79*'MPTO_working_2-way'!$G78)</f>
        <v>3.1857142857142859</v>
      </c>
      <c r="E79" s="46">
        <f>IF(OR($A79="",$B79=""),"",B79*'MPTO_working_2-way'!$G78)</f>
        <v>1.457516339869281</v>
      </c>
      <c r="F79" s="44">
        <f>IF(OR($A79="",$B79=""),"",'MPTO_working_2-way'!D78)</f>
        <v>3.2652439024390247</v>
      </c>
      <c r="G79" s="46">
        <f>IF(OR($A79="",$B79=""),"",'MPTO_working_2-way'!E78)</f>
        <v>1.4414535666218034</v>
      </c>
      <c r="H79" s="44">
        <f>IF(OR($A79="",$B79=""),"",'OddsRatio_working_2-way'!M78)</f>
        <v>3.2693611435820427</v>
      </c>
      <c r="I79" s="44">
        <f>IF(OR($A79="",$B79=""),"",'OddsRatio_working_2-way'!N78)</f>
        <v>1.4406526492392315</v>
      </c>
      <c r="J79" s="44">
        <f>IF('Log_working_2-way'!$D78="","",A79^('Log_working_2-way'!$D78))</f>
        <v>3.3082050167315877</v>
      </c>
      <c r="K79" s="46">
        <f>IF('Log_working_2-way'!$D78="","",B79^('Log_working_2-way'!$D78))</f>
        <v>1.4332370793533979</v>
      </c>
      <c r="L79" s="53">
        <f t="shared" si="10"/>
        <v>0.31390134529147978</v>
      </c>
      <c r="M79" s="53">
        <f t="shared" si="11"/>
        <v>0.68609865470852016</v>
      </c>
      <c r="N79" s="54">
        <v>176</v>
      </c>
      <c r="O79" s="54">
        <f t="shared" si="12"/>
        <v>118.48366013071897</v>
      </c>
      <c r="P79" s="54">
        <f t="shared" si="13"/>
        <v>50.28571428571427</v>
      </c>
      <c r="Q79" s="54">
        <f t="shared" si="14"/>
        <v>125.71428571428572</v>
      </c>
      <c r="R79" s="54">
        <f t="shared" si="15"/>
        <v>57.516339869281047</v>
      </c>
      <c r="S79" s="55">
        <f t="shared" si="16"/>
        <v>-7.2306255835667486</v>
      </c>
      <c r="T79" s="55">
        <f t="shared" si="17"/>
        <v>-7.230625583566777</v>
      </c>
      <c r="U79" t="s">
        <v>121</v>
      </c>
      <c r="V79" t="s">
        <v>156</v>
      </c>
      <c r="W79" t="s">
        <v>412</v>
      </c>
      <c r="X79" s="38">
        <v>44440</v>
      </c>
      <c r="Y79" s="57" t="s">
        <v>433</v>
      </c>
    </row>
    <row r="80" spans="1:25" ht="15" x14ac:dyDescent="0.25">
      <c r="A80">
        <v>2.0099999999999998</v>
      </c>
      <c r="B80">
        <v>1.85</v>
      </c>
      <c r="C80" s="43">
        <f t="shared" si="9"/>
        <v>3.80529783514858E-2</v>
      </c>
      <c r="D80" s="44">
        <f>IF(OR($A80="",$B80=""),"",A80*'MPTO_working_2-way'!$G79)</f>
        <v>2.086486486486486</v>
      </c>
      <c r="E80" s="46">
        <f>IF(OR($A80="",$B80=""),"",B80*'MPTO_working_2-way'!$G79)</f>
        <v>1.9203980099502489</v>
      </c>
      <c r="F80" s="44">
        <f>IF(OR($A80="",$B80=""),"",'MPTO_working_2-way'!D79)</f>
        <v>2.0899255304201207</v>
      </c>
      <c r="G80" s="46">
        <f>IF(OR($A80="",$B80=""),"",'MPTO_working_2-way'!E79)</f>
        <v>1.9174938764986464</v>
      </c>
      <c r="H80" s="44">
        <f>IF(OR($A80="",$B80=""),"",'OddsRatio_working_2-way'!M79)</f>
        <v>2.0900620597551534</v>
      </c>
      <c r="I80" s="44">
        <f>IF(OR($A80="",$B80=""),"",'OddsRatio_working_2-way'!N79)</f>
        <v>1.91737896118008</v>
      </c>
      <c r="J80" s="44">
        <f>IF('Log_working_2-way'!$D79="","",A80^('Log_working_2-way'!$D79))</f>
        <v>2.0916381493676872</v>
      </c>
      <c r="K80" s="46">
        <f>IF('Log_working_2-way'!$D79="","",B80^('Log_working_2-way'!$D79))</f>
        <v>1.9160544641822177</v>
      </c>
      <c r="L80" s="53">
        <f t="shared" si="10"/>
        <v>0.47927461139896382</v>
      </c>
      <c r="M80" s="53">
        <f t="shared" si="11"/>
        <v>0.52072538860103623</v>
      </c>
      <c r="N80" s="54">
        <v>177</v>
      </c>
      <c r="O80" s="54">
        <f t="shared" si="12"/>
        <v>88.940298507462686</v>
      </c>
      <c r="P80" s="54">
        <f t="shared" si="13"/>
        <v>81.324324324324309</v>
      </c>
      <c r="Q80" s="54">
        <f t="shared" si="14"/>
        <v>95.675675675675663</v>
      </c>
      <c r="R80" s="54">
        <f t="shared" si="15"/>
        <v>88.059701492537329</v>
      </c>
      <c r="S80" s="55">
        <f t="shared" si="16"/>
        <v>-6.7353771682129775</v>
      </c>
      <c r="T80" s="55">
        <f t="shared" si="17"/>
        <v>-6.7353771682130201</v>
      </c>
      <c r="U80" t="s">
        <v>124</v>
      </c>
      <c r="V80" t="s">
        <v>168</v>
      </c>
      <c r="W80" t="s">
        <v>316</v>
      </c>
      <c r="X80" s="38">
        <v>44440</v>
      </c>
      <c r="Y80" s="57" t="s">
        <v>429</v>
      </c>
    </row>
    <row r="81" spans="1:25" ht="15" x14ac:dyDescent="0.25">
      <c r="A81">
        <v>1.78</v>
      </c>
      <c r="B81">
        <v>2.08</v>
      </c>
      <c r="C81" s="43">
        <f t="shared" si="9"/>
        <v>4.2566983578219642E-2</v>
      </c>
      <c r="D81" s="44">
        <f>IF(OR($A81="",$B81=""),"",A81*'MPTO_working_2-way'!$G80)</f>
        <v>1.8557692307692311</v>
      </c>
      <c r="E81" s="46">
        <f>IF(OR($A81="",$B81=""),"",B81*'MPTO_working_2-way'!$G80)</f>
        <v>2.1685393258426968</v>
      </c>
      <c r="F81" s="44">
        <f>IF(OR($A81="",$B81=""),"",'MPTO_working_2-way'!D80)</f>
        <v>1.8500899460323807</v>
      </c>
      <c r="G81" s="46">
        <f>IF(OR($A81="",$B81=""),"",'MPTO_working_2-way'!E80)</f>
        <v>2.1763461086292031</v>
      </c>
      <c r="H81" s="44">
        <f>IF(OR($A81="",$B81=""),"",'OddsRatio_working_2-way'!M80)</f>
        <v>1.8498365855987975</v>
      </c>
      <c r="I81" s="44">
        <f>IF(OR($A81="",$B81=""),"",'OddsRatio_working_2-way'!N80)</f>
        <v>2.1766968108291049</v>
      </c>
      <c r="J81" s="44">
        <f>IF('Log_working_2-way'!$D80="","",A81^('Log_working_2-way'!$D80))</f>
        <v>1.8472406840805713</v>
      </c>
      <c r="K81" s="46">
        <f>IF('Log_working_2-way'!$D80="","",B81^('Log_working_2-way'!$D80))</f>
        <v>2.180302148833781</v>
      </c>
      <c r="L81" s="53">
        <f t="shared" si="10"/>
        <v>0.53886010362694292</v>
      </c>
      <c r="M81" s="53">
        <f t="shared" si="11"/>
        <v>0.46113989637305697</v>
      </c>
      <c r="N81" s="54">
        <v>178</v>
      </c>
      <c r="O81" s="54">
        <f t="shared" si="12"/>
        <v>78.000000000000028</v>
      </c>
      <c r="P81" s="54">
        <f t="shared" si="13"/>
        <v>92.42307692307692</v>
      </c>
      <c r="Q81" s="54">
        <f t="shared" si="14"/>
        <v>85.576923076923066</v>
      </c>
      <c r="R81" s="54">
        <f t="shared" si="15"/>
        <v>100</v>
      </c>
      <c r="S81" s="55">
        <f t="shared" si="16"/>
        <v>-7.5769230769230376</v>
      </c>
      <c r="T81" s="55">
        <f t="shared" si="17"/>
        <v>-7.5769230769230802</v>
      </c>
      <c r="U81" t="s">
        <v>130</v>
      </c>
      <c r="V81" t="s">
        <v>127</v>
      </c>
      <c r="W81" t="s">
        <v>316</v>
      </c>
      <c r="X81" s="38">
        <v>44440</v>
      </c>
      <c r="Y81" s="57" t="s">
        <v>431</v>
      </c>
    </row>
    <row r="82" spans="1:25" ht="15" x14ac:dyDescent="0.25">
      <c r="A82">
        <v>2.0699999999999998</v>
      </c>
      <c r="B82">
        <v>1.81</v>
      </c>
      <c r="C82" s="43">
        <f t="shared" si="9"/>
        <v>3.5577975284917462E-2</v>
      </c>
      <c r="D82" s="44">
        <f>IF(OR($A82="",$B82=""),"",A82*'MPTO_working_2-way'!$G81)</f>
        <v>2.1436464088397789</v>
      </c>
      <c r="E82" s="46">
        <f>IF(OR($A82="",$B82=""),"",B82*'MPTO_working_2-way'!$G81)</f>
        <v>1.8743961352657006</v>
      </c>
      <c r="F82" s="44">
        <f>IF(OR($A82="",$B82=""),"",'MPTO_working_2-way'!D81)</f>
        <v>2.1491381535549374</v>
      </c>
      <c r="G82" s="46">
        <f>IF(OR($A82="",$B82=""),"",'MPTO_working_2-way'!E81)</f>
        <v>1.8702173858786533</v>
      </c>
      <c r="H82" s="44">
        <f>IF(OR($A82="",$B82=""),"",'OddsRatio_working_2-way'!M81)</f>
        <v>2.1493422703098441</v>
      </c>
      <c r="I82" s="44">
        <f>IF(OR($A82="",$B82=""),"",'OddsRatio_working_2-way'!N81)</f>
        <v>1.8700628401410975</v>
      </c>
      <c r="J82" s="44">
        <f>IF('Log_working_2-way'!$D81="","",A82^('Log_working_2-way'!$D81))</f>
        <v>2.1518584594506485</v>
      </c>
      <c r="K82" s="46">
        <f>IF('Log_working_2-way'!$D81="","",B82^('Log_working_2-way'!$D81))</f>
        <v>1.8681622223592078</v>
      </c>
      <c r="L82" s="53">
        <f t="shared" si="10"/>
        <v>0.46649484536082475</v>
      </c>
      <c r="M82" s="53">
        <f t="shared" si="11"/>
        <v>0.53350515463917525</v>
      </c>
      <c r="N82" s="54">
        <v>179</v>
      </c>
      <c r="O82" s="54">
        <f t="shared" si="12"/>
        <v>92.526570048309168</v>
      </c>
      <c r="P82" s="54">
        <f t="shared" si="13"/>
        <v>80.104972375690622</v>
      </c>
      <c r="Q82" s="54">
        <f t="shared" si="14"/>
        <v>98.895027624309392</v>
      </c>
      <c r="R82" s="54">
        <f t="shared" si="15"/>
        <v>86.473429951690832</v>
      </c>
      <c r="S82" s="55">
        <f t="shared" si="16"/>
        <v>-6.3684575760002247</v>
      </c>
      <c r="T82" s="55">
        <f t="shared" si="17"/>
        <v>-6.3684575760002105</v>
      </c>
      <c r="U82" t="s">
        <v>165</v>
      </c>
      <c r="V82" t="s">
        <v>125</v>
      </c>
      <c r="W82" t="s">
        <v>316</v>
      </c>
      <c r="X82" s="38">
        <v>44440</v>
      </c>
      <c r="Y82" s="57" t="s">
        <v>427</v>
      </c>
    </row>
    <row r="83" spans="1:25" ht="15" x14ac:dyDescent="0.25">
      <c r="A83">
        <v>1.68</v>
      </c>
      <c r="B83">
        <v>2.23</v>
      </c>
      <c r="C83" s="43">
        <f t="shared" si="9"/>
        <v>4.3668588511637907E-2</v>
      </c>
      <c r="D83" s="44">
        <f>IF(OR($A83="",$B83=""),"",A83*'MPTO_working_2-way'!$G82)</f>
        <v>1.7533632286995515</v>
      </c>
      <c r="E83" s="46">
        <f>IF(OR($A83="",$B83=""),"",B83*'MPTO_working_2-way'!$G82)</f>
        <v>2.3273809523809526</v>
      </c>
      <c r="F83" s="44">
        <f>IF(OR($A83="",$B83=""),"",'MPTO_working_2-way'!D82)</f>
        <v>1.7439716972348942</v>
      </c>
      <c r="G83" s="46">
        <f>IF(OR($A83="",$B83=""),"",'MPTO_working_2-way'!E82)</f>
        <v>2.3441371542985863</v>
      </c>
      <c r="H83" s="44">
        <f>IF(OR($A83="",$B83=""),"",'OddsRatio_working_2-way'!M82)</f>
        <v>1.743535828629182</v>
      </c>
      <c r="I83" s="44">
        <f>IF(OR($A83="",$B83=""),"",'OddsRatio_working_2-way'!N82)</f>
        <v>2.3449251017851385</v>
      </c>
      <c r="J83" s="44">
        <f>IF('Log_working_2-way'!$D82="","",A83^('Log_working_2-way'!$D82))</f>
        <v>1.7392442669948964</v>
      </c>
      <c r="K83" s="46">
        <f>IF('Log_working_2-way'!$D82="","",B83^('Log_working_2-way'!$D82))</f>
        <v>2.3527328444015367</v>
      </c>
      <c r="L83" s="53">
        <f t="shared" si="10"/>
        <v>0.57033248081841437</v>
      </c>
      <c r="M83" s="53">
        <f t="shared" si="11"/>
        <v>0.42966751918158563</v>
      </c>
      <c r="N83" s="54">
        <v>180</v>
      </c>
      <c r="O83" s="54">
        <f t="shared" si="12"/>
        <v>72.857142857142847</v>
      </c>
      <c r="P83" s="54">
        <f t="shared" si="13"/>
        <v>99.282511210762323</v>
      </c>
      <c r="Q83" s="54">
        <f t="shared" si="14"/>
        <v>80.717488789237677</v>
      </c>
      <c r="R83" s="54">
        <f t="shared" si="15"/>
        <v>107.14285714285714</v>
      </c>
      <c r="S83" s="55">
        <f t="shared" si="16"/>
        <v>-7.8603459320948303</v>
      </c>
      <c r="T83" s="55">
        <f t="shared" si="17"/>
        <v>-7.8603459320948161</v>
      </c>
      <c r="U83" t="s">
        <v>129</v>
      </c>
      <c r="V83" t="s">
        <v>64</v>
      </c>
      <c r="W83" t="s">
        <v>316</v>
      </c>
      <c r="X83" s="38">
        <v>44440</v>
      </c>
      <c r="Y83" s="67" t="s">
        <v>435</v>
      </c>
    </row>
    <row r="84" spans="1:25" ht="15" x14ac:dyDescent="0.25">
      <c r="A84">
        <v>1.61</v>
      </c>
      <c r="B84">
        <v>2.36</v>
      </c>
      <c r="C84" s="43">
        <f t="shared" si="9"/>
        <v>4.4846825981682326E-2</v>
      </c>
      <c r="D84" s="44">
        <f>IF(OR($A84="",$B84=""),"",A84*'MPTO_working_2-way'!$G83)</f>
        <v>1.6822033898305087</v>
      </c>
      <c r="E84" s="46">
        <f>IF(OR($A84="",$B84=""),"",B84*'MPTO_working_2-way'!$G83)</f>
        <v>2.4658385093167703</v>
      </c>
      <c r="F84" s="44">
        <f>IF(OR($A84="",$B84=""),"",'MPTO_working_2-way'!D83)</f>
        <v>1.6703006857745737</v>
      </c>
      <c r="G84" s="46">
        <f>IF(OR($A84="",$B84=""),"",'MPTO_working_2-way'!E83)</f>
        <v>2.4918677859391396</v>
      </c>
      <c r="H84" s="44">
        <f>IF(OR($A84="",$B84=""),"",'OddsRatio_working_2-way'!M83)</f>
        <v>1.6697233845138648</v>
      </c>
      <c r="I84" s="44">
        <f>IF(OR($A84="",$B84=""),"",'OddsRatio_working_2-way'!N83)</f>
        <v>2.4931537753095996</v>
      </c>
      <c r="J84" s="44">
        <f>IF('Log_working_2-way'!$D83="","",A84^('Log_working_2-way'!$D83))</f>
        <v>1.6642785352461773</v>
      </c>
      <c r="K84" s="46">
        <f>IF('Log_working_2-way'!$D83="","",B84^('Log_working_2-way'!$D83))</f>
        <v>2.5053926130981345</v>
      </c>
      <c r="L84" s="53">
        <f t="shared" si="10"/>
        <v>0.59445843828715361</v>
      </c>
      <c r="M84" s="53">
        <f t="shared" si="11"/>
        <v>0.40554156171284633</v>
      </c>
      <c r="N84" s="54">
        <v>181</v>
      </c>
      <c r="O84" s="54">
        <f t="shared" si="12"/>
        <v>68.577639751552809</v>
      </c>
      <c r="P84" s="54">
        <f t="shared" si="13"/>
        <v>104.30508474576271</v>
      </c>
      <c r="Q84" s="54">
        <f t="shared" si="14"/>
        <v>76.694915254237301</v>
      </c>
      <c r="R84" s="54">
        <f t="shared" si="15"/>
        <v>112.42236024844719</v>
      </c>
      <c r="S84" s="55">
        <f t="shared" si="16"/>
        <v>-8.1172755026844925</v>
      </c>
      <c r="T84" s="55">
        <f t="shared" si="17"/>
        <v>-8.1172755026844783</v>
      </c>
      <c r="U84" t="s">
        <v>376</v>
      </c>
      <c r="V84" t="s">
        <v>377</v>
      </c>
      <c r="W84" t="s">
        <v>413</v>
      </c>
      <c r="X84" s="38">
        <v>44470</v>
      </c>
      <c r="Y84" s="57" t="s">
        <v>424</v>
      </c>
    </row>
    <row r="85" spans="1:25" ht="15" x14ac:dyDescent="0.25">
      <c r="A85">
        <v>1.58</v>
      </c>
      <c r="B85">
        <v>2.44</v>
      </c>
      <c r="C85" s="43">
        <f t="shared" si="9"/>
        <v>4.2747457978833836E-2</v>
      </c>
      <c r="D85" s="44">
        <f>IF(OR($A85="",$B85=""),"",A85*'MPTO_working_2-way'!$G84)</f>
        <v>1.6475409836065575</v>
      </c>
      <c r="E85" s="46">
        <f>IF(OR($A85="",$B85=""),"",B85*'MPTO_working_2-way'!$G84)</f>
        <v>2.5443037974683547</v>
      </c>
      <c r="F85" s="44">
        <f>IF(OR($A85="",$B85=""),"",'MPTO_working_2-way'!D84)</f>
        <v>1.6352222599253479</v>
      </c>
      <c r="G85" s="46">
        <f>IF(OR($A85="",$B85=""),"",'MPTO_working_2-way'!E84)</f>
        <v>2.5742521367521367</v>
      </c>
      <c r="H85" s="44">
        <f>IF(OR($A85="",$B85=""),"",'OddsRatio_working_2-way'!M84)</f>
        <v>1.6346477588219925</v>
      </c>
      <c r="I85" s="44">
        <f>IF(OR($A85="",$B85=""),"",'OddsRatio_working_2-way'!N84)</f>
        <v>2.5756771943166705</v>
      </c>
      <c r="J85" s="44">
        <f>IF('Log_working_2-way'!$D84="","",A85^('Log_working_2-way'!$D84))</f>
        <v>1.6290161590451022</v>
      </c>
      <c r="K85" s="46">
        <f>IF('Log_working_2-way'!$D84="","",B85^('Log_working_2-way'!$D84))</f>
        <v>2.589784277589088</v>
      </c>
      <c r="L85" s="53">
        <f t="shared" si="10"/>
        <v>0.60696517412935314</v>
      </c>
      <c r="M85" s="53">
        <f t="shared" si="11"/>
        <v>0.39303482587064675</v>
      </c>
      <c r="N85" s="54">
        <v>182</v>
      </c>
      <c r="O85" s="54">
        <f t="shared" si="12"/>
        <v>66.810126582278471</v>
      </c>
      <c r="P85" s="54">
        <f t="shared" si="13"/>
        <v>107.40983606557377</v>
      </c>
      <c r="Q85" s="54">
        <f t="shared" si="14"/>
        <v>74.590163934426229</v>
      </c>
      <c r="R85" s="54">
        <f t="shared" si="15"/>
        <v>115.1898734177215</v>
      </c>
      <c r="S85" s="55">
        <f t="shared" si="16"/>
        <v>-7.7800373521477582</v>
      </c>
      <c r="T85" s="55">
        <f t="shared" si="17"/>
        <v>-7.7800373521477297</v>
      </c>
      <c r="U85" t="s">
        <v>378</v>
      </c>
      <c r="V85" t="s">
        <v>379</v>
      </c>
      <c r="W85" t="s">
        <v>413</v>
      </c>
      <c r="X85" s="38">
        <v>44470</v>
      </c>
      <c r="Y85" s="57" t="s">
        <v>421</v>
      </c>
    </row>
    <row r="86" spans="1:25" ht="15" x14ac:dyDescent="0.25">
      <c r="A86">
        <v>1.66</v>
      </c>
      <c r="B86">
        <v>2.27</v>
      </c>
      <c r="C86" s="43">
        <f t="shared" si="9"/>
        <v>4.2938272915450382E-2</v>
      </c>
      <c r="D86" s="44">
        <f>IF(OR($A86="",$B86=""),"",A86*'MPTO_working_2-way'!$G85)</f>
        <v>1.7312775330396475</v>
      </c>
      <c r="E86" s="46">
        <f>IF(OR($A86="",$B86=""),"",B86*'MPTO_working_2-way'!$G85)</f>
        <v>2.3674698795180724</v>
      </c>
      <c r="F86" s="44">
        <f>IF(OR($A86="",$B86=""),"",'MPTO_working_2-way'!D85)</f>
        <v>1.7213466721483714</v>
      </c>
      <c r="G86" s="46">
        <f>IF(OR($A86="",$B86=""),"",'MPTO_working_2-way'!E85)</f>
        <v>2.3862959913874993</v>
      </c>
      <c r="H86" s="44">
        <f>IF(OR($A86="",$B86=""),"",'OddsRatio_working_2-way'!M85)</f>
        <v>1.7208918361100216</v>
      </c>
      <c r="I86" s="44">
        <f>IF(OR($A86="",$B86=""),"",'OddsRatio_working_2-way'!N85)</f>
        <v>2.387170654332921</v>
      </c>
      <c r="J86" s="44">
        <f>IF('Log_working_2-way'!$D85="","",A86^('Log_working_2-way'!$D85))</f>
        <v>1.7163559375473425</v>
      </c>
      <c r="K86" s="46">
        <f>IF('Log_working_2-way'!$D85="","",B86^('Log_working_2-way'!$D85))</f>
        <v>2.3959540887220943</v>
      </c>
      <c r="L86" s="53">
        <f t="shared" si="10"/>
        <v>0.57760814249363868</v>
      </c>
      <c r="M86" s="53">
        <f t="shared" si="11"/>
        <v>0.42239185750636132</v>
      </c>
      <c r="N86" s="54">
        <v>183</v>
      </c>
      <c r="O86" s="54">
        <f t="shared" si="12"/>
        <v>72.759036144578303</v>
      </c>
      <c r="P86" s="54">
        <f t="shared" si="13"/>
        <v>102.38325991189429</v>
      </c>
      <c r="Q86" s="54">
        <f t="shared" si="14"/>
        <v>80.616740088105729</v>
      </c>
      <c r="R86" s="54">
        <f t="shared" si="15"/>
        <v>110.2409638554217</v>
      </c>
      <c r="S86" s="55">
        <f t="shared" si="16"/>
        <v>-7.8577039435274258</v>
      </c>
      <c r="T86" s="55">
        <f t="shared" si="17"/>
        <v>-7.8577039435274116</v>
      </c>
      <c r="U86" t="s">
        <v>380</v>
      </c>
      <c r="V86" t="s">
        <v>381</v>
      </c>
      <c r="W86" t="s">
        <v>413</v>
      </c>
      <c r="X86" s="38">
        <v>44470</v>
      </c>
      <c r="Y86" s="57" t="s">
        <v>427</v>
      </c>
    </row>
    <row r="87" spans="1:25" ht="15" x14ac:dyDescent="0.25">
      <c r="A87">
        <v>1.72</v>
      </c>
      <c r="B87">
        <v>2.16</v>
      </c>
      <c r="C87" s="43">
        <f t="shared" si="9"/>
        <v>4.4358311800172245E-2</v>
      </c>
      <c r="D87" s="44">
        <f>IF(OR($A87="",$B87=""),"",A87*'MPTO_working_2-way'!$G86)</f>
        <v>1.7962962962962963</v>
      </c>
      <c r="E87" s="46">
        <f>IF(OR($A87="",$B87=""),"",B87*'MPTO_working_2-way'!$G86)</f>
        <v>2.2558139534883721</v>
      </c>
      <c r="F87" s="44">
        <f>IF(OR($A87="",$B87=""),"",'MPTO_working_2-way'!D86)</f>
        <v>1.7882171736619177</v>
      </c>
      <c r="G87" s="46">
        <f>IF(OR($A87="",$B87=""),"",'MPTO_working_2-way'!E86)</f>
        <v>2.2686858817782118</v>
      </c>
      <c r="H87" s="44">
        <f>IF(OR($A87="",$B87=""),"",'OddsRatio_working_2-way'!M86)</f>
        <v>1.7878385971583355</v>
      </c>
      <c r="I87" s="44">
        <f>IF(OR($A87="",$B87=""),"",'OddsRatio_working_2-way'!N86)</f>
        <v>2.2692955176439846</v>
      </c>
      <c r="J87" s="44">
        <f>IF('Log_working_2-way'!$D86="","",A87^('Log_working_2-way'!$D86))</f>
        <v>1.7841440510917015</v>
      </c>
      <c r="K87" s="46">
        <f>IF('Log_working_2-way'!$D86="","",B87^('Log_working_2-way'!$D86))</f>
        <v>2.2752758866273552</v>
      </c>
      <c r="L87" s="53">
        <f t="shared" si="10"/>
        <v>0.55670103092783507</v>
      </c>
      <c r="M87" s="53">
        <f t="shared" si="11"/>
        <v>0.44329896907216493</v>
      </c>
      <c r="N87" s="54">
        <v>184</v>
      </c>
      <c r="O87" s="54">
        <f t="shared" si="12"/>
        <v>77.023255813953497</v>
      </c>
      <c r="P87" s="54">
        <f t="shared" si="13"/>
        <v>98.814814814814824</v>
      </c>
      <c r="Q87" s="54">
        <f t="shared" si="14"/>
        <v>85.185185185185176</v>
      </c>
      <c r="R87" s="54">
        <f t="shared" si="15"/>
        <v>106.97674418604652</v>
      </c>
      <c r="S87" s="55">
        <f t="shared" si="16"/>
        <v>-8.1619293712316789</v>
      </c>
      <c r="T87" s="55">
        <f t="shared" si="17"/>
        <v>-8.1619293712316932</v>
      </c>
      <c r="U87" t="s">
        <v>382</v>
      </c>
      <c r="V87" t="s">
        <v>383</v>
      </c>
      <c r="W87" t="s">
        <v>413</v>
      </c>
      <c r="X87" s="38">
        <v>44470</v>
      </c>
      <c r="Y87" s="57" t="s">
        <v>428</v>
      </c>
    </row>
    <row r="88" spans="1:25" ht="15" x14ac:dyDescent="0.25">
      <c r="A88">
        <v>1.83</v>
      </c>
      <c r="B88">
        <v>2.0699999999999998</v>
      </c>
      <c r="C88" s="43">
        <f t="shared" si="9"/>
        <v>2.9539874871307603E-2</v>
      </c>
      <c r="D88" s="44">
        <f>IF(OR($A88="",$B88=""),"",A88*'MPTO_working_2-way'!$G87)</f>
        <v>1.8840579710144929</v>
      </c>
      <c r="E88" s="46">
        <f>IF(OR($A88="",$B88=""),"",B88*'MPTO_working_2-way'!$G87)</f>
        <v>2.1311475409836067</v>
      </c>
      <c r="F88" s="44">
        <f>IF(OR($A88="",$B88=""),"",'MPTO_working_2-way'!D87)</f>
        <v>1.8808371192373576</v>
      </c>
      <c r="G88" s="46">
        <f>IF(OR($A88="",$B88=""),"",'MPTO_working_2-way'!E87)</f>
        <v>2.1352836729517204</v>
      </c>
      <c r="H88" s="44">
        <f>IF(OR($A88="",$B88=""),"",'OddsRatio_working_2-way'!M87)</f>
        <v>1.8807388571985679</v>
      </c>
      <c r="I88" s="44">
        <f>IF(OR($A88="",$B88=""),"",'OddsRatio_working_2-way'!N87)</f>
        <v>2.1354103339788768</v>
      </c>
      <c r="J88" s="44">
        <f>IF('Log_working_2-way'!$D87="","",A88^('Log_working_2-way'!$D87))</f>
        <v>1.8792804075818812</v>
      </c>
      <c r="K88" s="46">
        <f>IF('Log_working_2-way'!$D87="","",B88^('Log_working_2-way'!$D87))</f>
        <v>2.137293622577233</v>
      </c>
      <c r="L88" s="53">
        <f t="shared" si="10"/>
        <v>0.53076923076923077</v>
      </c>
      <c r="M88" s="53">
        <f t="shared" si="11"/>
        <v>0.46923076923076917</v>
      </c>
      <c r="N88" s="54">
        <v>185</v>
      </c>
      <c r="O88" s="54">
        <f t="shared" si="12"/>
        <v>83.907103825136616</v>
      </c>
      <c r="P88" s="54">
        <f t="shared" si="13"/>
        <v>95.628019323671495</v>
      </c>
      <c r="Q88" s="54">
        <f t="shared" si="14"/>
        <v>89.371980676328505</v>
      </c>
      <c r="R88" s="54">
        <f t="shared" si="15"/>
        <v>101.09289617486338</v>
      </c>
      <c r="S88" s="55">
        <f t="shared" si="16"/>
        <v>-5.4648768511918888</v>
      </c>
      <c r="T88" s="55">
        <f t="shared" si="17"/>
        <v>-5.4648768511918888</v>
      </c>
      <c r="U88" t="s">
        <v>384</v>
      </c>
      <c r="V88" t="s">
        <v>385</v>
      </c>
      <c r="W88" t="s">
        <v>410</v>
      </c>
      <c r="X88" s="38">
        <v>44470</v>
      </c>
      <c r="Y88" s="57" t="s">
        <v>425</v>
      </c>
    </row>
    <row r="89" spans="1:25" ht="15" x14ac:dyDescent="0.25">
      <c r="A89">
        <v>2.1</v>
      </c>
      <c r="B89">
        <v>1.81</v>
      </c>
      <c r="C89" s="43">
        <f t="shared" si="9"/>
        <v>2.8676664035780064E-2</v>
      </c>
      <c r="D89" s="44">
        <f>IF(OR($A89="",$B89=""),"",A89*'MPTO_working_2-way'!$G88)</f>
        <v>2.160220994475138</v>
      </c>
      <c r="E89" s="46">
        <f>IF(OR($A89="",$B89=""),"",B89*'MPTO_working_2-way'!$G88)</f>
        <v>1.861904761904762</v>
      </c>
      <c r="F89" s="44">
        <f>IF(OR($A89="",$B89=""),"",'MPTO_working_2-way'!D88)</f>
        <v>2.1651951011107946</v>
      </c>
      <c r="G89" s="46">
        <f>IF(OR($A89="",$B89=""),"",'MPTO_working_2-way'!E88)</f>
        <v>1.858225372769494</v>
      </c>
      <c r="H89" s="44">
        <f>IF(OR($A89="",$B89=""),"",'OddsRatio_working_2-way'!M88)</f>
        <v>2.1653431646335015</v>
      </c>
      <c r="I89" s="44">
        <f>IF(OR($A89="",$B89=""),"",'OddsRatio_working_2-way'!N88)</f>
        <v>1.8581163303210331</v>
      </c>
      <c r="J89" s="44">
        <f>IF('Log_working_2-way'!$D88="","",A89^('Log_working_2-way'!$D88))</f>
        <v>2.1676082555034109</v>
      </c>
      <c r="K89" s="46">
        <f>IF('Log_working_2-way'!$D88="","",B89^('Log_working_2-way'!$D88))</f>
        <v>1.8564516354578522</v>
      </c>
      <c r="L89" s="53">
        <f t="shared" si="10"/>
        <v>0.46291560102301793</v>
      </c>
      <c r="M89" s="53">
        <f t="shared" si="11"/>
        <v>0.53708439897698212</v>
      </c>
      <c r="N89" s="54">
        <v>186</v>
      </c>
      <c r="O89" s="54">
        <f t="shared" si="12"/>
        <v>97.428571428571431</v>
      </c>
      <c r="P89" s="54">
        <f t="shared" si="13"/>
        <v>83.237569060773495</v>
      </c>
      <c r="Q89" s="54">
        <f t="shared" si="14"/>
        <v>102.76243093922652</v>
      </c>
      <c r="R89" s="54">
        <f t="shared" si="15"/>
        <v>88.571428571428569</v>
      </c>
      <c r="S89" s="55">
        <f t="shared" si="16"/>
        <v>-5.3338595106550883</v>
      </c>
      <c r="T89" s="55">
        <f t="shared" si="17"/>
        <v>-5.3338595106550741</v>
      </c>
      <c r="U89" t="s">
        <v>386</v>
      </c>
      <c r="V89" t="s">
        <v>387</v>
      </c>
      <c r="W89" t="s">
        <v>410</v>
      </c>
      <c r="X89" s="38">
        <v>44470</v>
      </c>
      <c r="Y89" s="57" t="s">
        <v>427</v>
      </c>
    </row>
    <row r="90" spans="1:25" ht="15" x14ac:dyDescent="0.25">
      <c r="A90">
        <v>1.78</v>
      </c>
      <c r="B90">
        <v>2.09</v>
      </c>
      <c r="C90" s="43">
        <f t="shared" si="9"/>
        <v>4.0266652330519959E-2</v>
      </c>
      <c r="D90" s="44">
        <f>IF(OR($A90="",$B90=""),"",A90*'MPTO_working_2-way'!$G89)</f>
        <v>1.8516746411483256</v>
      </c>
      <c r="E90" s="46">
        <f>IF(OR($A90="",$B90=""),"",B90*'MPTO_working_2-way'!$G89)</f>
        <v>2.1741573033707864</v>
      </c>
      <c r="F90" s="44">
        <f>IF(OR($A90="",$B90=""),"",'MPTO_working_2-way'!D89)</f>
        <v>1.8461614808198106</v>
      </c>
      <c r="G90" s="46">
        <f>IF(OR($A90="",$B90=""),"",'MPTO_working_2-way'!E89)</f>
        <v>2.1818075186206087</v>
      </c>
      <c r="H90" s="44">
        <f>IF(OR($A90="",$B90=""),"",'OddsRatio_working_2-way'!M89)</f>
        <v>1.8459292702556338</v>
      </c>
      <c r="I90" s="44">
        <f>IF(OR($A90="",$B90=""),"",'OddsRatio_working_2-way'!N89)</f>
        <v>2.1821319289469754</v>
      </c>
      <c r="J90" s="44">
        <f>IF('Log_working_2-way'!$D89="","",A90^('Log_working_2-way'!$D89))</f>
        <v>1.8434137605840082</v>
      </c>
      <c r="K90" s="46">
        <f>IF('Log_working_2-way'!$D89="","",B90^('Log_working_2-way'!$D89))</f>
        <v>2.1856576768529026</v>
      </c>
      <c r="L90" s="53">
        <f t="shared" si="10"/>
        <v>0.54005167958656319</v>
      </c>
      <c r="M90" s="53">
        <f t="shared" si="11"/>
        <v>0.4599483204134367</v>
      </c>
      <c r="N90" s="54">
        <v>187</v>
      </c>
      <c r="O90" s="54">
        <f t="shared" si="12"/>
        <v>81.943820224719119</v>
      </c>
      <c r="P90" s="54">
        <f t="shared" si="13"/>
        <v>97.526315789473685</v>
      </c>
      <c r="Q90" s="54">
        <f t="shared" si="14"/>
        <v>89.473684210526329</v>
      </c>
      <c r="R90" s="54">
        <f t="shared" si="15"/>
        <v>105.05617977528091</v>
      </c>
      <c r="S90" s="55">
        <f t="shared" si="16"/>
        <v>-7.5298639858072107</v>
      </c>
      <c r="T90" s="55">
        <f t="shared" si="17"/>
        <v>-7.5298639858072249</v>
      </c>
      <c r="U90" t="s">
        <v>388</v>
      </c>
      <c r="V90" t="s">
        <v>389</v>
      </c>
      <c r="W90" t="s">
        <v>411</v>
      </c>
      <c r="X90" s="38">
        <v>44470</v>
      </c>
      <c r="Y90" s="57" t="s">
        <v>428</v>
      </c>
    </row>
    <row r="91" spans="1:25" ht="15" x14ac:dyDescent="0.25">
      <c r="A91">
        <v>1.62</v>
      </c>
      <c r="B91">
        <v>2.4</v>
      </c>
      <c r="C91" s="43">
        <f t="shared" si="9"/>
        <v>3.3950617283950546E-2</v>
      </c>
      <c r="D91" s="44">
        <f>IF(OR($A91="",$B91=""),"",A91*'MPTO_working_2-way'!$G90)</f>
        <v>1.675</v>
      </c>
      <c r="E91" s="46">
        <f>IF(OR($A91="",$B91=""),"",B91*'MPTO_working_2-way'!$G90)</f>
        <v>2.4814814814814814</v>
      </c>
      <c r="F91" s="44">
        <f>IF(OR($A91="",$B91=""),"",'MPTO_working_2-way'!D90)</f>
        <v>1.6658097686375322</v>
      </c>
      <c r="G91" s="46">
        <f>IF(OR($A91="",$B91=""),"",'MPTO_working_2-way'!E90)</f>
        <v>2.5019305019305014</v>
      </c>
      <c r="H91" s="44">
        <f>IF(OR($A91="",$B91=""),"",'OddsRatio_working_2-way'!M90)</f>
        <v>1.6654751256486924</v>
      </c>
      <c r="I91" s="44">
        <f>IF(OR($A91="",$B91=""),"",'OddsRatio_working_2-way'!N90)</f>
        <v>2.502685767593821</v>
      </c>
      <c r="J91" s="44">
        <f>IF('Log_working_2-way'!$D90="","",A91^('Log_working_2-way'!$D90))</f>
        <v>1.6612975476246807</v>
      </c>
      <c r="K91" s="46">
        <f>IF('Log_working_2-way'!$D90="","",B91^('Log_working_2-way'!$D90))</f>
        <v>2.5121786003771214</v>
      </c>
      <c r="L91" s="53">
        <f t="shared" si="10"/>
        <v>0.59701492537313428</v>
      </c>
      <c r="M91" s="53">
        <f t="shared" si="11"/>
        <v>0.40298507462686567</v>
      </c>
      <c r="N91" s="54">
        <v>188</v>
      </c>
      <c r="O91" s="54">
        <f t="shared" si="12"/>
        <v>71.950617283950621</v>
      </c>
      <c r="P91" s="54">
        <f t="shared" si="13"/>
        <v>109.66666666666667</v>
      </c>
      <c r="Q91" s="54">
        <f t="shared" si="14"/>
        <v>78.333333333333343</v>
      </c>
      <c r="R91" s="54">
        <f t="shared" si="15"/>
        <v>116.04938271604938</v>
      </c>
      <c r="S91" s="55">
        <f t="shared" si="16"/>
        <v>-6.3827160493827222</v>
      </c>
      <c r="T91" s="55">
        <f t="shared" si="17"/>
        <v>-6.382716049382708</v>
      </c>
      <c r="U91" t="s">
        <v>390</v>
      </c>
      <c r="V91" t="s">
        <v>391</v>
      </c>
      <c r="W91" t="s">
        <v>411</v>
      </c>
      <c r="X91" s="38">
        <v>44470</v>
      </c>
      <c r="Y91" s="57" t="s">
        <v>429</v>
      </c>
    </row>
    <row r="92" spans="1:25" ht="15" x14ac:dyDescent="0.25">
      <c r="A92">
        <v>1.83</v>
      </c>
      <c r="B92">
        <v>2.0499999999999998</v>
      </c>
      <c r="C92" s="43">
        <f t="shared" si="9"/>
        <v>3.4252965480474407E-2</v>
      </c>
      <c r="D92" s="44">
        <f>IF(OR($A92="",$B92=""),"",A92*'MPTO_working_2-way'!$G91)</f>
        <v>1.8926829268292682</v>
      </c>
      <c r="E92" s="46">
        <f>IF(OR($A92="",$B92=""),"",B92*'MPTO_working_2-way'!$G91)</f>
        <v>2.1202185792349724</v>
      </c>
      <c r="F92" s="44">
        <f>IF(OR($A92="",$B92=""),"",'MPTO_working_2-way'!D91)</f>
        <v>1.8892106257081707</v>
      </c>
      <c r="G92" s="46">
        <f>IF(OR($A92="",$B92=""),"",'MPTO_working_2-way'!E91)</f>
        <v>2.1245929491717397</v>
      </c>
      <c r="H92" s="44">
        <f>IF(OR($A92="",$B92=""),"",'OddsRatio_working_2-way'!M91)</f>
        <v>1.8890872794479689</v>
      </c>
      <c r="I92" s="44">
        <f>IF(OR($A92="",$B92=""),"",'OddsRatio_working_2-way'!N91)</f>
        <v>2.1247489679763456</v>
      </c>
      <c r="J92" s="44">
        <f>IF('Log_working_2-way'!$D91="","",A92^('Log_working_2-way'!$D91))</f>
        <v>1.8875091450726849</v>
      </c>
      <c r="K92" s="46">
        <f>IF('Log_working_2-way'!$D91="","",B92^('Log_working_2-way'!$D91))</f>
        <v>2.1267489530128172</v>
      </c>
      <c r="L92" s="53">
        <f t="shared" si="10"/>
        <v>0.52835051546391754</v>
      </c>
      <c r="M92" s="53">
        <f t="shared" si="11"/>
        <v>0.47164948453608252</v>
      </c>
      <c r="N92" s="54">
        <v>189</v>
      </c>
      <c r="O92" s="54">
        <f t="shared" si="12"/>
        <v>85.721311475409834</v>
      </c>
      <c r="P92" s="54">
        <f t="shared" si="13"/>
        <v>96.804878048780495</v>
      </c>
      <c r="Q92" s="54">
        <f t="shared" si="14"/>
        <v>92.195121951219519</v>
      </c>
      <c r="R92" s="54">
        <f t="shared" si="15"/>
        <v>103.27868852459015</v>
      </c>
      <c r="S92" s="55">
        <f t="shared" si="16"/>
        <v>-6.4738104758096853</v>
      </c>
      <c r="T92" s="55">
        <f t="shared" si="17"/>
        <v>-6.4738104758096569</v>
      </c>
      <c r="U92" t="s">
        <v>392</v>
      </c>
      <c r="V92" t="s">
        <v>393</v>
      </c>
      <c r="W92" t="s">
        <v>411</v>
      </c>
      <c r="X92" s="38">
        <v>44470</v>
      </c>
      <c r="Y92" s="57" t="s">
        <v>417</v>
      </c>
    </row>
    <row r="93" spans="1:25" ht="15" x14ac:dyDescent="0.25">
      <c r="A93">
        <v>1.53</v>
      </c>
      <c r="B93">
        <v>2.4900000000000002</v>
      </c>
      <c r="C93" s="43">
        <f t="shared" si="9"/>
        <v>5.5201196944641318E-2</v>
      </c>
      <c r="D93" s="44">
        <f>IF(OR($A93="",$B93=""),"",A93*'MPTO_working_2-way'!$G92)</f>
        <v>1.6144578313253013</v>
      </c>
      <c r="E93" s="46">
        <f>IF(OR($A93="",$B93=""),"",B93*'MPTO_working_2-way'!$G92)</f>
        <v>2.6274509803921573</v>
      </c>
      <c r="F93" s="44">
        <f>IF(OR($A93="",$B93=""),"",'MPTO_working_2-way'!D92)</f>
        <v>1.5974589596829991</v>
      </c>
      <c r="G93" s="46">
        <f>IF(OR($A93="",$B93=""),"",'MPTO_working_2-way'!E92)</f>
        <v>2.6737551321191706</v>
      </c>
      <c r="H93" s="44">
        <f>IF(OR($A93="",$B93=""),"",'OddsRatio_working_2-way'!M92)</f>
        <v>1.5964098406184934</v>
      </c>
      <c r="I93" s="44">
        <f>IF(OR($A93="",$B93=""),"",'OddsRatio_working_2-way'!N92)</f>
        <v>2.6766993632482183</v>
      </c>
      <c r="J93" s="44">
        <f>IF('Log_working_2-way'!$D92="","",A93^('Log_working_2-way'!$D92))</f>
        <v>1.5885796783005146</v>
      </c>
      <c r="K93" s="46">
        <f>IF('Log_working_2-way'!$D92="","",B93^('Log_working_2-way'!$D92))</f>
        <v>2.6990053120450619</v>
      </c>
      <c r="L93" s="53">
        <f t="shared" si="10"/>
        <v>0.61940298507462688</v>
      </c>
      <c r="M93" s="53">
        <f t="shared" si="11"/>
        <v>0.38059701492537307</v>
      </c>
      <c r="N93" s="54">
        <v>190</v>
      </c>
      <c r="O93" s="54">
        <f t="shared" si="12"/>
        <v>65.816993464052274</v>
      </c>
      <c r="P93" s="54">
        <f t="shared" si="13"/>
        <v>113.69477911646585</v>
      </c>
      <c r="Q93" s="54">
        <f t="shared" si="14"/>
        <v>76.305220883534119</v>
      </c>
      <c r="R93" s="54">
        <f t="shared" si="15"/>
        <v>124.18300653594771</v>
      </c>
      <c r="S93" s="55">
        <f t="shared" si="16"/>
        <v>-10.488227419481845</v>
      </c>
      <c r="T93" s="55">
        <f t="shared" si="17"/>
        <v>-10.488227419481859</v>
      </c>
      <c r="U93" t="s">
        <v>90</v>
      </c>
      <c r="V93" t="s">
        <v>394</v>
      </c>
      <c r="W93" t="s">
        <v>414</v>
      </c>
      <c r="X93" s="38">
        <v>44470</v>
      </c>
      <c r="Y93" s="57" t="s">
        <v>434</v>
      </c>
    </row>
    <row r="94" spans="1:25" ht="15" x14ac:dyDescent="0.25">
      <c r="A94">
        <v>2.44</v>
      </c>
      <c r="B94">
        <v>1.56</v>
      </c>
      <c r="C94" s="43">
        <f t="shared" si="9"/>
        <v>5.0861706599411471E-2</v>
      </c>
      <c r="D94" s="44">
        <f>IF(OR($A94="",$B94=""),"",A94*'MPTO_working_2-way'!$G93)</f>
        <v>2.5641025641025639</v>
      </c>
      <c r="E94" s="46">
        <f>IF(OR($A94="",$B94=""),"",B94*'MPTO_working_2-way'!$G93)</f>
        <v>1.639344262295082</v>
      </c>
      <c r="F94" s="44">
        <f>IF(OR($A94="",$B94=""),"",'MPTO_working_2-way'!D93)</f>
        <v>2.6014215418261344</v>
      </c>
      <c r="G94" s="46">
        <f>IF(OR($A94="",$B94=""),"",'MPTO_working_2-way'!E93)</f>
        <v>1.6244452031410037</v>
      </c>
      <c r="H94" s="44">
        <f>IF(OR($A94="",$B94=""),"",'OddsRatio_working_2-way'!M93)</f>
        <v>2.6035674514745457</v>
      </c>
      <c r="I94" s="44">
        <f>IF(OR($A94="",$B94=""),"",'OddsRatio_working_2-way'!N93)</f>
        <v>1.6236095644623239</v>
      </c>
      <c r="J94" s="44">
        <f>IF('Log_working_2-way'!$D93="","",A94^('Log_working_2-way'!$D93))</f>
        <v>2.6213601840763054</v>
      </c>
      <c r="K94" s="46">
        <f>IF('Log_working_2-way'!$D93="","",B94^('Log_working_2-way'!$D93))</f>
        <v>1.616766101584739</v>
      </c>
      <c r="L94" s="53">
        <f t="shared" si="10"/>
        <v>0.39</v>
      </c>
      <c r="M94" s="53">
        <f t="shared" si="11"/>
        <v>0.61</v>
      </c>
      <c r="N94" s="54">
        <v>191</v>
      </c>
      <c r="O94" s="54">
        <f t="shared" si="12"/>
        <v>112.72131147540982</v>
      </c>
      <c r="P94" s="54">
        <f t="shared" si="13"/>
        <v>68.564102564102583</v>
      </c>
      <c r="Q94" s="54">
        <f t="shared" si="14"/>
        <v>122.43589743589743</v>
      </c>
      <c r="R94" s="54">
        <f t="shared" si="15"/>
        <v>78.278688524590166</v>
      </c>
      <c r="S94" s="55">
        <f t="shared" si="16"/>
        <v>-9.7145859604876108</v>
      </c>
      <c r="T94" s="55">
        <f t="shared" si="17"/>
        <v>-9.7145859604875824</v>
      </c>
      <c r="U94" t="s">
        <v>395</v>
      </c>
      <c r="V94" t="s">
        <v>396</v>
      </c>
      <c r="W94" t="s">
        <v>414</v>
      </c>
      <c r="X94" s="38">
        <v>44470</v>
      </c>
      <c r="Y94" s="57" t="s">
        <v>431</v>
      </c>
    </row>
    <row r="95" spans="1:25" ht="15" x14ac:dyDescent="0.25">
      <c r="A95">
        <v>2.5</v>
      </c>
      <c r="B95">
        <v>1.53</v>
      </c>
      <c r="C95" s="43">
        <f t="shared" si="9"/>
        <v>5.3594771241830097E-2</v>
      </c>
      <c r="D95" s="44">
        <f>IF(OR($A95="",$B95=""),"",A95*'MPTO_working_2-way'!$G94)</f>
        <v>2.6339869281045751</v>
      </c>
      <c r="E95" s="46">
        <f>IF(OR($A95="",$B95=""),"",B95*'MPTO_working_2-way'!$G94)</f>
        <v>1.6120000000000001</v>
      </c>
      <c r="F95" s="44">
        <f>IF(OR($A95="",$B95=""),"",'MPTO_working_2-way'!D94)</f>
        <v>2.679509632224168</v>
      </c>
      <c r="G95" s="46">
        <f>IF(OR($A95="",$B95=""),"",'MPTO_working_2-way'!E94)</f>
        <v>1.5954118873826904</v>
      </c>
      <c r="H95" s="44">
        <f>IF(OR($A95="",$B95=""),"",'OddsRatio_working_2-way'!M94)</f>
        <v>2.6823164622761335</v>
      </c>
      <c r="I95" s="44">
        <f>IF(OR($A95="",$B95=""),"",'OddsRatio_working_2-way'!N94)</f>
        <v>1.5944184833375672</v>
      </c>
      <c r="J95" s="44">
        <f>IF('Log_working_2-way'!$D94="","",A95^('Log_working_2-way'!$D94))</f>
        <v>2.7042054709323193</v>
      </c>
      <c r="K95" s="46">
        <f>IF('Log_working_2-way'!$D94="","",B95^('Log_working_2-way'!$D94))</f>
        <v>1.586783704812528</v>
      </c>
      <c r="L95" s="53">
        <f t="shared" si="10"/>
        <v>0.3796526054590571</v>
      </c>
      <c r="M95" s="53">
        <f t="shared" si="11"/>
        <v>0.6203473945409429</v>
      </c>
      <c r="N95" s="54">
        <v>192</v>
      </c>
      <c r="O95" s="54">
        <f t="shared" si="12"/>
        <v>115.2</v>
      </c>
      <c r="P95" s="54">
        <f t="shared" si="13"/>
        <v>66.509803921568619</v>
      </c>
      <c r="Q95" s="54">
        <f t="shared" si="14"/>
        <v>125.49019607843138</v>
      </c>
      <c r="R95" s="54">
        <f t="shared" si="15"/>
        <v>76.800000000000011</v>
      </c>
      <c r="S95" s="55">
        <f t="shared" si="16"/>
        <v>-10.290196078431379</v>
      </c>
      <c r="T95" s="55">
        <f t="shared" si="17"/>
        <v>-10.290196078431393</v>
      </c>
      <c r="U95" t="s">
        <v>397</v>
      </c>
      <c r="V95" t="s">
        <v>93</v>
      </c>
      <c r="W95" t="s">
        <v>414</v>
      </c>
      <c r="X95" s="38">
        <v>44470</v>
      </c>
      <c r="Y95" s="57" t="s">
        <v>419</v>
      </c>
    </row>
    <row r="96" spans="1:25" ht="15" x14ac:dyDescent="0.25">
      <c r="A96">
        <v>2.35</v>
      </c>
      <c r="B96">
        <v>1.57</v>
      </c>
      <c r="C96" s="43">
        <f t="shared" si="9"/>
        <v>6.2474590052852719E-2</v>
      </c>
      <c r="D96" s="44">
        <f>IF(OR($A96="",$B96=""),"",A96*'MPTO_working_2-way'!$G95)</f>
        <v>2.4968152866242042</v>
      </c>
      <c r="E96" s="46">
        <f>IF(OR($A96="",$B96=""),"",B96*'MPTO_working_2-way'!$G95)</f>
        <v>1.6680851063829789</v>
      </c>
      <c r="F96" s="44">
        <f>IF(OR($A96="",$B96=""),"",'MPTO_working_2-way'!D95)</f>
        <v>2.5361746004468122</v>
      </c>
      <c r="G96" s="46">
        <f>IF(OR($A96="",$B96=""),"",'MPTO_working_2-way'!E95)</f>
        <v>1.6509676697617184</v>
      </c>
      <c r="H96" s="44">
        <f>IF(OR($A96="",$B96=""),"",'OddsRatio_working_2-way'!M95)</f>
        <v>2.5389675281277309</v>
      </c>
      <c r="I96" s="44">
        <f>IF(OR($A96="",$B96=""),"",'OddsRatio_working_2-way'!N95)</f>
        <v>1.6497862896539313</v>
      </c>
      <c r="J96" s="44">
        <f>IF('Log_working_2-way'!$D95="","",A96^('Log_working_2-way'!$D95))</f>
        <v>2.5579404886095309</v>
      </c>
      <c r="K96" s="46">
        <f>IF('Log_working_2-way'!$D95="","",B96^('Log_working_2-way'!$D95))</f>
        <v>1.6418730415573635</v>
      </c>
      <c r="L96" s="53">
        <f t="shared" si="10"/>
        <v>0.40051020408163263</v>
      </c>
      <c r="M96" s="53">
        <f t="shared" si="11"/>
        <v>0.59948979591836726</v>
      </c>
      <c r="N96" s="54">
        <v>193</v>
      </c>
      <c r="O96" s="54">
        <f t="shared" si="12"/>
        <v>110.87234042553192</v>
      </c>
      <c r="P96" s="54">
        <f t="shared" si="13"/>
        <v>70.070063694267503</v>
      </c>
      <c r="Q96" s="54">
        <f t="shared" si="14"/>
        <v>122.92993630573248</v>
      </c>
      <c r="R96" s="54">
        <f t="shared" si="15"/>
        <v>82.127659574468083</v>
      </c>
      <c r="S96" s="55">
        <f t="shared" si="16"/>
        <v>-12.057595880200566</v>
      </c>
      <c r="T96" s="55">
        <f t="shared" si="17"/>
        <v>-12.05759588020058</v>
      </c>
      <c r="U96" t="s">
        <v>91</v>
      </c>
      <c r="V96" t="s">
        <v>398</v>
      </c>
      <c r="W96" t="s">
        <v>414</v>
      </c>
      <c r="X96" s="38">
        <v>44470</v>
      </c>
      <c r="Y96" s="57" t="s">
        <v>423</v>
      </c>
    </row>
    <row r="97" spans="1:25" ht="15" x14ac:dyDescent="0.25">
      <c r="A97">
        <v>1.6</v>
      </c>
      <c r="B97">
        <v>2.4900000000000002</v>
      </c>
      <c r="C97" s="43">
        <f t="shared" si="9"/>
        <v>2.6606425702811132E-2</v>
      </c>
      <c r="D97" s="44">
        <f>IF(OR($A97="",$B97=""),"",A97*'MPTO_working_2-way'!$G96)</f>
        <v>1.642570281124498</v>
      </c>
      <c r="E97" s="46">
        <f>IF(OR($A97="",$B97=""),"",B97*'MPTO_working_2-way'!$G96)</f>
        <v>2.5562499999999999</v>
      </c>
      <c r="F97" s="44">
        <f>IF(OR($A97="",$B97=""),"",'MPTO_working_2-way'!D96)</f>
        <v>1.6347968814115716</v>
      </c>
      <c r="G97" s="46">
        <f>IF(OR($A97="",$B97=""),"",'MPTO_working_2-way'!E96)</f>
        <v>2.5753070458952809</v>
      </c>
      <c r="H97" s="44">
        <f>IF(OR($A97="",$B97=""),"",'OddsRatio_working_2-way'!M96)</f>
        <v>1.6345743169703524</v>
      </c>
      <c r="I97" s="44">
        <f>IF(OR($A97="",$B97=""),"",'OddsRatio_working_2-way'!N96)</f>
        <v>2.5758595538097082</v>
      </c>
      <c r="J97" s="44">
        <f>IF('Log_working_2-way'!$D96="","",A97^('Log_working_2-way'!$D96))</f>
        <v>1.6310520901344163</v>
      </c>
      <c r="K97" s="46">
        <f>IF('Log_working_2-way'!$D96="","",B97^('Log_working_2-way'!$D96))</f>
        <v>2.5846552378694785</v>
      </c>
      <c r="L97" s="53">
        <f t="shared" si="10"/>
        <v>0.60880195599022002</v>
      </c>
      <c r="M97" s="53">
        <f t="shared" si="11"/>
        <v>0.39119804400977998</v>
      </c>
      <c r="N97" s="54">
        <v>194</v>
      </c>
      <c r="O97" s="54">
        <f t="shared" si="12"/>
        <v>72.750000000000028</v>
      </c>
      <c r="P97" s="54">
        <f t="shared" si="13"/>
        <v>116.08835341365463</v>
      </c>
      <c r="Q97" s="54">
        <f t="shared" si="14"/>
        <v>77.91164658634537</v>
      </c>
      <c r="R97" s="54">
        <f t="shared" si="15"/>
        <v>121.25</v>
      </c>
      <c r="S97" s="55">
        <f t="shared" si="16"/>
        <v>-5.1616465863453413</v>
      </c>
      <c r="T97" s="55">
        <f t="shared" si="17"/>
        <v>-5.1616465863453698</v>
      </c>
      <c r="U97" t="s">
        <v>102</v>
      </c>
      <c r="V97" t="s">
        <v>143</v>
      </c>
      <c r="W97" t="s">
        <v>310</v>
      </c>
      <c r="X97" s="38">
        <v>44470</v>
      </c>
      <c r="Y97" s="57" t="s">
        <v>420</v>
      </c>
    </row>
    <row r="98" spans="1:25" ht="15" x14ac:dyDescent="0.25">
      <c r="A98">
        <v>1.79</v>
      </c>
      <c r="B98">
        <v>2.12</v>
      </c>
      <c r="C98" s="43">
        <f t="shared" si="9"/>
        <v>3.0357331084642114E-2</v>
      </c>
      <c r="D98" s="44">
        <f>IF(OR($A98="",$B98=""),"",A98*'MPTO_working_2-way'!$G97)</f>
        <v>1.8443396226415094</v>
      </c>
      <c r="E98" s="46">
        <f>IF(OR($A98="",$B98=""),"",B98*'MPTO_working_2-way'!$G97)</f>
        <v>2.1843575418994412</v>
      </c>
      <c r="F98" s="44">
        <f>IF(OR($A98="",$B98=""),"",'MPTO_working_2-way'!D97)</f>
        <v>1.8399922420480992</v>
      </c>
      <c r="G98" s="46">
        <f>IF(OR($A98="",$B98=""),"",'MPTO_working_2-way'!E97)</f>
        <v>2.1904871854075272</v>
      </c>
      <c r="H98" s="44">
        <f>IF(OR($A98="",$B98=""),"",'OddsRatio_working_2-way'!M97)</f>
        <v>1.8398554297360612</v>
      </c>
      <c r="I98" s="44">
        <f>IF(OR($A98="",$B98=""),"",'OddsRatio_working_2-way'!N97)</f>
        <v>2.1906811155751749</v>
      </c>
      <c r="J98" s="44">
        <f>IF('Log_working_2-way'!$D97="","",A98^('Log_working_2-way'!$D97))</f>
        <v>1.8378863083703576</v>
      </c>
      <c r="K98" s="46">
        <f>IF('Log_working_2-way'!$D97="","",B98^('Log_working_2-way'!$D97))</f>
        <v>2.1934793420182777</v>
      </c>
      <c r="L98" s="53">
        <f t="shared" si="10"/>
        <v>0.5421994884910486</v>
      </c>
      <c r="M98" s="53">
        <f t="shared" si="11"/>
        <v>0.45780051150895146</v>
      </c>
      <c r="N98" s="54">
        <v>195</v>
      </c>
      <c r="O98" s="54">
        <f t="shared" si="12"/>
        <v>86.061452513966486</v>
      </c>
      <c r="P98" s="54">
        <f t="shared" si="13"/>
        <v>103.01886792452831</v>
      </c>
      <c r="Q98" s="54">
        <f t="shared" si="14"/>
        <v>91.981132075471692</v>
      </c>
      <c r="R98" s="54">
        <f t="shared" si="15"/>
        <v>108.93854748603351</v>
      </c>
      <c r="S98" s="55">
        <f t="shared" si="16"/>
        <v>-5.9196795615052054</v>
      </c>
      <c r="T98" s="55">
        <f t="shared" si="17"/>
        <v>-5.9196795615052054</v>
      </c>
      <c r="U98" t="s">
        <v>103</v>
      </c>
      <c r="V98" t="s">
        <v>51</v>
      </c>
      <c r="W98" t="s">
        <v>310</v>
      </c>
      <c r="X98" s="38">
        <v>44470</v>
      </c>
      <c r="Y98" s="57" t="s">
        <v>417</v>
      </c>
    </row>
    <row r="99" spans="1:25" ht="15" x14ac:dyDescent="0.25">
      <c r="A99">
        <v>1.93</v>
      </c>
      <c r="B99">
        <v>1.97</v>
      </c>
      <c r="C99" s="43">
        <f t="shared" si="9"/>
        <v>2.5748928223876311E-2</v>
      </c>
      <c r="D99" s="44">
        <f>IF(OR($A99="",$B99=""),"",A99*'MPTO_working_2-way'!$G98)</f>
        <v>1.9796954314720812</v>
      </c>
      <c r="E99" s="46">
        <f>IF(OR($A99="",$B99=""),"",B99*'MPTO_working_2-way'!$G98)</f>
        <v>2.0207253886010363</v>
      </c>
      <c r="F99" s="44">
        <f>IF(OR($A99="",$B99=""),"",'MPTO_working_2-way'!D98)</f>
        <v>1.9791780536685666</v>
      </c>
      <c r="G99" s="46">
        <f>IF(OR($A99="",$B99=""),"",'MPTO_working_2-way'!E98)</f>
        <v>2.0212647191728026</v>
      </c>
      <c r="H99" s="44">
        <f>IF(OR($A99="",$B99=""),"",'OddsRatio_working_2-way'!M98)</f>
        <v>1.9791643818062103</v>
      </c>
      <c r="I99" s="44">
        <f>IF(OR($A99="",$B99=""),"",'OddsRatio_working_2-way'!N98)</f>
        <v>2.021278978873144</v>
      </c>
      <c r="J99" s="44">
        <f>IF('Log_working_2-way'!$D98="","",A99^('Log_working_2-way'!$D98))</f>
        <v>1.9789304913693861</v>
      </c>
      <c r="K99" s="46">
        <f>IF('Log_working_2-way'!$D98="","",B99^('Log_working_2-way'!$D98))</f>
        <v>2.0215229873993761</v>
      </c>
      <c r="L99" s="53">
        <f t="shared" si="10"/>
        <v>0.50512820512820511</v>
      </c>
      <c r="M99" s="53">
        <f t="shared" si="11"/>
        <v>0.49487179487179483</v>
      </c>
      <c r="N99" s="54">
        <v>196</v>
      </c>
      <c r="O99" s="54">
        <f t="shared" si="12"/>
        <v>94.445595854922274</v>
      </c>
      <c r="P99" s="54">
        <f t="shared" si="13"/>
        <v>96.507614213197968</v>
      </c>
      <c r="Q99" s="54">
        <f t="shared" si="14"/>
        <v>99.492385786802018</v>
      </c>
      <c r="R99" s="54">
        <f t="shared" si="15"/>
        <v>101.55440414507774</v>
      </c>
      <c r="S99" s="55">
        <f t="shared" si="16"/>
        <v>-5.0467899318797436</v>
      </c>
      <c r="T99" s="55">
        <f t="shared" si="17"/>
        <v>-5.046789931879772</v>
      </c>
      <c r="U99" t="s">
        <v>141</v>
      </c>
      <c r="V99" t="s">
        <v>97</v>
      </c>
      <c r="W99" t="s">
        <v>310</v>
      </c>
      <c r="X99" s="38">
        <v>44470</v>
      </c>
      <c r="Y99" s="57" t="s">
        <v>428</v>
      </c>
    </row>
    <row r="100" spans="1:25" ht="15" x14ac:dyDescent="0.25">
      <c r="A100">
        <v>1.91</v>
      </c>
      <c r="B100">
        <v>2</v>
      </c>
      <c r="C100" s="43">
        <f t="shared" si="9"/>
        <v>2.3560209424083656E-2</v>
      </c>
      <c r="D100" s="44">
        <f>IF(OR($A100="",$B100=""),"",A100*'MPTO_working_2-way'!$G99)</f>
        <v>1.9549999999999996</v>
      </c>
      <c r="E100" s="46">
        <f>IF(OR($A100="",$B100=""),"",B100*'MPTO_working_2-way'!$G99)</f>
        <v>2.0471204188481673</v>
      </c>
      <c r="F100" s="44">
        <f>IF(OR($A100="",$B100=""),"",'MPTO_working_2-way'!D99)</f>
        <v>1.9539641943734012</v>
      </c>
      <c r="G100" s="46">
        <f>IF(OR($A100="",$B100=""),"",'MPTO_working_2-way'!E99)</f>
        <v>2.0482573726541551</v>
      </c>
      <c r="H100" s="44">
        <f>IF(OR($A100="",$B100=""),"",'OddsRatio_working_2-way'!M99)</f>
        <v>1.9539392014169454</v>
      </c>
      <c r="I100" s="44">
        <f>IF(OR($A100="",$B100=""),"",'OddsRatio_working_2-way'!N99)</f>
        <v>2.0482848367219182</v>
      </c>
      <c r="J100" s="44">
        <f>IF('Log_working_2-way'!$D99="","",A100^('Log_working_2-way'!$D99))</f>
        <v>1.95347196121136</v>
      </c>
      <c r="K100" s="46">
        <f>IF('Log_working_2-way'!$D99="","",B100^('Log_working_2-way'!$D99))</f>
        <v>2.0487985391091357</v>
      </c>
      <c r="L100" s="53">
        <f t="shared" si="10"/>
        <v>0.51150895140664976</v>
      </c>
      <c r="M100" s="53">
        <f t="shared" si="11"/>
        <v>0.48849104859335046</v>
      </c>
      <c r="N100" s="54">
        <v>197</v>
      </c>
      <c r="O100" s="54">
        <f t="shared" si="12"/>
        <v>93.858638743455487</v>
      </c>
      <c r="P100" s="54">
        <f t="shared" si="13"/>
        <v>98.5</v>
      </c>
      <c r="Q100" s="54">
        <f t="shared" si="14"/>
        <v>98.5</v>
      </c>
      <c r="R100" s="54">
        <f t="shared" si="15"/>
        <v>103.1413612565445</v>
      </c>
      <c r="S100" s="55">
        <f t="shared" si="16"/>
        <v>-4.6413612565445135</v>
      </c>
      <c r="T100" s="55">
        <f t="shared" si="17"/>
        <v>-4.6413612565444993</v>
      </c>
      <c r="U100" t="s">
        <v>142</v>
      </c>
      <c r="V100" t="s">
        <v>254</v>
      </c>
      <c r="W100" t="s">
        <v>310</v>
      </c>
      <c r="X100" s="38">
        <v>44470</v>
      </c>
      <c r="Y100" s="57" t="s">
        <v>429</v>
      </c>
    </row>
    <row r="101" spans="1:25" s="50" customFormat="1" ht="15" x14ac:dyDescent="0.25">
      <c r="A101">
        <v>1.75</v>
      </c>
      <c r="B101">
        <v>2.1800000000000002</v>
      </c>
      <c r="C101" s="43">
        <f t="shared" si="9"/>
        <v>3.0144167758846541E-2</v>
      </c>
      <c r="D101" s="44">
        <f>IF(OR($A101="",$B101=""),"",A101*'MPTO_working_2-way'!$G100)</f>
        <v>1.8027522935779814</v>
      </c>
      <c r="E101" s="46">
        <f>IF(OR($A101="",$B101=""),"",B101*'MPTO_working_2-way'!$G100)</f>
        <v>2.2457142857142856</v>
      </c>
      <c r="F101" s="44">
        <f>IF(OR($A101="",$B101=""),"",'MPTO_working_2-way'!D100)</f>
        <v>1.797408716136631</v>
      </c>
      <c r="G101" s="46">
        <f>IF(OR($A101="",$B101=""),"",'MPTO_working_2-way'!E100)</f>
        <v>2.2540620384047267</v>
      </c>
      <c r="H101" s="44">
        <f>IF(OR($A101="",$B101=""),"",'OddsRatio_working_2-way'!M100)</f>
        <v>1.797241005179101</v>
      </c>
      <c r="I101" s="44">
        <f>IF(OR($A101="",$B101=""),"",'OddsRatio_working_2-way'!N100)</f>
        <v>2.2543258481484516</v>
      </c>
      <c r="J101" s="44">
        <f>IF('Log_working_2-way'!$D100="","",A101^('Log_working_2-way'!$D100))</f>
        <v>1.7948212842092994</v>
      </c>
      <c r="K101" s="46">
        <f>IF('Log_working_2-way'!$D100="","",B101^('Log_working_2-way'!$D100))</f>
        <v>2.2581444657647705</v>
      </c>
      <c r="L101" s="53">
        <f t="shared" si="10"/>
        <v>0.55470737913486012</v>
      </c>
      <c r="M101" s="53">
        <f t="shared" si="11"/>
        <v>0.44529262086513999</v>
      </c>
      <c r="N101" s="54">
        <v>198</v>
      </c>
      <c r="O101" s="54">
        <f t="shared" si="12"/>
        <v>84.857142857142847</v>
      </c>
      <c r="P101" s="54">
        <f t="shared" si="13"/>
        <v>107.17431192660551</v>
      </c>
      <c r="Q101" s="54">
        <f t="shared" si="14"/>
        <v>90.825688073394488</v>
      </c>
      <c r="R101" s="54">
        <f t="shared" si="15"/>
        <v>113.14285714285714</v>
      </c>
      <c r="S101" s="55">
        <f t="shared" si="16"/>
        <v>-5.9685452162516412</v>
      </c>
      <c r="T101" s="55">
        <f t="shared" si="17"/>
        <v>-5.968545216251627</v>
      </c>
      <c r="U101" t="s">
        <v>94</v>
      </c>
      <c r="V101" t="s">
        <v>95</v>
      </c>
      <c r="W101" t="s">
        <v>310</v>
      </c>
      <c r="X101" s="38">
        <v>44470</v>
      </c>
      <c r="Y101" s="57" t="s">
        <v>427</v>
      </c>
    </row>
    <row r="102" spans="1:25" ht="15" x14ac:dyDescent="0.25">
      <c r="A102">
        <v>1.43</v>
      </c>
      <c r="B102">
        <v>2.79</v>
      </c>
      <c r="C102" s="43">
        <f t="shared" si="9"/>
        <v>5.772363836879979E-2</v>
      </c>
      <c r="D102" s="44">
        <f>IF(OR($A102="",$B102=""),"",A102*'MPTO_working_2-way'!$G101)</f>
        <v>1.5125448028673836</v>
      </c>
      <c r="E102" s="46">
        <f>IF(OR($A102="",$B102=""),"",B102*'MPTO_working_2-way'!$G101)</f>
        <v>2.9510489510489513</v>
      </c>
      <c r="F102" s="44">
        <f>IF(OR($A102="",$B102=""),"",'MPTO_working_2-way'!D101)</f>
        <v>1.4915602744079108</v>
      </c>
      <c r="G102" s="46">
        <f>IF(OR($A102="",$B102=""),"",'MPTO_working_2-way'!E101)</f>
        <v>3.0343385177016398</v>
      </c>
      <c r="H102" s="44">
        <f>IF(OR($A102="",$B102=""),"",'OddsRatio_working_2-way'!M101)</f>
        <v>1.4901259671626783</v>
      </c>
      <c r="I102" s="44">
        <f>IF(OR($A102="",$B102=""),"",'OddsRatio_working_2-way'!N101)</f>
        <v>3.0402918167934754</v>
      </c>
      <c r="J102" s="44">
        <f>IF('Log_working_2-way'!$D101="","",A102^('Log_working_2-way'!$D101))</f>
        <v>1.480412884637802</v>
      </c>
      <c r="K102" s="46">
        <f>IF('Log_working_2-way'!$D101="","",B102^('Log_working_2-way'!$D101))</f>
        <v>3.0815428394159143</v>
      </c>
      <c r="L102" s="53">
        <f t="shared" si="10"/>
        <v>0.66113744075829384</v>
      </c>
      <c r="M102" s="53">
        <f t="shared" si="11"/>
        <v>0.33886255924170616</v>
      </c>
      <c r="N102" s="54">
        <v>199</v>
      </c>
      <c r="O102" s="54">
        <f t="shared" si="12"/>
        <v>59.83916083916084</v>
      </c>
      <c r="P102" s="54">
        <f t="shared" si="13"/>
        <v>127.67383512544804</v>
      </c>
      <c r="Q102" s="54">
        <f t="shared" si="14"/>
        <v>71.326164874551964</v>
      </c>
      <c r="R102" s="54">
        <f t="shared" si="15"/>
        <v>139.16083916083917</v>
      </c>
      <c r="S102" s="55">
        <f t="shared" si="16"/>
        <v>-11.487004035391124</v>
      </c>
      <c r="T102" s="55">
        <f t="shared" si="17"/>
        <v>-11.487004035391138</v>
      </c>
      <c r="U102" t="s">
        <v>53</v>
      </c>
      <c r="V102" t="s">
        <v>101</v>
      </c>
      <c r="W102" t="s">
        <v>310</v>
      </c>
      <c r="X102" s="38">
        <v>44470</v>
      </c>
      <c r="Y102" s="57" t="s">
        <v>434</v>
      </c>
    </row>
    <row r="103" spans="1:25" ht="15" x14ac:dyDescent="0.25">
      <c r="A103">
        <v>1.61</v>
      </c>
      <c r="B103">
        <v>2.4</v>
      </c>
      <c r="C103" s="43">
        <f t="shared" si="9"/>
        <v>3.7784679089026829E-2</v>
      </c>
      <c r="D103" s="44">
        <f>IF(OR($A103="",$B103=""),"",A103*'MPTO_working_2-way'!$G102)</f>
        <v>1.6708333333333334</v>
      </c>
      <c r="E103" s="46">
        <f>IF(OR($A103="",$B103=""),"",B103*'MPTO_working_2-way'!$G102)</f>
        <v>2.4906832298136643</v>
      </c>
      <c r="F103" s="44">
        <f>IF(OR($A103="",$B103=""),"",'MPTO_working_2-way'!D102)</f>
        <v>1.6605070906746886</v>
      </c>
      <c r="G103" s="46">
        <f>IF(OR($A103="",$B103=""),"",'MPTO_working_2-way'!E102)</f>
        <v>2.5139882888744305</v>
      </c>
      <c r="H103" s="44">
        <f>IF(OR($A103="",$B103=""),"",'OddsRatio_working_2-way'!M102)</f>
        <v>1.660086574408453</v>
      </c>
      <c r="I103" s="44">
        <f>IF(OR($A103="",$B103=""),"",'OddsRatio_working_2-way'!N102)</f>
        <v>2.5149527937243179</v>
      </c>
      <c r="J103" s="44">
        <f>IF('Log_working_2-way'!$D102="","",A103^('Log_working_2-way'!$D102))</f>
        <v>1.6553816409506441</v>
      </c>
      <c r="K103" s="46">
        <f>IF('Log_working_2-way'!$D102="","",B103^('Log_working_2-way'!$D102))</f>
        <v>2.5258285211487945</v>
      </c>
      <c r="L103" s="53">
        <f t="shared" si="10"/>
        <v>0.59850374064837908</v>
      </c>
      <c r="M103" s="53">
        <f t="shared" si="11"/>
        <v>0.40149625935162098</v>
      </c>
      <c r="N103" s="54">
        <v>200</v>
      </c>
      <c r="O103" s="54">
        <f t="shared" si="12"/>
        <v>75.776397515527947</v>
      </c>
      <c r="P103" s="54">
        <f t="shared" si="13"/>
        <v>116.66666666666667</v>
      </c>
      <c r="Q103" s="54">
        <f t="shared" si="14"/>
        <v>83.333333333333343</v>
      </c>
      <c r="R103" s="54">
        <f t="shared" si="15"/>
        <v>124.22360248447204</v>
      </c>
      <c r="S103" s="55">
        <f t="shared" si="16"/>
        <v>-7.556935817805396</v>
      </c>
      <c r="T103" s="55">
        <f t="shared" si="17"/>
        <v>-7.5569358178053676</v>
      </c>
      <c r="U103" t="s">
        <v>257</v>
      </c>
      <c r="V103" t="s">
        <v>291</v>
      </c>
      <c r="W103" t="s">
        <v>312</v>
      </c>
      <c r="X103" s="38">
        <v>44470</v>
      </c>
      <c r="Y103" s="57" t="s">
        <v>417</v>
      </c>
    </row>
    <row r="104" spans="1:25" ht="15" x14ac:dyDescent="0.25">
      <c r="A104">
        <v>1.57</v>
      </c>
      <c r="B104">
        <v>2.5099999999999998</v>
      </c>
      <c r="C104" s="43">
        <f t="shared" si="9"/>
        <v>3.5349049661227649E-2</v>
      </c>
      <c r="D104" s="44">
        <f>IF(OR($A104="",$B104=""),"",A104*'MPTO_working_2-way'!$G103)</f>
        <v>1.6254980079681274</v>
      </c>
      <c r="E104" s="46">
        <f>IF(OR($A104="",$B104=""),"",B104*'MPTO_working_2-way'!$G103)</f>
        <v>2.5987261146496814</v>
      </c>
      <c r="F104" s="44">
        <f>IF(OR($A104="",$B104=""),"",'MPTO_working_2-way'!D103)</f>
        <v>1.6148093511176675</v>
      </c>
      <c r="G104" s="46">
        <f>IF(OR($A104="",$B104=""),"",'MPTO_working_2-way'!E103)</f>
        <v>2.6265204785550034</v>
      </c>
      <c r="H104" s="44">
        <f>IF(OR($A104="",$B104=""),"",'OddsRatio_working_2-way'!M103)</f>
        <v>1.6143968129056414</v>
      </c>
      <c r="I104" s="44">
        <f>IF(OR($A104="",$B104=""),"",'OddsRatio_working_2-way'!N103)</f>
        <v>2.6276126096272243</v>
      </c>
      <c r="J104" s="44">
        <f>IF('Log_working_2-way'!$D103="","",A104^('Log_working_2-way'!$D103))</f>
        <v>1.6095273078692256</v>
      </c>
      <c r="K104" s="46">
        <f>IF('Log_working_2-way'!$D103="","",B104^('Log_working_2-way'!$D103))</f>
        <v>2.6406155837309813</v>
      </c>
      <c r="L104" s="53">
        <f t="shared" si="10"/>
        <v>0.61519607843137258</v>
      </c>
      <c r="M104" s="53">
        <f t="shared" si="11"/>
        <v>0.38480392156862747</v>
      </c>
      <c r="N104" s="54">
        <v>201</v>
      </c>
      <c r="O104" s="54">
        <f t="shared" si="12"/>
        <v>72.974522292993626</v>
      </c>
      <c r="P104" s="54">
        <f t="shared" si="13"/>
        <v>120.92031872509959</v>
      </c>
      <c r="Q104" s="54">
        <f t="shared" si="14"/>
        <v>80.079681274900409</v>
      </c>
      <c r="R104" s="54">
        <f t="shared" si="15"/>
        <v>128.02547770700636</v>
      </c>
      <c r="S104" s="55">
        <f t="shared" si="16"/>
        <v>-7.1051589819067829</v>
      </c>
      <c r="T104" s="55">
        <f t="shared" si="17"/>
        <v>-7.1051589819067686</v>
      </c>
      <c r="U104" t="s">
        <v>294</v>
      </c>
      <c r="V104" t="s">
        <v>264</v>
      </c>
      <c r="W104" t="s">
        <v>312</v>
      </c>
      <c r="X104" s="38">
        <v>44470</v>
      </c>
      <c r="Y104" s="57" t="s">
        <v>422</v>
      </c>
    </row>
    <row r="105" spans="1:25" ht="15" x14ac:dyDescent="0.25">
      <c r="A105">
        <v>1.69</v>
      </c>
      <c r="B105">
        <v>2.25</v>
      </c>
      <c r="C105" s="43">
        <f t="shared" si="9"/>
        <v>3.6160420775805502E-2</v>
      </c>
      <c r="D105" s="44">
        <f>IF(OR($A105="",$B105=""),"",A105*'MPTO_working_2-way'!$G104)</f>
        <v>1.7511111111111113</v>
      </c>
      <c r="E105" s="46">
        <f>IF(OR($A105="",$B105=""),"",B105*'MPTO_working_2-way'!$G104)</f>
        <v>2.3313609467455625</v>
      </c>
      <c r="F105" s="44">
        <f>IF(OR($A105="",$B105=""),"",'MPTO_working_2-way'!D104)</f>
        <v>1.7432664756446994</v>
      </c>
      <c r="G105" s="46">
        <f>IF(OR($A105="",$B105=""),"",'MPTO_working_2-way'!E104)</f>
        <v>2.3454124903623752</v>
      </c>
      <c r="H105" s="44">
        <f>IF(OR($A105="",$B105=""),"",'OddsRatio_working_2-way'!M104)</f>
        <v>1.7429670248402687</v>
      </c>
      <c r="I105" s="44">
        <f>IF(OR($A105="",$B105=""),"",'OddsRatio_working_2-way'!N104)</f>
        <v>2.3459547551454145</v>
      </c>
      <c r="J105" s="44">
        <f>IF('Log_working_2-way'!$D104="","",A105^('Log_working_2-way'!$D104))</f>
        <v>1.7393999014212567</v>
      </c>
      <c r="K105" s="46">
        <f>IF('Log_working_2-way'!$D104="","",B105^('Log_working_2-way'!$D104))</f>
        <v>2.3524481110664444</v>
      </c>
      <c r="L105" s="53">
        <f t="shared" si="10"/>
        <v>0.57106598984771573</v>
      </c>
      <c r="M105" s="53">
        <f t="shared" si="11"/>
        <v>0.42893401015228422</v>
      </c>
      <c r="N105" s="54">
        <v>202</v>
      </c>
      <c r="O105" s="54">
        <f t="shared" si="12"/>
        <v>82.473372781065095</v>
      </c>
      <c r="P105" s="54">
        <f t="shared" si="13"/>
        <v>112.22222222222221</v>
      </c>
      <c r="Q105" s="54">
        <f t="shared" si="14"/>
        <v>89.777777777777771</v>
      </c>
      <c r="R105" s="54">
        <f t="shared" si="15"/>
        <v>119.52662721893492</v>
      </c>
      <c r="S105" s="55">
        <f t="shared" si="16"/>
        <v>-7.3044049967126767</v>
      </c>
      <c r="T105" s="55">
        <f t="shared" si="17"/>
        <v>-7.3044049967127052</v>
      </c>
      <c r="U105" t="s">
        <v>259</v>
      </c>
      <c r="V105" t="s">
        <v>297</v>
      </c>
      <c r="W105" t="s">
        <v>312</v>
      </c>
      <c r="X105" s="38">
        <v>44470</v>
      </c>
      <c r="Y105" s="57" t="s">
        <v>429</v>
      </c>
    </row>
    <row r="106" spans="1:25" ht="15" x14ac:dyDescent="0.25">
      <c r="A106">
        <v>1.53</v>
      </c>
      <c r="B106">
        <v>2.61</v>
      </c>
      <c r="C106" s="43">
        <f t="shared" si="9"/>
        <v>3.6736533693937368E-2</v>
      </c>
      <c r="D106" s="44">
        <f>IF(OR($A106="",$B106=""),"",A106*'MPTO_working_2-way'!$G105)</f>
        <v>1.5862068965517242</v>
      </c>
      <c r="E106" s="46">
        <f>IF(OR($A106="",$B106=""),"",B106*'MPTO_working_2-way'!$G105)</f>
        <v>2.7058823529411762</v>
      </c>
      <c r="F106" s="44">
        <f>IF(OR($A106="",$B106=""),"",'MPTO_working_2-way'!D105)</f>
        <v>1.5742416178818521</v>
      </c>
      <c r="G106" s="46">
        <f>IF(OR($A106="",$B106=""),"",'MPTO_working_2-way'!E105)</f>
        <v>2.7414272474513437</v>
      </c>
      <c r="H106" s="44">
        <f>IF(OR($A106="",$B106=""),"",'OddsRatio_working_2-way'!M105)</f>
        <v>1.5737530362306167</v>
      </c>
      <c r="I106" s="44">
        <f>IF(OR($A106="",$B106=""),"",'OddsRatio_working_2-way'!N105)</f>
        <v>2.7429101666628148</v>
      </c>
      <c r="J106" s="44">
        <f>IF('Log_working_2-way'!$D105="","",A106^('Log_working_2-way'!$D105))</f>
        <v>1.5682892622360389</v>
      </c>
      <c r="K106" s="46">
        <f>IF('Log_working_2-way'!$D105="","",B106^('Log_working_2-way'!$D105))</f>
        <v>2.7596672442217889</v>
      </c>
      <c r="L106" s="53">
        <f t="shared" si="10"/>
        <v>0.63043478260869568</v>
      </c>
      <c r="M106" s="53">
        <f t="shared" si="11"/>
        <v>0.36956521739130438</v>
      </c>
      <c r="N106" s="54">
        <v>203</v>
      </c>
      <c r="O106" s="54">
        <f t="shared" si="12"/>
        <v>70.320261437908513</v>
      </c>
      <c r="P106" s="54">
        <f t="shared" si="13"/>
        <v>125.2222222222222</v>
      </c>
      <c r="Q106" s="54">
        <f t="shared" si="14"/>
        <v>77.777777777777786</v>
      </c>
      <c r="R106" s="54">
        <f t="shared" si="15"/>
        <v>132.6797385620915</v>
      </c>
      <c r="S106" s="55">
        <f t="shared" si="16"/>
        <v>-7.4575163398692723</v>
      </c>
      <c r="T106" s="55">
        <f t="shared" si="17"/>
        <v>-7.4575163398693007</v>
      </c>
      <c r="U106" t="s">
        <v>293</v>
      </c>
      <c r="V106" t="s">
        <v>262</v>
      </c>
      <c r="W106" t="s">
        <v>312</v>
      </c>
      <c r="X106" s="38">
        <v>44470</v>
      </c>
      <c r="Y106" s="57" t="s">
        <v>420</v>
      </c>
    </row>
    <row r="107" spans="1:25" ht="15" x14ac:dyDescent="0.25">
      <c r="A107">
        <v>2.4900000000000002</v>
      </c>
      <c r="B107">
        <v>1.57</v>
      </c>
      <c r="C107" s="43">
        <f t="shared" si="9"/>
        <v>3.8549100862046881E-2</v>
      </c>
      <c r="D107" s="44">
        <f>IF(OR($A107="",$B107=""),"",A107*'MPTO_working_2-way'!$G106)</f>
        <v>2.5859872611464971</v>
      </c>
      <c r="E107" s="46">
        <f>IF(OR($A107="",$B107=""),"",B107*'MPTO_working_2-way'!$G106)</f>
        <v>1.6305220883534137</v>
      </c>
      <c r="F107" s="44">
        <f>IF(OR($A107="",$B107=""),"",'MPTO_working_2-way'!D106)</f>
        <v>2.6155287190981165</v>
      </c>
      <c r="G107" s="46">
        <f>IF(OR($A107="",$B107=""),"",'MPTO_working_2-way'!E106)</f>
        <v>1.6189924005549459</v>
      </c>
      <c r="H107" s="44">
        <f>IF(OR($A107="",$B107=""),"",'OddsRatio_working_2-way'!M106)</f>
        <v>2.6167977881353308</v>
      </c>
      <c r="I107" s="44">
        <f>IF(OR($A107="",$B107=""),"",'OddsRatio_working_2-way'!N106)</f>
        <v>1.6185065364007643</v>
      </c>
      <c r="J107" s="44">
        <f>IF('Log_working_2-way'!$D106="","",A107^('Log_working_2-way'!$D106))</f>
        <v>2.6306681131242473</v>
      </c>
      <c r="K107" s="46">
        <f>IF('Log_working_2-way'!$D106="","",B107^('Log_working_2-way'!$D106))</f>
        <v>1.6132455721377705</v>
      </c>
      <c r="L107" s="53">
        <f t="shared" si="10"/>
        <v>0.38669950738916253</v>
      </c>
      <c r="M107" s="53">
        <f t="shared" si="11"/>
        <v>0.61330049261083741</v>
      </c>
      <c r="N107" s="54">
        <v>204</v>
      </c>
      <c r="O107" s="54">
        <f t="shared" si="12"/>
        <v>122.0722891566265</v>
      </c>
      <c r="P107" s="54">
        <f t="shared" si="13"/>
        <v>74.063694267515942</v>
      </c>
      <c r="Q107" s="54">
        <f t="shared" si="14"/>
        <v>129.93630573248407</v>
      </c>
      <c r="R107" s="54">
        <f t="shared" si="15"/>
        <v>81.927710843373475</v>
      </c>
      <c r="S107" s="55">
        <f t="shared" si="16"/>
        <v>-7.8640165758575762</v>
      </c>
      <c r="T107" s="55">
        <f t="shared" si="17"/>
        <v>-7.8640165758575336</v>
      </c>
      <c r="U107" t="s">
        <v>399</v>
      </c>
      <c r="V107" t="s">
        <v>171</v>
      </c>
      <c r="W107" t="s">
        <v>313</v>
      </c>
      <c r="X107" s="38">
        <v>44470</v>
      </c>
      <c r="Y107" s="57" t="s">
        <v>434</v>
      </c>
    </row>
    <row r="108" spans="1:25" ht="15" x14ac:dyDescent="0.25">
      <c r="A108">
        <v>2.73</v>
      </c>
      <c r="B108">
        <v>1.49</v>
      </c>
      <c r="C108" s="43">
        <f t="shared" si="9"/>
        <v>3.7441305897681687E-2</v>
      </c>
      <c r="D108" s="44">
        <f>IF(OR($A108="",$B108=""),"",A108*'MPTO_working_2-way'!$G107)</f>
        <v>2.8322147651006708</v>
      </c>
      <c r="E108" s="46">
        <f>IF(OR($A108="",$B108=""),"",B108*'MPTO_working_2-way'!$G107)</f>
        <v>1.5457875457875456</v>
      </c>
      <c r="F108" s="44">
        <f>IF(OR($A108="",$B108=""),"",'MPTO_working_2-way'!D107)</f>
        <v>2.8770378753050179</v>
      </c>
      <c r="G108" s="46">
        <f>IF(OR($A108="",$B108=""),"",'MPTO_working_2-way'!E107)</f>
        <v>1.5327543003560864</v>
      </c>
      <c r="H108" s="44">
        <f>IF(OR($A108="",$B108=""),"",'OddsRatio_working_2-way'!M107)</f>
        <v>2.8789923482808439</v>
      </c>
      <c r="I108" s="44">
        <f>IF(OR($A108="",$B108=""),"",'OddsRatio_working_2-way'!N107)</f>
        <v>1.5322001448887936</v>
      </c>
      <c r="J108" s="44">
        <f>IF('Log_working_2-way'!$D107="","",A108^('Log_working_2-way'!$D107))</f>
        <v>2.9002958559251169</v>
      </c>
      <c r="K108" s="46">
        <f>IF('Log_working_2-way'!$D107="","",B108^('Log_working_2-way'!$D107))</f>
        <v>1.5262338476830128</v>
      </c>
      <c r="L108" s="53">
        <f t="shared" si="10"/>
        <v>0.35308056872037918</v>
      </c>
      <c r="M108" s="53">
        <f t="shared" si="11"/>
        <v>0.64691943127962093</v>
      </c>
      <c r="N108" s="54">
        <v>205</v>
      </c>
      <c r="O108" s="54">
        <f t="shared" si="12"/>
        <v>129.90842490842491</v>
      </c>
      <c r="P108" s="54">
        <f t="shared" si="13"/>
        <v>67.416107382550337</v>
      </c>
      <c r="Q108" s="54">
        <f t="shared" si="14"/>
        <v>137.58389261744966</v>
      </c>
      <c r="R108" s="54">
        <f t="shared" si="15"/>
        <v>75.091575091575081</v>
      </c>
      <c r="S108" s="55">
        <f t="shared" si="16"/>
        <v>-7.6754677090247583</v>
      </c>
      <c r="T108" s="55">
        <f t="shared" si="17"/>
        <v>-7.6754677090247441</v>
      </c>
      <c r="U108" t="s">
        <v>185</v>
      </c>
      <c r="V108" t="s">
        <v>174</v>
      </c>
      <c r="W108" t="s">
        <v>313</v>
      </c>
      <c r="X108" s="38">
        <v>44470</v>
      </c>
      <c r="Y108" s="57" t="s">
        <v>417</v>
      </c>
    </row>
    <row r="109" spans="1:25" ht="15" x14ac:dyDescent="0.25">
      <c r="A109">
        <v>1.88</v>
      </c>
      <c r="B109">
        <v>2</v>
      </c>
      <c r="C109" s="43">
        <f t="shared" si="9"/>
        <v>3.1914893617021267E-2</v>
      </c>
      <c r="D109" s="44">
        <f>IF(OR($A109="",$B109=""),"",A109*'MPTO_working_2-way'!$G108)</f>
        <v>1.94</v>
      </c>
      <c r="E109" s="46">
        <f>IF(OR($A109="",$B109=""),"",B109*'MPTO_working_2-way'!$G108)</f>
        <v>2.0638297872340425</v>
      </c>
      <c r="F109" s="44">
        <f>IF(OR($A109="",$B109=""),"",'MPTO_working_2-way'!D108)</f>
        <v>1.9381443298969072</v>
      </c>
      <c r="G109" s="46">
        <f>IF(OR($A109="",$B109=""),"",'MPTO_working_2-way'!E108)</f>
        <v>2.0659340659340657</v>
      </c>
      <c r="H109" s="44">
        <f>IF(OR($A109="",$B109=""),"",'OddsRatio_working_2-way'!M108)</f>
        <v>1.9380831519646857</v>
      </c>
      <c r="I109" s="44">
        <f>IF(OR($A109="",$B109=""),"",'OddsRatio_working_2-way'!N108)</f>
        <v>2.0660035817780522</v>
      </c>
      <c r="J109" s="44">
        <f>IF('Log_working_2-way'!$D108="","",A109^('Log_working_2-way'!$D108))</f>
        <v>1.9372406373367297</v>
      </c>
      <c r="K109" s="46">
        <f>IF('Log_working_2-way'!$D108="","",B109^('Log_working_2-way'!$D108))</f>
        <v>2.0669618454035223</v>
      </c>
      <c r="L109" s="53">
        <f t="shared" si="10"/>
        <v>0.51546391752577325</v>
      </c>
      <c r="M109" s="53">
        <f t="shared" si="11"/>
        <v>0.4845360824742268</v>
      </c>
      <c r="N109" s="54">
        <v>206</v>
      </c>
      <c r="O109" s="54">
        <f t="shared" si="12"/>
        <v>96.425531914893597</v>
      </c>
      <c r="P109" s="54">
        <f t="shared" si="13"/>
        <v>103</v>
      </c>
      <c r="Q109" s="54">
        <f t="shared" si="14"/>
        <v>103</v>
      </c>
      <c r="R109" s="54">
        <f t="shared" si="15"/>
        <v>109.57446808510637</v>
      </c>
      <c r="S109" s="55">
        <f t="shared" si="16"/>
        <v>-6.5744680851064032</v>
      </c>
      <c r="T109" s="55">
        <f t="shared" si="17"/>
        <v>-6.5744680851063748</v>
      </c>
      <c r="U109" t="s">
        <v>299</v>
      </c>
      <c r="V109" t="s">
        <v>265</v>
      </c>
      <c r="W109" t="s">
        <v>314</v>
      </c>
      <c r="X109" s="38">
        <v>44470</v>
      </c>
      <c r="Y109" s="57" t="s">
        <v>428</v>
      </c>
    </row>
    <row r="110" spans="1:25" ht="15" x14ac:dyDescent="0.25">
      <c r="A110">
        <v>2.13</v>
      </c>
      <c r="B110">
        <v>1.77</v>
      </c>
      <c r="C110" s="43">
        <f t="shared" si="9"/>
        <v>3.4455319487546765E-2</v>
      </c>
      <c r="D110" s="44">
        <f>IF(OR($A110="",$B110=""),"",A110*'MPTO_working_2-way'!$G109)</f>
        <v>2.2033898305084745</v>
      </c>
      <c r="E110" s="46">
        <f>IF(OR($A110="",$B110=""),"",B110*'MPTO_working_2-way'!$G109)</f>
        <v>1.8309859154929577</v>
      </c>
      <c r="F110" s="44">
        <f>IF(OR($A110="",$B110=""),"",'MPTO_working_2-way'!D109)</f>
        <v>2.2111375032990233</v>
      </c>
      <c r="G110" s="46">
        <f>IF(OR($A110="",$B110=""),"",'MPTO_working_2-way'!E109)</f>
        <v>1.8256700806275876</v>
      </c>
      <c r="H110" s="44">
        <f>IF(OR($A110="",$B110=""),"",'OddsRatio_working_2-way'!M109)</f>
        <v>2.2114175446692466</v>
      </c>
      <c r="I110" s="44">
        <f>IF(OR($A110="",$B110=""),"",'OddsRatio_working_2-way'!N109)</f>
        <v>1.8254792118542653</v>
      </c>
      <c r="J110" s="44">
        <f>IF('Log_working_2-way'!$D109="","",A110^('Log_working_2-way'!$D109))</f>
        <v>2.2149715784230573</v>
      </c>
      <c r="K110" s="46">
        <f>IF('Log_working_2-way'!$D109="","",B110^('Log_working_2-way'!$D109))</f>
        <v>1.8230645208160881</v>
      </c>
      <c r="L110" s="53">
        <f t="shared" si="10"/>
        <v>0.45384615384615384</v>
      </c>
      <c r="M110" s="53">
        <f t="shared" si="11"/>
        <v>0.5461538461538461</v>
      </c>
      <c r="N110" s="54">
        <v>207</v>
      </c>
      <c r="O110" s="54">
        <f t="shared" si="12"/>
        <v>109.81690140845069</v>
      </c>
      <c r="P110" s="54">
        <f t="shared" si="13"/>
        <v>90.050847457627114</v>
      </c>
      <c r="Q110" s="54">
        <f t="shared" si="14"/>
        <v>116.94915254237289</v>
      </c>
      <c r="R110" s="54">
        <f t="shared" si="15"/>
        <v>97.183098591549296</v>
      </c>
      <c r="S110" s="55">
        <f t="shared" si="16"/>
        <v>-7.1322511339221961</v>
      </c>
      <c r="T110" s="55">
        <f t="shared" si="17"/>
        <v>-7.1322511339221819</v>
      </c>
      <c r="U110" t="s">
        <v>304</v>
      </c>
      <c r="V110" t="s">
        <v>267</v>
      </c>
      <c r="W110" t="s">
        <v>314</v>
      </c>
      <c r="X110" s="38">
        <v>44470</v>
      </c>
      <c r="Y110" s="57" t="s">
        <v>434</v>
      </c>
    </row>
    <row r="111" spans="1:25" ht="15" x14ac:dyDescent="0.25">
      <c r="A111">
        <v>2.1</v>
      </c>
      <c r="B111">
        <v>1.83</v>
      </c>
      <c r="C111" s="43">
        <f t="shared" si="9"/>
        <v>2.2638563622169983E-2</v>
      </c>
      <c r="D111" s="44">
        <f>IF(OR($A111="",$B111=""),"",A111*'MPTO_working_2-way'!$G110)</f>
        <v>2.1475409836065569</v>
      </c>
      <c r="E111" s="46">
        <f>IF(OR($A111="",$B111=""),"",B111*'MPTO_working_2-way'!$G110)</f>
        <v>1.8714285714285712</v>
      </c>
      <c r="F111" s="44">
        <f>IF(OR($A111="",$B111=""),"",'MPTO_working_2-way'!D110)</f>
        <v>2.1511335012594457</v>
      </c>
      <c r="G111" s="46">
        <f>IF(OR($A111="",$B111=""),"",'MPTO_working_2-way'!E110)</f>
        <v>1.8687089715536103</v>
      </c>
      <c r="H111" s="44">
        <f>IF(OR($A111="",$B111=""),"",'OddsRatio_working_2-way'!M110)</f>
        <v>2.1512172709003607</v>
      </c>
      <c r="I111" s="44">
        <f>IF(OR($A111="",$B111=""),"",'OddsRatio_working_2-way'!N110)</f>
        <v>1.8686457589520908</v>
      </c>
      <c r="J111" s="44">
        <f>IF('Log_working_2-way'!$D110="","",A111^('Log_working_2-way'!$D110))</f>
        <v>2.1528431037543019</v>
      </c>
      <c r="K111" s="46">
        <f>IF('Log_working_2-way'!$D110="","",B111^('Log_working_2-way'!$D110))</f>
        <v>1.8674207242455094</v>
      </c>
      <c r="L111" s="53">
        <f t="shared" si="10"/>
        <v>0.46564885496183217</v>
      </c>
      <c r="M111" s="53">
        <f t="shared" si="11"/>
        <v>0.53435114503816805</v>
      </c>
      <c r="N111" s="54">
        <v>208</v>
      </c>
      <c r="O111" s="54">
        <f t="shared" si="12"/>
        <v>108.95238095238095</v>
      </c>
      <c r="P111" s="54">
        <f t="shared" si="13"/>
        <v>94.338797814207638</v>
      </c>
      <c r="Q111" s="54">
        <f t="shared" si="14"/>
        <v>113.66120218579233</v>
      </c>
      <c r="R111" s="54">
        <f t="shared" si="15"/>
        <v>99.047619047619037</v>
      </c>
      <c r="S111" s="55">
        <f t="shared" si="16"/>
        <v>-4.7088212334113848</v>
      </c>
      <c r="T111" s="55">
        <f t="shared" si="17"/>
        <v>-4.708821233411399</v>
      </c>
      <c r="U111" t="s">
        <v>153</v>
      </c>
      <c r="V111" t="s">
        <v>150</v>
      </c>
      <c r="W111" t="s">
        <v>315</v>
      </c>
      <c r="X111" s="38">
        <v>44470</v>
      </c>
      <c r="Y111" s="57" t="s">
        <v>429</v>
      </c>
    </row>
    <row r="112" spans="1:25" ht="15" x14ac:dyDescent="0.25">
      <c r="A112">
        <v>3.05</v>
      </c>
      <c r="B112">
        <v>1.42</v>
      </c>
      <c r="C112" s="43">
        <f t="shared" si="9"/>
        <v>3.2094204571692542E-2</v>
      </c>
      <c r="D112" s="44">
        <f>IF(OR($A112="",$B112=""),"",A112*'MPTO_working_2-way'!$G111)</f>
        <v>3.147887323943662</v>
      </c>
      <c r="E112" s="46">
        <f>IF(OR($A112="",$B112=""),"",B112*'MPTO_working_2-way'!$G111)</f>
        <v>1.4655737704918033</v>
      </c>
      <c r="F112" s="44">
        <f>IF(OR($A112="",$B112=""),"",'MPTO_working_2-way'!D111)</f>
        <v>3.206960385042577</v>
      </c>
      <c r="G112" s="46">
        <f>IF(OR($A112="",$B112=""),"",'MPTO_working_2-way'!E111)</f>
        <v>1.4531118939775205</v>
      </c>
      <c r="H112" s="44">
        <f>IF(OR($A112="",$B112=""),"",'OddsRatio_working_2-way'!M111)</f>
        <v>3.2092877542213425</v>
      </c>
      <c r="I112" s="44">
        <f>IF(OR($A112="",$B112=""),"",'OddsRatio_working_2-way'!N111)</f>
        <v>1.4526345642794944</v>
      </c>
      <c r="J112" s="44">
        <f>IF('Log_working_2-way'!$D111="","",A112^('Log_working_2-way'!$D111))</f>
        <v>3.2376076538224252</v>
      </c>
      <c r="K112" s="46">
        <f>IF('Log_working_2-way'!$D111="","",B112^('Log_working_2-way'!$D111))</f>
        <v>1.4469058721225962</v>
      </c>
      <c r="L112" s="53">
        <f t="shared" si="10"/>
        <v>0.31767337807606266</v>
      </c>
      <c r="M112" s="53">
        <f t="shared" si="11"/>
        <v>0.68232662192393734</v>
      </c>
      <c r="N112" s="54">
        <v>209</v>
      </c>
      <c r="O112" s="54">
        <f t="shared" si="12"/>
        <v>140.47540983606555</v>
      </c>
      <c r="P112" s="54">
        <f t="shared" si="13"/>
        <v>61.81690140845069</v>
      </c>
      <c r="Q112" s="54">
        <f t="shared" si="14"/>
        <v>147.18309859154931</v>
      </c>
      <c r="R112" s="54">
        <f t="shared" si="15"/>
        <v>68.524590163934434</v>
      </c>
      <c r="S112" s="55">
        <f t="shared" si="16"/>
        <v>-6.7076887554837583</v>
      </c>
      <c r="T112" s="55">
        <f t="shared" si="17"/>
        <v>-6.7076887554837441</v>
      </c>
      <c r="U112" t="s">
        <v>63</v>
      </c>
      <c r="V112" t="s">
        <v>179</v>
      </c>
      <c r="W112" t="s">
        <v>315</v>
      </c>
      <c r="X112" s="38">
        <v>44470</v>
      </c>
      <c r="Y112" s="57" t="s">
        <v>434</v>
      </c>
    </row>
    <row r="113" spans="1:25" ht="15" x14ac:dyDescent="0.25">
      <c r="A113">
        <v>3.21</v>
      </c>
      <c r="B113">
        <v>1.38</v>
      </c>
      <c r="C113" s="43">
        <f t="shared" si="9"/>
        <v>3.616416091019925E-2</v>
      </c>
      <c r="D113" s="44">
        <f>IF(OR($A113="",$B113=""),"",A113*'MPTO_working_2-way'!$G112)</f>
        <v>3.3260869565217397</v>
      </c>
      <c r="E113" s="46">
        <f>IF(OR($A113="",$B113=""),"",B113*'MPTO_working_2-way'!$G112)</f>
        <v>1.4299065420560748</v>
      </c>
      <c r="F113" s="44">
        <f>IF(OR($A113="",$B113=""),"",'MPTO_working_2-way'!D112)</f>
        <v>3.407800600046158</v>
      </c>
      <c r="G113" s="46">
        <f>IF(OR($A113="",$B113=""),"",'MPTO_working_2-way'!E112)</f>
        <v>1.4153167832838109</v>
      </c>
      <c r="H113" s="44">
        <f>IF(OR($A113="",$B113=""),"",'OddsRatio_working_2-way'!M112)</f>
        <v>3.4115947988176241</v>
      </c>
      <c r="I113" s="44">
        <f>IF(OR($A113="",$B113=""),"",'OddsRatio_working_2-way'!N112)</f>
        <v>1.4146633590727133</v>
      </c>
      <c r="J113" s="44">
        <f>IF('Log_working_2-way'!$D112="","",A113^('Log_working_2-way'!$D112))</f>
        <v>3.4514640175641289</v>
      </c>
      <c r="K113" s="46">
        <f>IF('Log_working_2-way'!$D112="","",B113^('Log_working_2-way'!$D112))</f>
        <v>1.4079195096619959</v>
      </c>
      <c r="L113" s="53">
        <f t="shared" si="10"/>
        <v>0.30065359477124176</v>
      </c>
      <c r="M113" s="53">
        <f t="shared" si="11"/>
        <v>0.69934640522875813</v>
      </c>
      <c r="N113" s="54">
        <v>210</v>
      </c>
      <c r="O113" s="54">
        <f t="shared" si="12"/>
        <v>144.57943925233644</v>
      </c>
      <c r="P113" s="54">
        <f t="shared" si="13"/>
        <v>57.826086956521713</v>
      </c>
      <c r="Q113" s="54">
        <f t="shared" si="14"/>
        <v>152.17391304347828</v>
      </c>
      <c r="R113" s="54">
        <f t="shared" si="15"/>
        <v>65.420560747663544</v>
      </c>
      <c r="S113" s="55">
        <f t="shared" si="16"/>
        <v>-7.5944737911418372</v>
      </c>
      <c r="T113" s="55">
        <f t="shared" si="17"/>
        <v>-7.5944737911418301</v>
      </c>
      <c r="U113" t="s">
        <v>59</v>
      </c>
      <c r="V113" t="s">
        <v>112</v>
      </c>
      <c r="W113" t="s">
        <v>315</v>
      </c>
      <c r="X113" s="38">
        <v>44470</v>
      </c>
      <c r="Y113" s="57" t="s">
        <v>433</v>
      </c>
    </row>
    <row r="114" spans="1:25" ht="15" x14ac:dyDescent="0.25">
      <c r="A114">
        <v>2.2400000000000002</v>
      </c>
      <c r="B114">
        <v>1.71</v>
      </c>
      <c r="C114" s="43">
        <f t="shared" si="9"/>
        <v>3.1223893065998265E-2</v>
      </c>
      <c r="D114" s="44">
        <f>IF(OR($A114="",$B114=""),"",A114*'MPTO_working_2-way'!$G113)</f>
        <v>2.3099415204678362</v>
      </c>
      <c r="E114" s="46">
        <f>IF(OR($A114="",$B114=""),"",B114*'MPTO_working_2-way'!$G113)</f>
        <v>1.763392857142857</v>
      </c>
      <c r="F114" s="44">
        <f>IF(OR($A114="",$B114=""),"",'MPTO_working_2-way'!D113)</f>
        <v>2.3211731911283482</v>
      </c>
      <c r="G114" s="46">
        <f>IF(OR($A114="",$B114=""),"",'MPTO_working_2-way'!E113)</f>
        <v>1.7569030364186771</v>
      </c>
      <c r="H114" s="44">
        <f>IF(OR($A114="",$B114=""),"",'OddsRatio_working_2-way'!M113)</f>
        <v>2.3215441245904116</v>
      </c>
      <c r="I114" s="44">
        <f>IF(OR($A114="",$B114=""),"",'OddsRatio_working_2-way'!N113)</f>
        <v>1.7566905874670904</v>
      </c>
      <c r="J114" s="44">
        <f>IF('Log_working_2-way'!$D113="","",A114^('Log_working_2-way'!$D113))</f>
        <v>2.3267011355498624</v>
      </c>
      <c r="K114" s="46">
        <f>IF('Log_working_2-way'!$D113="","",B114^('Log_working_2-way'!$D113))</f>
        <v>1.7537492606317167</v>
      </c>
      <c r="L114" s="53">
        <f t="shared" si="10"/>
        <v>0.43291139240506332</v>
      </c>
      <c r="M114" s="53">
        <f t="shared" si="11"/>
        <v>0.56708860759493673</v>
      </c>
      <c r="N114" s="54">
        <v>211</v>
      </c>
      <c r="O114" s="54">
        <f t="shared" si="12"/>
        <v>116.80357142857144</v>
      </c>
      <c r="P114" s="54">
        <f t="shared" si="13"/>
        <v>87.608187134502927</v>
      </c>
      <c r="Q114" s="54">
        <f t="shared" si="14"/>
        <v>123.39181286549707</v>
      </c>
      <c r="R114" s="54">
        <f t="shared" si="15"/>
        <v>94.196428571428569</v>
      </c>
      <c r="S114" s="55">
        <f t="shared" si="16"/>
        <v>-6.5882414369256281</v>
      </c>
      <c r="T114" s="55">
        <f t="shared" si="17"/>
        <v>-6.5882414369256423</v>
      </c>
      <c r="U114" t="s">
        <v>55</v>
      </c>
      <c r="V114" t="s">
        <v>54</v>
      </c>
      <c r="W114" t="s">
        <v>315</v>
      </c>
      <c r="X114" s="38">
        <v>44470</v>
      </c>
      <c r="Y114" s="57" t="s">
        <v>431</v>
      </c>
    </row>
    <row r="115" spans="1:25" ht="15" x14ac:dyDescent="0.25">
      <c r="A115">
        <v>2.69</v>
      </c>
      <c r="B115">
        <v>1.5</v>
      </c>
      <c r="C115" s="43">
        <f t="shared" si="9"/>
        <v>3.8413878562577386E-2</v>
      </c>
      <c r="D115" s="44">
        <f>IF(OR($A115="",$B115=""),"",A115*'MPTO_working_2-way'!$G114)</f>
        <v>2.793333333333333</v>
      </c>
      <c r="E115" s="46">
        <f>IF(OR($A115="",$B115=""),"",B115*'MPTO_working_2-way'!$G114)</f>
        <v>1.557620817843866</v>
      </c>
      <c r="F115" s="44">
        <f>IF(OR($A115="",$B115=""),"",'MPTO_working_2-way'!D114)</f>
        <v>2.8365553602811948</v>
      </c>
      <c r="G115" s="46">
        <f>IF(OR($A115="",$B115=""),"",'MPTO_working_2-way'!E114)</f>
        <v>1.5444976076555021</v>
      </c>
      <c r="H115" s="44">
        <f>IF(OR($A115="",$B115=""),"",'OddsRatio_working_2-way'!M114)</f>
        <v>2.838477631085023</v>
      </c>
      <c r="I115" s="44">
        <f>IF(OR($A115="",$B115=""),"",'OddsRatio_working_2-way'!N114)</f>
        <v>1.5439282932204215</v>
      </c>
      <c r="J115" s="44">
        <f>IF('Log_working_2-way'!$D114="","",A115^('Log_working_2-way'!$D114))</f>
        <v>2.8590051192932453</v>
      </c>
      <c r="K115" s="46">
        <f>IF('Log_working_2-way'!$D114="","",B115^('Log_working_2-way'!$D114))</f>
        <v>1.5379221335225206</v>
      </c>
      <c r="L115" s="53">
        <f t="shared" si="10"/>
        <v>0.35799522673031031</v>
      </c>
      <c r="M115" s="53">
        <f t="shared" si="11"/>
        <v>0.64200477326968985</v>
      </c>
      <c r="N115" s="54">
        <v>212</v>
      </c>
      <c r="O115" s="54">
        <f t="shared" si="12"/>
        <v>133.18959107806691</v>
      </c>
      <c r="P115" s="54">
        <f t="shared" si="13"/>
        <v>70.666666666666657</v>
      </c>
      <c r="Q115" s="54">
        <f t="shared" si="14"/>
        <v>141.33333333333331</v>
      </c>
      <c r="R115" s="54">
        <f t="shared" si="15"/>
        <v>78.810408921933089</v>
      </c>
      <c r="S115" s="55">
        <f t="shared" si="16"/>
        <v>-8.1437422552664032</v>
      </c>
      <c r="T115" s="55">
        <f t="shared" si="17"/>
        <v>-8.1437422552664316</v>
      </c>
      <c r="U115" t="s">
        <v>151</v>
      </c>
      <c r="V115" t="s">
        <v>161</v>
      </c>
      <c r="W115" t="s">
        <v>412</v>
      </c>
      <c r="X115" s="38">
        <v>44470</v>
      </c>
      <c r="Y115" s="57" t="s">
        <v>433</v>
      </c>
    </row>
    <row r="116" spans="1:25" ht="15" x14ac:dyDescent="0.25">
      <c r="A116">
        <v>2.4</v>
      </c>
      <c r="B116">
        <v>1.61</v>
      </c>
      <c r="C116" s="43">
        <f t="shared" si="9"/>
        <v>3.7784679089026829E-2</v>
      </c>
      <c r="D116" s="44">
        <f>IF(OR($A116="",$B116=""),"",A116*'MPTO_working_2-way'!$G115)</f>
        <v>2.4906832298136643</v>
      </c>
      <c r="E116" s="46">
        <f>IF(OR($A116="",$B116=""),"",B116*'MPTO_working_2-way'!$G115)</f>
        <v>1.6708333333333334</v>
      </c>
      <c r="F116" s="44">
        <f>IF(OR($A116="",$B116=""),"",'MPTO_working_2-way'!D115)</f>
        <v>2.5139882888744305</v>
      </c>
      <c r="G116" s="46">
        <f>IF(OR($A116="",$B116=""),"",'MPTO_working_2-way'!E115)</f>
        <v>1.6605070906746886</v>
      </c>
      <c r="H116" s="44">
        <f>IF(OR($A116="",$B116=""),"",'OddsRatio_working_2-way'!M115)</f>
        <v>2.5149527937243179</v>
      </c>
      <c r="I116" s="44">
        <f>IF(OR($A116="",$B116=""),"",'OddsRatio_working_2-way'!N115)</f>
        <v>1.660086574408453</v>
      </c>
      <c r="J116" s="44">
        <f>IF('Log_working_2-way'!$D115="","",A116^('Log_working_2-way'!$D115))</f>
        <v>2.5258285211487945</v>
      </c>
      <c r="K116" s="46">
        <f>IF('Log_working_2-way'!$D115="","",B116^('Log_working_2-way'!$D115))</f>
        <v>1.6553816409506441</v>
      </c>
      <c r="L116" s="53">
        <f t="shared" si="10"/>
        <v>0.40149625935162098</v>
      </c>
      <c r="M116" s="53">
        <f t="shared" si="11"/>
        <v>0.59850374064837908</v>
      </c>
      <c r="N116" s="54">
        <v>213</v>
      </c>
      <c r="O116" s="54">
        <f t="shared" si="12"/>
        <v>124.25</v>
      </c>
      <c r="P116" s="54">
        <f t="shared" si="13"/>
        <v>80.701863354037272</v>
      </c>
      <c r="Q116" s="54">
        <f t="shared" si="14"/>
        <v>132.29813664596273</v>
      </c>
      <c r="R116" s="54">
        <f t="shared" si="15"/>
        <v>88.75</v>
      </c>
      <c r="S116" s="55">
        <f t="shared" si="16"/>
        <v>-8.0481366459627282</v>
      </c>
      <c r="T116" s="55">
        <f t="shared" si="17"/>
        <v>-8.0481366459627282</v>
      </c>
      <c r="U116" t="s">
        <v>152</v>
      </c>
      <c r="V116" t="s">
        <v>119</v>
      </c>
      <c r="W116" t="s">
        <v>412</v>
      </c>
      <c r="X116" s="38">
        <v>44470</v>
      </c>
      <c r="Y116" s="57" t="s">
        <v>431</v>
      </c>
    </row>
    <row r="117" spans="1:25" ht="15" x14ac:dyDescent="0.25">
      <c r="A117">
        <v>2.61</v>
      </c>
      <c r="B117">
        <v>1.53</v>
      </c>
      <c r="C117" s="43">
        <f t="shared" si="9"/>
        <v>3.6736533693937368E-2</v>
      </c>
      <c r="D117" s="44">
        <f>IF(OR($A117="",$B117=""),"",A117*'MPTO_working_2-way'!$G116)</f>
        <v>2.7058823529411762</v>
      </c>
      <c r="E117" s="46">
        <f>IF(OR($A117="",$B117=""),"",B117*'MPTO_working_2-way'!$G116)</f>
        <v>1.5862068965517242</v>
      </c>
      <c r="F117" s="44">
        <f>IF(OR($A117="",$B117=""),"",'MPTO_working_2-way'!D116)</f>
        <v>2.7414272474513437</v>
      </c>
      <c r="G117" s="46">
        <f>IF(OR($A117="",$B117=""),"",'MPTO_working_2-way'!E116)</f>
        <v>1.5742416178818521</v>
      </c>
      <c r="H117" s="44">
        <f>IF(OR($A117="",$B117=""),"",'OddsRatio_working_2-way'!M116)</f>
        <v>2.7429101666628148</v>
      </c>
      <c r="I117" s="44">
        <f>IF(OR($A117="",$B117=""),"",'OddsRatio_working_2-way'!N116)</f>
        <v>1.5737530362306167</v>
      </c>
      <c r="J117" s="44">
        <f>IF('Log_working_2-way'!$D116="","",A117^('Log_working_2-way'!$D116))</f>
        <v>2.7596672442217889</v>
      </c>
      <c r="K117" s="46">
        <f>IF('Log_working_2-way'!$D116="","",B117^('Log_working_2-way'!$D116))</f>
        <v>1.5682892622360389</v>
      </c>
      <c r="L117" s="53">
        <f t="shared" si="10"/>
        <v>0.36956521739130438</v>
      </c>
      <c r="M117" s="53">
        <f t="shared" si="11"/>
        <v>0.63043478260869568</v>
      </c>
      <c r="N117" s="54">
        <v>214</v>
      </c>
      <c r="O117" s="54">
        <f t="shared" si="12"/>
        <v>132.00766283524902</v>
      </c>
      <c r="P117" s="54">
        <f t="shared" si="13"/>
        <v>74.13071895424838</v>
      </c>
      <c r="Q117" s="54">
        <f t="shared" si="14"/>
        <v>139.86928104575165</v>
      </c>
      <c r="R117" s="54">
        <f t="shared" si="15"/>
        <v>81.992337164750964</v>
      </c>
      <c r="S117" s="55">
        <f t="shared" si="16"/>
        <v>-7.8616182105026269</v>
      </c>
      <c r="T117" s="55">
        <f t="shared" si="17"/>
        <v>-7.8616182105025842</v>
      </c>
      <c r="U117" t="s">
        <v>162</v>
      </c>
      <c r="V117" t="s">
        <v>400</v>
      </c>
      <c r="W117" t="s">
        <v>412</v>
      </c>
      <c r="X117" s="38">
        <v>44470</v>
      </c>
      <c r="Y117" s="57" t="s">
        <v>424</v>
      </c>
    </row>
    <row r="118" spans="1:25" ht="15" x14ac:dyDescent="0.25">
      <c r="A118">
        <v>2.86</v>
      </c>
      <c r="B118">
        <v>1.45</v>
      </c>
      <c r="C118" s="43">
        <f t="shared" si="9"/>
        <v>3.9305522064142728E-2</v>
      </c>
      <c r="D118" s="44">
        <f>IF(OR($A118="",$B118=""),"",A118*'MPTO_working_2-way'!$G117)</f>
        <v>2.9724137931034482</v>
      </c>
      <c r="E118" s="46">
        <f>IF(OR($A118="",$B118=""),"",B118*'MPTO_working_2-way'!$G117)</f>
        <v>1.5069930069930069</v>
      </c>
      <c r="F118" s="44">
        <f>IF(OR($A118="",$B118=""),"",'MPTO_working_2-way'!D117)</f>
        <v>3.0303251735476797</v>
      </c>
      <c r="G118" s="46">
        <f>IF(OR($A118="",$B118=""),"",'MPTO_working_2-way'!E117)</f>
        <v>1.4925319416951592</v>
      </c>
      <c r="H118" s="44">
        <f>IF(OR($A118="",$B118=""),"",'OddsRatio_working_2-way'!M117)</f>
        <v>3.0330600909302539</v>
      </c>
      <c r="I118" s="44">
        <f>IF(OR($A118="",$B118=""),"",'OddsRatio_working_2-way'!N117)</f>
        <v>1.4918693768379645</v>
      </c>
      <c r="J118" s="44">
        <f>IF('Log_working_2-way'!$D117="","",A118^('Log_working_2-way'!$D117))</f>
        <v>3.0608931805854613</v>
      </c>
      <c r="K118" s="46">
        <f>IF('Log_working_2-way'!$D117="","",B118^('Log_working_2-way'!$D117))</f>
        <v>1.4852265073316331</v>
      </c>
      <c r="L118" s="53">
        <f t="shared" si="10"/>
        <v>0.33642691415313225</v>
      </c>
      <c r="M118" s="53">
        <f t="shared" si="11"/>
        <v>0.66357308584686781</v>
      </c>
      <c r="N118" s="54">
        <v>215</v>
      </c>
      <c r="O118" s="54">
        <f t="shared" si="12"/>
        <v>139.82517482517483</v>
      </c>
      <c r="P118" s="54">
        <f t="shared" si="13"/>
        <v>66.724137931034491</v>
      </c>
      <c r="Q118" s="54">
        <f t="shared" si="14"/>
        <v>148.27586206896552</v>
      </c>
      <c r="R118" s="54">
        <f t="shared" si="15"/>
        <v>75.174825174825187</v>
      </c>
      <c r="S118" s="55">
        <f t="shared" si="16"/>
        <v>-8.4506872437906964</v>
      </c>
      <c r="T118" s="55">
        <f t="shared" si="17"/>
        <v>-8.4506872437906964</v>
      </c>
      <c r="U118" t="s">
        <v>157</v>
      </c>
      <c r="V118" t="s">
        <v>60</v>
      </c>
      <c r="W118" t="s">
        <v>412</v>
      </c>
      <c r="X118" s="38">
        <v>44470</v>
      </c>
      <c r="Y118" s="57" t="s">
        <v>433</v>
      </c>
    </row>
    <row r="119" spans="1:25" ht="15" x14ac:dyDescent="0.25">
      <c r="A119">
        <v>2.31</v>
      </c>
      <c r="B119">
        <v>1.65</v>
      </c>
      <c r="C119" s="43">
        <f t="shared" si="9"/>
        <v>3.8961038961038863E-2</v>
      </c>
      <c r="D119" s="44">
        <f>IF(OR($A119="",$B119=""),"",A119*'MPTO_working_2-way'!$G118)</f>
        <v>2.4</v>
      </c>
      <c r="E119" s="46">
        <f>IF(OR($A119="",$B119=""),"",B119*'MPTO_working_2-way'!$G118)</f>
        <v>1.714285714285714</v>
      </c>
      <c r="F119" s="44">
        <f>IF(OR($A119="",$B119=""),"",'MPTO_working_2-way'!D118)</f>
        <v>2.418848167539267</v>
      </c>
      <c r="G119" s="46">
        <f>IF(OR($A119="",$B119=""),"",'MPTO_working_2-way'!E118)</f>
        <v>1.7047970479704795</v>
      </c>
      <c r="H119" s="44">
        <f>IF(OR($A119="",$B119=""),"",'OddsRatio_working_2-way'!M118)</f>
        <v>2.4196424251848119</v>
      </c>
      <c r="I119" s="44">
        <f>IF(OR($A119="",$B119=""),"",'OddsRatio_working_2-way'!N118)</f>
        <v>1.7044027300535323</v>
      </c>
      <c r="J119" s="44">
        <f>IF('Log_working_2-way'!$D118="","",A119^('Log_working_2-way'!$D118))</f>
        <v>2.4284098319246836</v>
      </c>
      <c r="K119" s="46">
        <f>IF('Log_working_2-way'!$D118="","",B119^('Log_working_2-way'!$D118))</f>
        <v>1.7000791913146875</v>
      </c>
      <c r="L119" s="53">
        <f t="shared" si="10"/>
        <v>0.41666666666666669</v>
      </c>
      <c r="M119" s="53">
        <f t="shared" si="11"/>
        <v>0.58333333333333348</v>
      </c>
      <c r="N119" s="54">
        <v>216</v>
      </c>
      <c r="O119" s="54">
        <f t="shared" si="12"/>
        <v>122.4935064935065</v>
      </c>
      <c r="P119" s="54">
        <f t="shared" si="13"/>
        <v>85.090909090909079</v>
      </c>
      <c r="Q119" s="54">
        <f t="shared" si="14"/>
        <v>130.90909090909091</v>
      </c>
      <c r="R119" s="54">
        <f t="shared" si="15"/>
        <v>93.506493506493513</v>
      </c>
      <c r="S119" s="55">
        <f t="shared" si="16"/>
        <v>-8.4155844155844051</v>
      </c>
      <c r="T119" s="55">
        <f t="shared" si="17"/>
        <v>-8.4155844155844335</v>
      </c>
      <c r="U119" t="s">
        <v>115</v>
      </c>
      <c r="V119" t="s">
        <v>401</v>
      </c>
      <c r="W119" t="s">
        <v>412</v>
      </c>
      <c r="X119" s="38">
        <v>44470</v>
      </c>
      <c r="Y119" s="57" t="s">
        <v>423</v>
      </c>
    </row>
    <row r="120" spans="1:25" ht="15" x14ac:dyDescent="0.25">
      <c r="A120">
        <v>2.0499999999999998</v>
      </c>
      <c r="B120">
        <v>1.8</v>
      </c>
      <c r="C120" s="43">
        <f t="shared" si="9"/>
        <v>4.3360433604336057E-2</v>
      </c>
      <c r="D120" s="44">
        <f>IF(OR($A120="",$B120=""),"",A120*'MPTO_working_2-way'!$G119)</f>
        <v>2.1388888888888888</v>
      </c>
      <c r="E120" s="46">
        <f>IF(OR($A120="",$B120=""),"",B120*'MPTO_working_2-way'!$G119)</f>
        <v>1.878048780487805</v>
      </c>
      <c r="F120" s="44">
        <f>IF(OR($A120="",$B120=""),"",'MPTO_working_2-way'!D119)</f>
        <v>2.1453488372093021</v>
      </c>
      <c r="G120" s="46">
        <f>IF(OR($A120="",$B120=""),"",'MPTO_working_2-way'!E119)</f>
        <v>1.8730964467005078</v>
      </c>
      <c r="H120" s="44">
        <f>IF(OR($A120="",$B120=""),"",'OddsRatio_working_2-way'!M119)</f>
        <v>2.1456439237389602</v>
      </c>
      <c r="I120" s="44">
        <f>IF(OR($A120="",$B120=""),"",'OddsRatio_working_2-way'!N119)</f>
        <v>1.8728715609439694</v>
      </c>
      <c r="J120" s="44">
        <f>IF('Log_working_2-way'!$D119="","",A120^('Log_working_2-way'!$D119))</f>
        <v>2.1486257153159274</v>
      </c>
      <c r="K120" s="46">
        <f>IF('Log_working_2-way'!$D119="","",B120^('Log_working_2-way'!$D119))</f>
        <v>1.8706056173612808</v>
      </c>
      <c r="L120" s="53">
        <f t="shared" si="10"/>
        <v>0.46753246753246752</v>
      </c>
      <c r="M120" s="53">
        <f t="shared" si="11"/>
        <v>0.53246753246753242</v>
      </c>
      <c r="N120" s="54">
        <v>217</v>
      </c>
      <c r="O120" s="54">
        <f t="shared" si="12"/>
        <v>111.14634146341463</v>
      </c>
      <c r="P120" s="54">
        <f t="shared" si="13"/>
        <v>96.444444444444457</v>
      </c>
      <c r="Q120" s="54">
        <f t="shared" si="14"/>
        <v>120.55555555555556</v>
      </c>
      <c r="R120" s="54">
        <f t="shared" si="15"/>
        <v>105.85365853658537</v>
      </c>
      <c r="S120" s="55">
        <f t="shared" si="16"/>
        <v>-9.4092140921409282</v>
      </c>
      <c r="T120" s="55">
        <f t="shared" si="17"/>
        <v>-9.409214092140914</v>
      </c>
      <c r="U120" t="s">
        <v>402</v>
      </c>
      <c r="V120" t="s">
        <v>169</v>
      </c>
      <c r="W120" t="s">
        <v>316</v>
      </c>
      <c r="X120" s="38">
        <v>44470</v>
      </c>
      <c r="Y120" s="57" t="s">
        <v>429</v>
      </c>
    </row>
    <row r="121" spans="1:25" ht="15" x14ac:dyDescent="0.25">
      <c r="A121">
        <v>1.71</v>
      </c>
      <c r="B121">
        <v>2.17</v>
      </c>
      <c r="C121" s="43">
        <f t="shared" si="9"/>
        <v>4.5624814724984475E-2</v>
      </c>
      <c r="D121" s="44">
        <f>IF(OR($A121="",$B121=""),"",A121*'MPTO_working_2-way'!$G120)</f>
        <v>1.7880184331797233</v>
      </c>
      <c r="E121" s="46">
        <f>IF(OR($A121="",$B121=""),"",B121*'MPTO_working_2-way'!$G120)</f>
        <v>2.269005847953216</v>
      </c>
      <c r="F121" s="44">
        <f>IF(OR($A121="",$B121=""),"",'MPTO_working_2-way'!D120)</f>
        <v>1.7794135277051812</v>
      </c>
      <c r="G121" s="46">
        <f>IF(OR($A121="",$B121=""),"",'MPTO_working_2-way'!E120)</f>
        <v>2.2830159657919831</v>
      </c>
      <c r="H121" s="44">
        <f>IF(OR($A121="",$B121=""),"",'OddsRatio_working_2-way'!M120)</f>
        <v>1.7789978221006826</v>
      </c>
      <c r="I121" s="44">
        <f>IF(OR($A121="",$B121=""),"",'OddsRatio_working_2-way'!N120)</f>
        <v>2.283700636419435</v>
      </c>
      <c r="J121" s="44">
        <f>IF('Log_working_2-way'!$D120="","",A121^('Log_working_2-way'!$D120))</f>
        <v>1.7750597125209804</v>
      </c>
      <c r="K121" s="46">
        <f>IF('Log_working_2-way'!$D120="","",B121^('Log_working_2-way'!$D120))</f>
        <v>2.2902231709951497</v>
      </c>
      <c r="L121" s="53">
        <f t="shared" si="10"/>
        <v>0.55927835051546393</v>
      </c>
      <c r="M121" s="53">
        <f t="shared" si="11"/>
        <v>0.44072164948453613</v>
      </c>
      <c r="N121" s="54">
        <v>218</v>
      </c>
      <c r="O121" s="54">
        <f t="shared" si="12"/>
        <v>90.514619883040908</v>
      </c>
      <c r="P121" s="54">
        <f t="shared" si="13"/>
        <v>117.53917050691244</v>
      </c>
      <c r="Q121" s="54">
        <f t="shared" si="14"/>
        <v>100.46082949308756</v>
      </c>
      <c r="R121" s="54">
        <f t="shared" si="15"/>
        <v>127.48538011695906</v>
      </c>
      <c r="S121" s="55">
        <f t="shared" si="16"/>
        <v>-9.9462096100466511</v>
      </c>
      <c r="T121" s="55">
        <f t="shared" si="17"/>
        <v>-9.9462096100466226</v>
      </c>
      <c r="U121" t="s">
        <v>131</v>
      </c>
      <c r="V121" t="s">
        <v>66</v>
      </c>
      <c r="W121" t="s">
        <v>316</v>
      </c>
      <c r="X121" s="38">
        <v>44470</v>
      </c>
      <c r="Y121" s="57" t="s">
        <v>428</v>
      </c>
    </row>
    <row r="122" spans="1:25" ht="15" x14ac:dyDescent="0.25">
      <c r="A122">
        <v>2.0499999999999998</v>
      </c>
      <c r="B122">
        <v>1.69</v>
      </c>
      <c r="C122" s="43">
        <f t="shared" si="9"/>
        <v>7.9520854380141559E-2</v>
      </c>
      <c r="D122" s="44">
        <f>IF(OR($A122="",$B122=""),"",A122*'MPTO_working_2-way'!$G121)</f>
        <v>2.2130177514792901</v>
      </c>
      <c r="E122" s="46">
        <f>IF(OR($A122="",$B122=""),"",B122*'MPTO_working_2-way'!$G121)</f>
        <v>1.8243902439024391</v>
      </c>
      <c r="F122" s="44">
        <f>IF(OR($A122="",$B122=""),"",'MPTO_working_2-way'!D121)</f>
        <v>2.2319214044129487</v>
      </c>
      <c r="G122" s="46">
        <f>IF(OR($A122="",$B122=""),"",'MPTO_working_2-way'!E121)</f>
        <v>1.8117400967446726</v>
      </c>
      <c r="H122" s="44">
        <f>IF(OR($A122="",$B122=""),"",'OddsRatio_working_2-way'!M121)</f>
        <v>2.2335879094879223</v>
      </c>
      <c r="I122" s="44">
        <f>IF(OR($A122="",$B122=""),"",'OddsRatio_working_2-way'!N121)</f>
        <v>1.8106434833777776</v>
      </c>
      <c r="J122" s="44">
        <f>IF('Log_working_2-way'!$D121="","",A122^('Log_working_2-way'!$D121))</f>
        <v>2.2426905492973406</v>
      </c>
      <c r="K122" s="46">
        <f>IF('Log_working_2-way'!$D121="","",B122^('Log_working_2-way'!$D121))</f>
        <v>1.8047055644914054</v>
      </c>
      <c r="L122" s="53">
        <f t="shared" si="10"/>
        <v>0.45187165775401067</v>
      </c>
      <c r="M122" s="53">
        <f t="shared" si="11"/>
        <v>0.54812834224598928</v>
      </c>
      <c r="N122" s="54">
        <v>219</v>
      </c>
      <c r="O122" s="54">
        <f t="shared" si="12"/>
        <v>112.17073170731707</v>
      </c>
      <c r="P122" s="54">
        <f t="shared" si="13"/>
        <v>89.41420118343197</v>
      </c>
      <c r="Q122" s="54">
        <f t="shared" si="14"/>
        <v>129.58579881656806</v>
      </c>
      <c r="R122" s="54">
        <f t="shared" si="15"/>
        <v>106.82926829268294</v>
      </c>
      <c r="S122" s="55">
        <f t="shared" si="16"/>
        <v>-17.415067109250984</v>
      </c>
      <c r="T122" s="55">
        <f t="shared" si="17"/>
        <v>-17.41506710925097</v>
      </c>
      <c r="U122" t="s">
        <v>164</v>
      </c>
      <c r="V122" t="s">
        <v>67</v>
      </c>
      <c r="W122" t="s">
        <v>316</v>
      </c>
      <c r="X122" s="38">
        <v>44470</v>
      </c>
      <c r="Y122" s="57" t="s">
        <v>421</v>
      </c>
    </row>
    <row r="123" spans="1:25" ht="15" x14ac:dyDescent="0.25">
      <c r="A123">
        <v>1.74</v>
      </c>
      <c r="B123">
        <v>2.13</v>
      </c>
      <c r="C123" s="43">
        <f t="shared" si="9"/>
        <v>4.4196211753278369E-2</v>
      </c>
      <c r="D123" s="44">
        <f>IF(OR($A123="",$B123=""),"",A123*'MPTO_working_2-way'!$G122)</f>
        <v>1.8169014084507042</v>
      </c>
      <c r="E123" s="46">
        <f>IF(OR($A123="",$B123=""),"",B123*'MPTO_working_2-way'!$G122)</f>
        <v>2.2241379310344827</v>
      </c>
      <c r="F123" s="44">
        <f>IF(OR($A123="",$B123=""),"",'MPTO_working_2-way'!D122)</f>
        <v>1.8095796103705875</v>
      </c>
      <c r="G123" s="46">
        <f>IF(OR($A123="",$B123=""),"",'MPTO_working_2-way'!E122)</f>
        <v>2.2352089741270129</v>
      </c>
      <c r="H123" s="44">
        <f>IF(OR($A123="",$B123=""),"",'OddsRatio_working_2-way'!M122)</f>
        <v>1.8092386895330501</v>
      </c>
      <c r="I123" s="44">
        <f>IF(OR($A123="",$B123=""),"",'OddsRatio_working_2-way'!N122)</f>
        <v>2.235729350232901</v>
      </c>
      <c r="J123" s="44">
        <f>IF('Log_working_2-way'!$D122="","",A123^('Log_working_2-way'!$D122))</f>
        <v>1.8058900424598134</v>
      </c>
      <c r="K123" s="46">
        <f>IF('Log_working_2-way'!$D122="","",B123^('Log_working_2-way'!$D122))</f>
        <v>2.2408640724077871</v>
      </c>
      <c r="L123" s="53">
        <f t="shared" si="10"/>
        <v>0.55038759689922478</v>
      </c>
      <c r="M123" s="53">
        <f t="shared" si="11"/>
        <v>0.44961240310077522</v>
      </c>
      <c r="N123" s="54">
        <v>220</v>
      </c>
      <c r="O123" s="54">
        <f t="shared" si="12"/>
        <v>93.563218390804593</v>
      </c>
      <c r="P123" s="54">
        <f t="shared" si="13"/>
        <v>116.71361502347416</v>
      </c>
      <c r="Q123" s="54">
        <f t="shared" si="14"/>
        <v>103.28638497652582</v>
      </c>
      <c r="R123" s="54">
        <f t="shared" si="15"/>
        <v>126.43678160919539</v>
      </c>
      <c r="S123" s="55">
        <f t="shared" si="16"/>
        <v>-9.7231665857212306</v>
      </c>
      <c r="T123" s="55">
        <f t="shared" si="17"/>
        <v>-9.7231665857212306</v>
      </c>
      <c r="U123" t="s">
        <v>273</v>
      </c>
      <c r="V123" t="s">
        <v>166</v>
      </c>
      <c r="W123" t="s">
        <v>316</v>
      </c>
      <c r="X123" s="38">
        <v>44470</v>
      </c>
      <c r="Y123" s="57" t="s">
        <v>420</v>
      </c>
    </row>
    <row r="124" spans="1:25" ht="15" x14ac:dyDescent="0.25">
      <c r="A124">
        <v>1.83</v>
      </c>
      <c r="B124">
        <v>2.0299999999999998</v>
      </c>
      <c r="C124" s="43">
        <f t="shared" si="9"/>
        <v>3.9058924870117639E-2</v>
      </c>
      <c r="D124" s="44">
        <f>IF(OR($A124="",$B124=""),"",A124*'MPTO_working_2-way'!$G123)</f>
        <v>1.9014778325123154</v>
      </c>
      <c r="E124" s="46">
        <f>IF(OR($A124="",$B124=""),"",B124*'MPTO_working_2-way'!$G123)</f>
        <v>2.1092896174863385</v>
      </c>
      <c r="F124" s="44">
        <f>IF(OR($A124="",$B124=""),"",'MPTO_working_2-way'!D123)</f>
        <v>1.8978262535441519</v>
      </c>
      <c r="G124" s="46">
        <f>IF(OR($A124="",$B124=""),"",'MPTO_working_2-way'!E123)</f>
        <v>2.1138012461236451</v>
      </c>
      <c r="H124" s="44">
        <f>IF(OR($A124="",$B124=""),"",'OddsRatio_working_2-way'!M123)</f>
        <v>1.8976776942301987</v>
      </c>
      <c r="I124" s="44">
        <f>IF(OR($A124="",$B124=""),"",'OddsRatio_working_2-way'!N123)</f>
        <v>2.113985572357957</v>
      </c>
      <c r="J124" s="44">
        <f>IF('Log_working_2-way'!$D123="","",A124^('Log_working_2-way'!$D123))</f>
        <v>1.8960116450582052</v>
      </c>
      <c r="K124" s="46">
        <f>IF('Log_working_2-way'!$D123="","",B124^('Log_working_2-way'!$D123))</f>
        <v>2.1160569234955591</v>
      </c>
      <c r="L124" s="53">
        <f t="shared" si="10"/>
        <v>0.52590673575129532</v>
      </c>
      <c r="M124" s="53">
        <f t="shared" si="11"/>
        <v>0.47409326424870474</v>
      </c>
      <c r="N124" s="54">
        <v>221</v>
      </c>
      <c r="O124" s="54">
        <f t="shared" si="12"/>
        <v>100.23497267759562</v>
      </c>
      <c r="P124" s="54">
        <f t="shared" si="13"/>
        <v>112.13300492610836</v>
      </c>
      <c r="Q124" s="54">
        <f t="shared" si="14"/>
        <v>108.86699507389164</v>
      </c>
      <c r="R124" s="54">
        <f t="shared" si="15"/>
        <v>120.76502732240436</v>
      </c>
      <c r="S124" s="55">
        <f t="shared" si="16"/>
        <v>-8.6320223962960227</v>
      </c>
      <c r="T124" s="55">
        <f t="shared" si="17"/>
        <v>-8.6320223962960085</v>
      </c>
      <c r="U124" t="s">
        <v>403</v>
      </c>
      <c r="V124" t="s">
        <v>404</v>
      </c>
      <c r="W124" t="s">
        <v>413</v>
      </c>
      <c r="X124" s="38">
        <v>44501</v>
      </c>
      <c r="Y124" s="57" t="s">
        <v>434</v>
      </c>
    </row>
    <row r="125" spans="1:25" ht="15" x14ac:dyDescent="0.25">
      <c r="A125">
        <v>1.94</v>
      </c>
      <c r="B125">
        <v>1.93</v>
      </c>
      <c r="C125" s="43">
        <f t="shared" si="9"/>
        <v>3.3598632551679941E-2</v>
      </c>
      <c r="D125" s="44">
        <f>IF(OR($A125="",$B125=""),"",A125*'MPTO_working_2-way'!$G124)</f>
        <v>2.0051813471502591</v>
      </c>
      <c r="E125" s="46">
        <f>IF(OR($A125="",$B125=""),"",B125*'MPTO_working_2-way'!$G124)</f>
        <v>1.9948453608247423</v>
      </c>
      <c r="F125" s="44">
        <f>IF(OR($A125="",$B125=""),"",'MPTO_working_2-way'!D124)</f>
        <v>2.0053558995233249</v>
      </c>
      <c r="G125" s="46">
        <f>IF(OR($A125="",$B125=""),"",'MPTO_working_2-way'!E124)</f>
        <v>1.9946726333173512</v>
      </c>
      <c r="H125" s="44">
        <f>IF(OR($A125="",$B125=""),"",'OddsRatio_working_2-way'!M124)</f>
        <v>2.0053619687316817</v>
      </c>
      <c r="I125" s="44">
        <f>IF(OR($A125="",$B125=""),"",'OddsRatio_working_2-way'!N124)</f>
        <v>1.9946666286387909</v>
      </c>
      <c r="J125" s="44">
        <f>IF('Log_working_2-way'!$D124="","",A125^('Log_working_2-way'!$D124))</f>
        <v>2.0054414461156225</v>
      </c>
      <c r="K125" s="46">
        <f>IF('Log_working_2-way'!$D124="","",B125^('Log_working_2-way'!$D124))</f>
        <v>1.9945880029745278</v>
      </c>
      <c r="L125" s="53">
        <f t="shared" si="10"/>
        <v>0.49870801033591733</v>
      </c>
      <c r="M125" s="53">
        <f t="shared" si="11"/>
        <v>0.50129198966408273</v>
      </c>
      <c r="N125" s="54">
        <v>222</v>
      </c>
      <c r="O125" s="54">
        <f t="shared" si="12"/>
        <v>107.56701030927836</v>
      </c>
      <c r="P125" s="54">
        <f t="shared" si="13"/>
        <v>106.97409326424871</v>
      </c>
      <c r="Q125" s="54">
        <f t="shared" si="14"/>
        <v>115.02590673575131</v>
      </c>
      <c r="R125" s="54">
        <f t="shared" si="15"/>
        <v>114.43298969072166</v>
      </c>
      <c r="S125" s="55">
        <f t="shared" si="16"/>
        <v>-7.4588964264729469</v>
      </c>
      <c r="T125" s="55">
        <f t="shared" si="17"/>
        <v>-7.4588964264729469</v>
      </c>
      <c r="U125" t="s">
        <v>405</v>
      </c>
      <c r="V125" t="s">
        <v>406</v>
      </c>
      <c r="W125" t="s">
        <v>411</v>
      </c>
      <c r="X125" s="38">
        <v>44501</v>
      </c>
      <c r="Y125" s="57" t="s">
        <v>419</v>
      </c>
    </row>
    <row r="126" spans="1:25" ht="15" x14ac:dyDescent="0.25">
      <c r="A126">
        <v>2.2799999999999998</v>
      </c>
      <c r="B126">
        <v>1.65</v>
      </c>
      <c r="C126" s="43">
        <f t="shared" si="9"/>
        <v>4.4657097288676173E-2</v>
      </c>
      <c r="D126" s="44">
        <f>IF(OR($A126="",$B126=""),"",A126*'MPTO_working_2-way'!$G125)</f>
        <v>2.3818181818181814</v>
      </c>
      <c r="E126" s="46">
        <f>IF(OR($A126="",$B126=""),"",B126*'MPTO_working_2-way'!$G125)</f>
        <v>1.7236842105263155</v>
      </c>
      <c r="F126" s="44">
        <f>IF(OR($A126="",$B126=""),"",'MPTO_working_2-way'!D125)</f>
        <v>2.402298850574712</v>
      </c>
      <c r="G126" s="46">
        <f>IF(OR($A126="",$B126=""),"",'MPTO_working_2-way'!E125)</f>
        <v>1.7131147540983604</v>
      </c>
      <c r="H126" s="44">
        <f>IF(OR($A126="",$B126=""),"",'OddsRatio_working_2-way'!M125)</f>
        <v>2.4032928308912465</v>
      </c>
      <c r="I126" s="44">
        <f>IF(OR($A126="",$B126=""),"",'OddsRatio_working_2-way'!N125)</f>
        <v>1.7126096406869604</v>
      </c>
      <c r="J126" s="44">
        <f>IF('Log_working_2-way'!$D125="","",A126^('Log_working_2-way'!$D125))</f>
        <v>2.4128750224751347</v>
      </c>
      <c r="K126" s="46">
        <f>IF('Log_working_2-way'!$D125="","",B126^('Log_working_2-way'!$D125))</f>
        <v>1.7077766851929645</v>
      </c>
      <c r="L126" s="53">
        <f t="shared" si="10"/>
        <v>0.4198473282442749</v>
      </c>
      <c r="M126" s="53">
        <f t="shared" si="11"/>
        <v>0.58015267175572527</v>
      </c>
      <c r="N126" s="54">
        <v>223</v>
      </c>
      <c r="O126" s="54">
        <f t="shared" si="12"/>
        <v>125.19298245614033</v>
      </c>
      <c r="P126" s="54">
        <f t="shared" si="13"/>
        <v>87.848484848484844</v>
      </c>
      <c r="Q126" s="54">
        <f t="shared" si="14"/>
        <v>135.15151515151516</v>
      </c>
      <c r="R126" s="54">
        <f t="shared" si="15"/>
        <v>97.807017543859658</v>
      </c>
      <c r="S126" s="55">
        <f t="shared" si="16"/>
        <v>-9.9585326953748279</v>
      </c>
      <c r="T126" s="55">
        <f t="shared" si="17"/>
        <v>-9.9585326953748137</v>
      </c>
      <c r="U126" t="s">
        <v>231</v>
      </c>
      <c r="V126" t="s">
        <v>252</v>
      </c>
      <c r="W126" t="s">
        <v>309</v>
      </c>
      <c r="X126" s="38">
        <v>44501</v>
      </c>
      <c r="Y126" s="57" t="s">
        <v>420</v>
      </c>
    </row>
    <row r="127" spans="1:25" ht="15" x14ac:dyDescent="0.25">
      <c r="A127">
        <v>2.5</v>
      </c>
      <c r="B127">
        <v>1.51</v>
      </c>
      <c r="C127" s="43">
        <f t="shared" si="9"/>
        <v>6.2251655629139258E-2</v>
      </c>
      <c r="D127" s="44">
        <f>IF(OR($A127="",$B127=""),"",A127*'MPTO_working_2-way'!$G126)</f>
        <v>2.6556291390728481</v>
      </c>
      <c r="E127" s="46">
        <f>IF(OR($A127="",$B127=""),"",B127*'MPTO_working_2-way'!$G126)</f>
        <v>1.6040000000000003</v>
      </c>
      <c r="F127" s="44">
        <f>IF(OR($A127="",$B127=""),"",'MPTO_working_2-way'!D126)</f>
        <v>2.7109515260323165</v>
      </c>
      <c r="G127" s="46">
        <f>IF(OR($A127="",$B127=""),"",'MPTO_working_2-way'!E126)</f>
        <v>1.5844700944386152</v>
      </c>
      <c r="H127" s="44">
        <f>IF(OR($A127="",$B127=""),"",'OddsRatio_working_2-way'!M126)</f>
        <v>2.7149858514250891</v>
      </c>
      <c r="I127" s="44">
        <f>IF(OR($A127="",$B127=""),"",'OddsRatio_working_2-way'!N126)</f>
        <v>1.58309518948453</v>
      </c>
      <c r="J127" s="44">
        <f>IF('Log_working_2-way'!$D126="","",A127^('Log_working_2-way'!$D126))</f>
        <v>2.7419672533812034</v>
      </c>
      <c r="K127" s="46">
        <f>IF('Log_working_2-way'!$D126="","",B127^('Log_working_2-way'!$D126))</f>
        <v>1.5740636042631335</v>
      </c>
      <c r="L127" s="53">
        <f t="shared" si="10"/>
        <v>0.37655860349127174</v>
      </c>
      <c r="M127" s="53">
        <f t="shared" si="11"/>
        <v>0.6234413965087281</v>
      </c>
      <c r="N127" s="54">
        <v>224</v>
      </c>
      <c r="O127" s="54">
        <f t="shared" si="12"/>
        <v>134.4</v>
      </c>
      <c r="P127" s="54">
        <f t="shared" si="13"/>
        <v>75.655629139072857</v>
      </c>
      <c r="Q127" s="54">
        <f t="shared" si="14"/>
        <v>148.34437086092717</v>
      </c>
      <c r="R127" s="54">
        <f t="shared" si="15"/>
        <v>89.600000000000009</v>
      </c>
      <c r="S127" s="55">
        <f t="shared" si="16"/>
        <v>-13.944370860927165</v>
      </c>
      <c r="T127" s="55">
        <f t="shared" si="17"/>
        <v>-13.944370860927151</v>
      </c>
      <c r="U127" t="s">
        <v>407</v>
      </c>
      <c r="V127" t="s">
        <v>88</v>
      </c>
      <c r="W127" t="s">
        <v>414</v>
      </c>
      <c r="X127" s="38">
        <v>44501</v>
      </c>
      <c r="Y127" s="57" t="s">
        <v>419</v>
      </c>
    </row>
    <row r="128" spans="1:25" ht="15" x14ac:dyDescent="0.25">
      <c r="A128">
        <v>1.72</v>
      </c>
      <c r="B128">
        <v>2.11</v>
      </c>
      <c r="C128" s="43">
        <f t="shared" si="9"/>
        <v>5.5328998126308981E-2</v>
      </c>
      <c r="D128" s="44">
        <f>IF(OR($A128="",$B128=""),"",A128*'MPTO_working_2-way'!$G127)</f>
        <v>1.8151658767772514</v>
      </c>
      <c r="E128" s="46">
        <f>IF(OR($A128="",$B128=""),"",B128*'MPTO_working_2-way'!$G127)</f>
        <v>2.226744186046512</v>
      </c>
      <c r="F128" s="44">
        <f>IF(OR($A128="",$B128=""),"",'MPTO_working_2-way'!D127)</f>
        <v>1.8059315286624205</v>
      </c>
      <c r="G128" s="46">
        <f>IF(OR($A128="",$B128=""),"",'MPTO_working_2-way'!E127)</f>
        <v>2.2408001975796497</v>
      </c>
      <c r="H128" s="44">
        <f>IF(OR($A128="",$B128=""),"",'OddsRatio_working_2-way'!M127)</f>
        <v>1.8053872662568289</v>
      </c>
      <c r="I128" s="44">
        <f>IF(OR($A128="",$B128=""),"",'OddsRatio_working_2-way'!N127)</f>
        <v>2.2416387021459454</v>
      </c>
      <c r="J128" s="44">
        <f>IF('Log_working_2-way'!$D127="","",A128^('Log_working_2-way'!$D127))</f>
        <v>1.8011302388288697</v>
      </c>
      <c r="K128" s="46">
        <f>IF('Log_working_2-way'!$D127="","",B128^('Log_working_2-way'!$D127))</f>
        <v>2.2482364933064694</v>
      </c>
      <c r="L128" s="53">
        <f t="shared" si="10"/>
        <v>0.55091383812010442</v>
      </c>
      <c r="M128" s="53">
        <f t="shared" si="11"/>
        <v>0.44908616187989547</v>
      </c>
      <c r="N128" s="54">
        <v>225</v>
      </c>
      <c r="O128" s="54">
        <f t="shared" si="12"/>
        <v>94.186046511627907</v>
      </c>
      <c r="P128" s="54">
        <f t="shared" si="13"/>
        <v>118.36492890995261</v>
      </c>
      <c r="Q128" s="54">
        <f t="shared" si="14"/>
        <v>106.63507109004739</v>
      </c>
      <c r="R128" s="54">
        <f t="shared" si="15"/>
        <v>130.81395348837211</v>
      </c>
      <c r="S128" s="55">
        <f t="shared" si="16"/>
        <v>-12.449024578419483</v>
      </c>
      <c r="T128" s="55">
        <f t="shared" si="17"/>
        <v>-12.449024578419497</v>
      </c>
      <c r="U128" t="s">
        <v>408</v>
      </c>
      <c r="V128" t="s">
        <v>92</v>
      </c>
      <c r="W128" t="s">
        <v>414</v>
      </c>
      <c r="X128" s="38">
        <v>44501</v>
      </c>
      <c r="Y128" s="57" t="s">
        <v>431</v>
      </c>
    </row>
    <row r="129" spans="1:25" s="50" customFormat="1" ht="15" x14ac:dyDescent="0.25">
      <c r="A129">
        <v>1.85</v>
      </c>
      <c r="B129">
        <v>2.06</v>
      </c>
      <c r="C129" s="43">
        <f t="shared" si="9"/>
        <v>2.5977433744424072E-2</v>
      </c>
      <c r="D129" s="44">
        <f>IF(OR($A129="",$B129=""),"",A129*'MPTO_working_2-way'!$G128)</f>
        <v>1.8980582524271847</v>
      </c>
      <c r="E129" s="46">
        <f>IF(OR($A129="",$B129=""),"",B129*'MPTO_working_2-way'!$G128)</f>
        <v>2.1135135135135137</v>
      </c>
      <c r="F129" s="44">
        <f>IF(OR($A129="",$B129=""),"",'MPTO_working_2-way'!D128)</f>
        <v>1.8955483710519774</v>
      </c>
      <c r="G129" s="46">
        <f>IF(OR($A129="",$B129=""),"",'MPTO_working_2-way'!E128)</f>
        <v>2.1166342682588173</v>
      </c>
      <c r="H129" s="44">
        <f>IF(OR($A129="",$B129=""),"",'OddsRatio_working_2-way'!M128)</f>
        <v>1.8954813188742858</v>
      </c>
      <c r="I129" s="44">
        <f>IF(OR($A129="",$B129=""),"",'OddsRatio_working_2-way'!N128)</f>
        <v>2.1167178800079327</v>
      </c>
      <c r="J129" s="44">
        <f>IF('Log_working_2-way'!$D128="","",A129^('Log_working_2-way'!$D128))</f>
        <v>1.8943477245799318</v>
      </c>
      <c r="K129" s="46">
        <f>IF('Log_working_2-way'!$D128="","",B129^('Log_working_2-way'!$D128))</f>
        <v>2.1181333306010104</v>
      </c>
      <c r="L129" s="53">
        <f t="shared" si="10"/>
        <v>0.52685421994884907</v>
      </c>
      <c r="M129" s="53">
        <f t="shared" si="11"/>
        <v>0.47314578005115088</v>
      </c>
      <c r="N129" s="54">
        <v>226</v>
      </c>
      <c r="O129" s="54">
        <f t="shared" si="12"/>
        <v>103.83783783783784</v>
      </c>
      <c r="P129" s="54">
        <f t="shared" si="13"/>
        <v>116.29126213592234</v>
      </c>
      <c r="Q129" s="54">
        <f t="shared" si="14"/>
        <v>109.70873786407768</v>
      </c>
      <c r="R129" s="54">
        <f t="shared" si="15"/>
        <v>122.16216216216215</v>
      </c>
      <c r="S129" s="55">
        <f t="shared" si="16"/>
        <v>-5.8709000262398376</v>
      </c>
      <c r="T129" s="55">
        <f t="shared" si="17"/>
        <v>-5.8709000262398092</v>
      </c>
      <c r="U129" t="s">
        <v>289</v>
      </c>
      <c r="V129" t="s">
        <v>99</v>
      </c>
      <c r="W129" t="s">
        <v>310</v>
      </c>
      <c r="X129" s="38">
        <v>44501</v>
      </c>
      <c r="Y129" s="57" t="s">
        <v>429</v>
      </c>
    </row>
    <row r="130" spans="1:25" ht="15" x14ac:dyDescent="0.25">
      <c r="A130">
        <v>1.63</v>
      </c>
      <c r="B130">
        <v>2.37</v>
      </c>
      <c r="C130" s="43">
        <f t="shared" si="9"/>
        <v>3.5437860785379582E-2</v>
      </c>
      <c r="D130" s="44">
        <f>IF(OR($A130="",$B130=""),"",A130*'MPTO_working_2-way'!$G129)</f>
        <v>1.6877637130801686</v>
      </c>
      <c r="E130" s="46">
        <f>IF(OR($A130="",$B130=""),"",B130*'MPTO_working_2-way'!$G129)</f>
        <v>2.4539877300613497</v>
      </c>
      <c r="F130" s="44">
        <f>IF(OR($A130="",$B130=""),"",'MPTO_working_2-way'!D129)</f>
        <v>1.6784775477395666</v>
      </c>
      <c r="G130" s="46">
        <f>IF(OR($A130="",$B130=""),"",'MPTO_working_2-way'!E129)</f>
        <v>2.4738881239793793</v>
      </c>
      <c r="H130" s="44">
        <f>IF(OR($A130="",$B130=""),"",'OddsRatio_working_2-way'!M129)</f>
        <v>1.6781253679066579</v>
      </c>
      <c r="I130" s="44">
        <f>IF(OR($A130="",$B130=""),"",'OddsRatio_working_2-way'!N129)</f>
        <v>2.4746535778287639</v>
      </c>
      <c r="J130" s="44">
        <f>IF('Log_working_2-way'!$D129="","",A130^('Log_working_2-way'!$D129))</f>
        <v>1.6739015902867895</v>
      </c>
      <c r="K130" s="46">
        <f>IF('Log_working_2-way'!$D129="","",B130^('Log_working_2-way'!$D129))</f>
        <v>2.4838961866439853</v>
      </c>
      <c r="L130" s="53">
        <f t="shared" si="10"/>
        <v>0.59250000000000003</v>
      </c>
      <c r="M130" s="53">
        <f t="shared" si="11"/>
        <v>0.40749999999999997</v>
      </c>
      <c r="N130" s="54">
        <v>227</v>
      </c>
      <c r="O130" s="54">
        <f t="shared" si="12"/>
        <v>87.736196319018404</v>
      </c>
      <c r="P130" s="54">
        <f t="shared" si="13"/>
        <v>131.21940928270041</v>
      </c>
      <c r="Q130" s="54">
        <f t="shared" si="14"/>
        <v>95.780590717299575</v>
      </c>
      <c r="R130" s="54">
        <f t="shared" si="15"/>
        <v>139.2638036809816</v>
      </c>
      <c r="S130" s="55">
        <f t="shared" si="16"/>
        <v>-8.0443943982811703</v>
      </c>
      <c r="T130" s="55">
        <f t="shared" si="17"/>
        <v>-8.0443943982811845</v>
      </c>
      <c r="U130" t="s">
        <v>303</v>
      </c>
      <c r="V130" t="s">
        <v>271</v>
      </c>
      <c r="W130" t="s">
        <v>314</v>
      </c>
      <c r="X130" s="38">
        <v>44501</v>
      </c>
      <c r="Y130" s="57" t="s">
        <v>421</v>
      </c>
    </row>
    <row r="131" spans="1:25" ht="15" x14ac:dyDescent="0.25">
      <c r="A131">
        <v>2.13</v>
      </c>
      <c r="B131">
        <v>1.79</v>
      </c>
      <c r="C131" s="43">
        <f t="shared" ref="C131:C167" si="18">IF(OR($A131="",$B131=""),"",(1/A131)+(1/B131)-1)</f>
        <v>2.8142785952212312E-2</v>
      </c>
      <c r="D131" s="44">
        <f>IF(OR($A131="",$B131=""),"",A131*'MPTO_working_2-way'!$G130)</f>
        <v>2.1899441340782122</v>
      </c>
      <c r="E131" s="46">
        <f>IF(OR($A131="",$B131=""),"",B131*'MPTO_working_2-way'!$G130)</f>
        <v>1.84037558685446</v>
      </c>
      <c r="F131" s="44">
        <f>IF(OR($A131="",$B131=""),"",'MPTO_working_2-way'!D130)</f>
        <v>2.1958130561234772</v>
      </c>
      <c r="G131" s="46">
        <f>IF(OR($A131="",$B131=""),"",'MPTO_working_2-way'!E130)</f>
        <v>1.8362511137332338</v>
      </c>
      <c r="H131" s="44">
        <f>IF(OR($A131="",$B131=""),"",'OddsRatio_working_2-way'!M130)</f>
        <v>2.1959848438987186</v>
      </c>
      <c r="I131" s="44">
        <f>IF(OR($A131="",$B131=""),"",'OddsRatio_working_2-way'!N130)</f>
        <v>1.8361309970619364</v>
      </c>
      <c r="J131" s="44">
        <f>IF('Log_working_2-way'!$D130="","",A131^('Log_working_2-way'!$D130))</f>
        <v>2.1986586658056355</v>
      </c>
      <c r="K131" s="46">
        <f>IF('Log_working_2-way'!$D130="","",B131^('Log_working_2-way'!$D130))</f>
        <v>1.8342658577685029</v>
      </c>
      <c r="L131" s="53">
        <f t="shared" si="10"/>
        <v>0.45663265306122452</v>
      </c>
      <c r="M131" s="53">
        <f t="shared" si="11"/>
        <v>0.54336734693877553</v>
      </c>
      <c r="N131" s="54">
        <v>228</v>
      </c>
      <c r="O131" s="54">
        <f t="shared" si="12"/>
        <v>120.95774647887323</v>
      </c>
      <c r="P131" s="54">
        <f t="shared" si="13"/>
        <v>100.62569832402234</v>
      </c>
      <c r="Q131" s="54">
        <f t="shared" si="14"/>
        <v>127.37430167597765</v>
      </c>
      <c r="R131" s="54">
        <f t="shared" si="15"/>
        <v>107.04225352112677</v>
      </c>
      <c r="S131" s="55">
        <f t="shared" si="16"/>
        <v>-6.4165551971044152</v>
      </c>
      <c r="T131" s="55">
        <f t="shared" si="17"/>
        <v>-6.4165551971044295</v>
      </c>
      <c r="U131" t="s">
        <v>120</v>
      </c>
      <c r="V131" t="s">
        <v>110</v>
      </c>
      <c r="W131" t="s">
        <v>315</v>
      </c>
      <c r="X131" s="38">
        <v>44501</v>
      </c>
      <c r="Y131" s="57" t="s">
        <v>417</v>
      </c>
    </row>
    <row r="132" spans="1:25" ht="15" x14ac:dyDescent="0.25">
      <c r="A132">
        <v>2.77</v>
      </c>
      <c r="B132">
        <v>1.48</v>
      </c>
      <c r="C132" s="43">
        <f t="shared" si="18"/>
        <v>3.6686506000585428E-2</v>
      </c>
      <c r="D132" s="44">
        <f>IF(OR($A132="",$B132=""),"",A132*'MPTO_working_2-way'!$G131)</f>
        <v>2.8716216216216215</v>
      </c>
      <c r="E132" s="46">
        <f>IF(OR($A132="",$B132=""),"",B132*'MPTO_working_2-way'!$G131)</f>
        <v>1.5342960288808665</v>
      </c>
      <c r="F132" s="44">
        <f>IF(OR($A132="",$B132=""),"",'MPTO_working_2-way'!D131)</f>
        <v>2.9182801822323463</v>
      </c>
      <c r="G132" s="46">
        <f>IF(OR($A132="",$B132=""),"",'MPTO_working_2-way'!E131)</f>
        <v>1.5213002820246402</v>
      </c>
      <c r="H132" s="44">
        <f>IF(OR($A132="",$B132=""),"",'OddsRatio_working_2-way'!M131)</f>
        <v>2.9202864369671522</v>
      </c>
      <c r="I132" s="44">
        <f>IF(OR($A132="",$B132=""),"",'OddsRatio_working_2-way'!N131)</f>
        <v>1.5207556439232957</v>
      </c>
      <c r="J132" s="44">
        <f>IF('Log_working_2-way'!$D131="","",A132^('Log_working_2-way'!$D131))</f>
        <v>2.9424857830737281</v>
      </c>
      <c r="K132" s="46">
        <f>IF('Log_working_2-way'!$D131="","",B132^('Log_working_2-way'!$D131))</f>
        <v>1.5148042825915646</v>
      </c>
      <c r="L132" s="53">
        <f t="shared" ref="L132:L135" si="19">(1/D132)</f>
        <v>0.34823529411764709</v>
      </c>
      <c r="M132" s="53">
        <f t="shared" ref="M132:M135" si="20">(1/E132)</f>
        <v>0.65176470588235291</v>
      </c>
      <c r="N132" s="54">
        <v>229</v>
      </c>
      <c r="O132" s="54">
        <f t="shared" ref="O132:O135" si="21">(1/A132)*((N132*A132)-N132)</f>
        <v>146.32851985559569</v>
      </c>
      <c r="P132" s="54">
        <f t="shared" ref="P132:P135" si="22">(1/B132)*((N132*B132)-N132)</f>
        <v>74.270270270270274</v>
      </c>
      <c r="Q132" s="54">
        <f t="shared" ref="Q132:Q135" si="23">(1/B132)*N132</f>
        <v>154.72972972972971</v>
      </c>
      <c r="R132" s="54">
        <f t="shared" ref="R132:R135" si="24">(1/A132)*N132</f>
        <v>82.671480144404342</v>
      </c>
      <c r="S132" s="55">
        <f t="shared" ref="S132:S135" si="25">O132-Q132</f>
        <v>-8.4012098741340253</v>
      </c>
      <c r="T132" s="55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38">
        <v>44501</v>
      </c>
      <c r="Y132" s="57" t="s">
        <v>421</v>
      </c>
    </row>
    <row r="133" spans="1:25" ht="15" x14ac:dyDescent="0.25">
      <c r="A133">
        <v>2.88</v>
      </c>
      <c r="B133">
        <v>1.45</v>
      </c>
      <c r="C133" s="43">
        <f t="shared" si="18"/>
        <v>3.687739463601547E-2</v>
      </c>
      <c r="D133" s="44">
        <f>IF(OR($A133="",$B133=""),"",A133*'MPTO_working_2-way'!$G132)</f>
        <v>2.9862068965517246</v>
      </c>
      <c r="E133" s="46">
        <f>IF(OR($A133="",$B133=""),"",B133*'MPTO_working_2-way'!$G132)</f>
        <v>1.5034722222222223</v>
      </c>
      <c r="F133" s="44">
        <f>IF(OR($A133="",$B133=""),"",'MPTO_working_2-way'!D132)</f>
        <v>3.0415149308084493</v>
      </c>
      <c r="G133" s="46">
        <f>IF(OR($A133="",$B133=""),"",'MPTO_working_2-way'!E132)</f>
        <v>1.4898323225115948</v>
      </c>
      <c r="H133" s="44">
        <f>IF(OR($A133="",$B133=""),"",'OddsRatio_working_2-way'!M132)</f>
        <v>3.0439612955674531</v>
      </c>
      <c r="I133" s="44">
        <f>IF(OR($A133="",$B133=""),"",'OddsRatio_working_2-way'!N132)</f>
        <v>1.4892460547900814</v>
      </c>
      <c r="J133" s="44">
        <f>IF('Log_working_2-way'!$D132="","",A133^('Log_working_2-way'!$D132))</f>
        <v>3.0704567109480201</v>
      </c>
      <c r="K133" s="46">
        <f>IF('Log_working_2-way'!$D132="","",B133^('Log_working_2-way'!$D132))</f>
        <v>1.4829852248113591</v>
      </c>
      <c r="L133" s="53">
        <f t="shared" si="19"/>
        <v>0.33487297921478054</v>
      </c>
      <c r="M133" s="53">
        <f t="shared" si="20"/>
        <v>0.66512702078521935</v>
      </c>
      <c r="N133" s="54">
        <v>230</v>
      </c>
      <c r="O133" s="54">
        <f t="shared" si="21"/>
        <v>150.13888888888889</v>
      </c>
      <c r="P133" s="54">
        <f t="shared" si="22"/>
        <v>71.379310344827587</v>
      </c>
      <c r="Q133" s="54">
        <f t="shared" si="23"/>
        <v>158.62068965517241</v>
      </c>
      <c r="R133" s="54">
        <f t="shared" si="24"/>
        <v>79.861111111111114</v>
      </c>
      <c r="S133" s="55">
        <f t="shared" si="25"/>
        <v>-8.4818007662835271</v>
      </c>
      <c r="T133" s="55">
        <f t="shared" si="26"/>
        <v>-8.4818007662835271</v>
      </c>
      <c r="U133" t="s">
        <v>409</v>
      </c>
      <c r="V133" t="s">
        <v>123</v>
      </c>
      <c r="W133" t="s">
        <v>412</v>
      </c>
      <c r="X133" s="38">
        <v>44501</v>
      </c>
      <c r="Y133" s="57" t="s">
        <v>421</v>
      </c>
    </row>
    <row r="134" spans="1:25" ht="15" x14ac:dyDescent="0.25">
      <c r="A134">
        <v>1.58</v>
      </c>
      <c r="B134">
        <v>2.41</v>
      </c>
      <c r="C134" s="43">
        <f t="shared" si="18"/>
        <v>4.7849151741162776E-2</v>
      </c>
      <c r="D134" s="44">
        <f>IF(OR($A134="",$B134=""),"",A134*'MPTO_working_2-way'!$G133)</f>
        <v>1.6556016597510372</v>
      </c>
      <c r="E134" s="46">
        <f>IF(OR($A134="",$B134=""),"",B134*'MPTO_working_2-way'!$G133)</f>
        <v>2.5253164556962022</v>
      </c>
      <c r="F134" s="44">
        <f>IF(OR($A134="",$B134=""),"",'MPTO_working_2-way'!D133)</f>
        <v>1.6420716719134072</v>
      </c>
      <c r="G134" s="46">
        <f>IF(OR($A134="",$B134=""),"",'MPTO_working_2-way'!E133)</f>
        <v>2.5574585264289071</v>
      </c>
      <c r="H134" s="44">
        <f>IF(OR($A134="",$B134=""),"",'OddsRatio_working_2-way'!M133)</f>
        <v>1.6413637951510016</v>
      </c>
      <c r="I134" s="44">
        <f>IF(OR($A134="",$B134=""),"",'OddsRatio_working_2-way'!N133)</f>
        <v>2.5591775020050216</v>
      </c>
      <c r="J134" s="44">
        <f>IF('Log_working_2-way'!$D133="","",A134^('Log_working_2-way'!$D133))</f>
        <v>1.6351614217989046</v>
      </c>
      <c r="K134" s="46">
        <f>IF('Log_working_2-way'!$D133="","",B134^('Log_working_2-way'!$D133))</f>
        <v>2.5744029244823512</v>
      </c>
      <c r="L134" s="53">
        <f t="shared" si="19"/>
        <v>0.60401002506265666</v>
      </c>
      <c r="M134" s="53">
        <f t="shared" si="20"/>
        <v>0.39598997493734339</v>
      </c>
      <c r="N134" s="54">
        <v>231</v>
      </c>
      <c r="O134" s="54">
        <f t="shared" si="21"/>
        <v>84.797468354430379</v>
      </c>
      <c r="P134" s="54">
        <f t="shared" si="22"/>
        <v>135.14937759336101</v>
      </c>
      <c r="Q134" s="54">
        <f t="shared" si="23"/>
        <v>95.85062240663899</v>
      </c>
      <c r="R134" s="54">
        <f t="shared" si="24"/>
        <v>146.20253164556959</v>
      </c>
      <c r="S134" s="55">
        <f t="shared" si="25"/>
        <v>-11.053154052208612</v>
      </c>
      <c r="T134" s="55">
        <f t="shared" si="26"/>
        <v>-11.053154052208583</v>
      </c>
      <c r="U134" t="s">
        <v>300</v>
      </c>
      <c r="V134" t="s">
        <v>65</v>
      </c>
      <c r="W134" t="s">
        <v>316</v>
      </c>
      <c r="X134" s="38">
        <v>44501</v>
      </c>
      <c r="Y134" s="57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2">
        <f t="shared" si="19"/>
        <v>0.54010695187165769</v>
      </c>
      <c r="M135" s="72">
        <f t="shared" si="20"/>
        <v>0.4598930481283422</v>
      </c>
      <c r="N135" s="73">
        <v>232</v>
      </c>
      <c r="O135" s="73">
        <f t="shared" si="21"/>
        <v>97.116279069767458</v>
      </c>
      <c r="P135" s="73">
        <f t="shared" si="22"/>
        <v>117.14851485148515</v>
      </c>
      <c r="Q135" s="73">
        <f t="shared" si="23"/>
        <v>114.85148514851485</v>
      </c>
      <c r="R135" s="73">
        <f t="shared" si="24"/>
        <v>134.88372093023256</v>
      </c>
      <c r="S135" s="74">
        <f t="shared" si="25"/>
        <v>-17.735206078747396</v>
      </c>
      <c r="T135" s="74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0">
        <v>44501</v>
      </c>
      <c r="Y135" s="71" t="s">
        <v>428</v>
      </c>
    </row>
    <row r="136" spans="1:25" ht="15" x14ac:dyDescent="0.25">
      <c r="A136">
        <v>1.62</v>
      </c>
      <c r="B136">
        <v>2.38</v>
      </c>
      <c r="C136" s="43">
        <f t="shared" si="18"/>
        <v>3.7452017844174623E-2</v>
      </c>
      <c r="D136" s="44">
        <f>IF(OR($A136="",$B136=""),"",A136*'MPTO_working_2-way'!$G135)</f>
        <v>1.680672268907563</v>
      </c>
      <c r="E136" s="46">
        <f>IF(OR($A136="",$B136=""),"",B136*'MPTO_working_2-way'!$G135)</f>
        <v>2.4691358024691357</v>
      </c>
      <c r="F136" s="44">
        <f>IF(OR($A136="",$B136=""),"",'MPTO_working_2-way'!D135)</f>
        <v>1.6706820348383742</v>
      </c>
      <c r="G136" s="46">
        <f>IF(OR($A136="",$B136=""),"",'MPTO_working_2-way'!E135)</f>
        <v>2.4910195115648013</v>
      </c>
      <c r="H136" s="44">
        <f>IF(OR($A136="",$B136=""),"",'OddsRatio_working_2-way'!M135)</f>
        <v>1.6702800625998362</v>
      </c>
      <c r="I136" s="44">
        <f>IF(OR($A136="",$B136=""),"",'OddsRatio_working_2-way'!N135)</f>
        <v>2.4919136877222163</v>
      </c>
      <c r="J136" s="44">
        <f>IF('Log_working_2-way'!$D135="","",A136^('Log_working_2-way'!$D135))</f>
        <v>1.6657299947403132</v>
      </c>
      <c r="K136" s="46">
        <f>IF('Log_working_2-way'!$D135="","",B136^('Log_working_2-way'!$D135))</f>
        <v>2.502110477070953</v>
      </c>
      <c r="L136" s="53">
        <f t="shared" ref="L136:L167" si="27">(1/D136)</f>
        <v>0.59499999999999997</v>
      </c>
      <c r="M136" s="53">
        <f t="shared" ref="M136:M167" si="28">(1/E136)</f>
        <v>0.40500000000000003</v>
      </c>
      <c r="N136" s="54">
        <v>233</v>
      </c>
      <c r="O136" s="54">
        <f t="shared" ref="O136:O167" si="29">(1/A136)*((N136*A136)-N136)</f>
        <v>89.172839506172863</v>
      </c>
      <c r="P136" s="54">
        <f t="shared" ref="P136:P167" si="30">(1/B136)*((N136*B136)-N136)</f>
        <v>135.10084033613444</v>
      </c>
      <c r="Q136" s="54">
        <f t="shared" ref="Q136:Q167" si="31">(1/B136)*N136</f>
        <v>97.899159663865547</v>
      </c>
      <c r="R136" s="54">
        <f t="shared" ref="R136:R167" si="32">(1/A136)*N136</f>
        <v>143.82716049382717</v>
      </c>
      <c r="S136" s="55">
        <f t="shared" ref="S136:S167" si="33">O136-Q136</f>
        <v>-8.7263201576926832</v>
      </c>
      <c r="T136" s="55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38">
        <v>44208</v>
      </c>
      <c r="Y136" s="57" t="s">
        <v>421</v>
      </c>
    </row>
    <row r="137" spans="1:25" s="50" customFormat="1" ht="15" x14ac:dyDescent="0.25">
      <c r="A137">
        <v>2.57</v>
      </c>
      <c r="B137">
        <v>1.56</v>
      </c>
      <c r="C137" s="43">
        <f t="shared" si="18"/>
        <v>3.0130699391399673E-2</v>
      </c>
      <c r="D137" s="44">
        <f>IF(OR($A137="",$B137=""),"",A137*'MPTO_working_2-way'!$G136)</f>
        <v>2.6474358974358969</v>
      </c>
      <c r="E137" s="46">
        <f>IF(OR($A137="",$B137=""),"",B137*'MPTO_working_2-way'!$G136)</f>
        <v>1.6070038910505835</v>
      </c>
      <c r="F137" s="44">
        <f>IF(OR($A137="",$B137=""),"",'MPTO_working_2-way'!D136)</f>
        <v>2.6735129367831414</v>
      </c>
      <c r="G137" s="46">
        <f>IF(OR($A137="",$B137=""),"",'MPTO_working_2-way'!E136)</f>
        <v>1.597545425565827</v>
      </c>
      <c r="H137" s="44">
        <f>IF(OR($A137="",$B137=""),"",'OddsRatio_working_2-way'!M136)</f>
        <v>2.6743868813901486</v>
      </c>
      <c r="I137" s="44">
        <f>IF(OR($A137="",$B137=""),"",'OddsRatio_working_2-way'!N136)</f>
        <v>1.5972335373111359</v>
      </c>
      <c r="J137" s="44">
        <f>IF('Log_working_2-way'!$D136="","",A137^('Log_working_2-way'!$D136))</f>
        <v>2.6865304227890037</v>
      </c>
      <c r="K137" s="46">
        <f>IF('Log_working_2-way'!$D136="","",B137^('Log_working_2-way'!$D136))</f>
        <v>1.5929332708663844</v>
      </c>
      <c r="L137" s="53">
        <f t="shared" si="27"/>
        <v>0.37772397094430998</v>
      </c>
      <c r="M137" s="53">
        <f t="shared" si="28"/>
        <v>0.62227602905569013</v>
      </c>
      <c r="N137" s="54">
        <v>234</v>
      </c>
      <c r="O137" s="54">
        <f t="shared" si="29"/>
        <v>142.94941634241246</v>
      </c>
      <c r="P137" s="54">
        <f t="shared" si="30"/>
        <v>84</v>
      </c>
      <c r="Q137" s="54">
        <f t="shared" si="31"/>
        <v>150</v>
      </c>
      <c r="R137" s="54">
        <f t="shared" si="32"/>
        <v>91.050583657587552</v>
      </c>
      <c r="S137" s="55">
        <f t="shared" si="33"/>
        <v>-7.0505836575875378</v>
      </c>
      <c r="T137" s="55">
        <f t="shared" si="34"/>
        <v>-7.050583657587552</v>
      </c>
      <c r="U137" t="s">
        <v>70</v>
      </c>
      <c r="V137" t="s">
        <v>69</v>
      </c>
      <c r="W137" t="s">
        <v>443</v>
      </c>
      <c r="X137" s="38">
        <v>44208</v>
      </c>
      <c r="Y137" s="57" t="s">
        <v>427</v>
      </c>
    </row>
    <row r="138" spans="1:25" ht="15" x14ac:dyDescent="0.25">
      <c r="A138">
        <v>1.79</v>
      </c>
      <c r="B138">
        <v>2.0499999999999998</v>
      </c>
      <c r="C138" s="43">
        <f t="shared" si="18"/>
        <v>4.6464095925875526E-2</v>
      </c>
      <c r="D138" s="44">
        <f>IF(OR($A138="",$B138=""),"",A138*'MPTO_working_2-way'!$G137)</f>
        <v>1.8731707317073172</v>
      </c>
      <c r="E138" s="46">
        <f>IF(OR($A138="",$B138=""),"",B138*'MPTO_working_2-way'!$G137)</f>
        <v>2.1452513966480447</v>
      </c>
      <c r="F138" s="44">
        <f>IF(OR($A138="",$B138=""),"",'MPTO_working_2-way'!D137)</f>
        <v>1.8676676421936633</v>
      </c>
      <c r="G138" s="46">
        <f>IF(OR($A138="",$B138=""),"",'MPTO_working_2-way'!E137)</f>
        <v>2.1525150315295498</v>
      </c>
      <c r="H138" s="44">
        <f>IF(OR($A138="",$B138=""),"",'OddsRatio_working_2-way'!M137)</f>
        <v>1.8673989580239028</v>
      </c>
      <c r="I138" s="44">
        <f>IF(OR($A138="",$B138=""),"",'OddsRatio_working_2-way'!N137)</f>
        <v>2.1528720328165796</v>
      </c>
      <c r="J138" s="44">
        <f>IF('Log_working_2-way'!$D137="","",A138^('Log_working_2-way'!$D137))</f>
        <v>1.8648753168978718</v>
      </c>
      <c r="K138" s="46">
        <f>IF('Log_working_2-way'!$D137="","",B138^('Log_working_2-way'!$D137))</f>
        <v>2.1562360266982945</v>
      </c>
      <c r="L138" s="53">
        <f t="shared" si="27"/>
        <v>0.53385416666666663</v>
      </c>
      <c r="M138" s="53">
        <f t="shared" si="28"/>
        <v>0.46614583333333331</v>
      </c>
      <c r="N138" s="54">
        <v>235</v>
      </c>
      <c r="O138" s="54">
        <f t="shared" si="29"/>
        <v>103.71508379888269</v>
      </c>
      <c r="P138" s="54">
        <f t="shared" si="30"/>
        <v>120.36585365853657</v>
      </c>
      <c r="Q138" s="54">
        <f t="shared" si="31"/>
        <v>114.63414634146342</v>
      </c>
      <c r="R138" s="54">
        <f t="shared" si="32"/>
        <v>131.28491620111731</v>
      </c>
      <c r="S138" s="55">
        <f t="shared" si="33"/>
        <v>-10.919062542580733</v>
      </c>
      <c r="T138" s="55">
        <f t="shared" si="34"/>
        <v>-10.919062542580747</v>
      </c>
      <c r="U138" t="s">
        <v>302</v>
      </c>
      <c r="V138" t="s">
        <v>301</v>
      </c>
      <c r="W138" t="s">
        <v>307</v>
      </c>
      <c r="X138" s="38">
        <v>44208</v>
      </c>
      <c r="Y138" s="57" t="s">
        <v>433</v>
      </c>
    </row>
    <row r="139" spans="1:25" ht="15" x14ac:dyDescent="0.25">
      <c r="A139">
        <v>1.72</v>
      </c>
      <c r="B139">
        <v>2.2200000000000002</v>
      </c>
      <c r="C139" s="43">
        <f t="shared" si="18"/>
        <v>3.1845799287659737E-2</v>
      </c>
      <c r="D139" s="44">
        <f>IF(OR($A139="",$B139=""),"",A139*'MPTO_working_2-way'!$G138)</f>
        <v>1.7747747747747746</v>
      </c>
      <c r="E139" s="46">
        <f>IF(OR($A139="",$B139=""),"",B139*'MPTO_working_2-way'!$G138)</f>
        <v>2.2906976744186047</v>
      </c>
      <c r="F139" s="44">
        <f>IF(OR($A139="",$B139=""),"",'MPTO_working_2-way'!D138)</f>
        <v>1.7684327528714336</v>
      </c>
      <c r="G139" s="46">
        <f>IF(OR($A139="",$B139=""),"",'MPTO_working_2-way'!E138)</f>
        <v>2.3013500482160079</v>
      </c>
      <c r="H139" s="44">
        <f>IF(OR($A139="",$B139=""),"",'OddsRatio_working_2-way'!M138)</f>
        <v>1.768221279597376</v>
      </c>
      <c r="I139" s="44">
        <f>IF(OR($A139="",$B139=""),"",'OddsRatio_working_2-way'!N138)</f>
        <v>2.3017082793177757</v>
      </c>
      <c r="J139" s="44">
        <f>IF('Log_working_2-way'!$D138="","",A139^('Log_working_2-way'!$D138))</f>
        <v>1.7653459246637417</v>
      </c>
      <c r="K139" s="46">
        <f>IF('Log_working_2-way'!$D138="","",B139^('Log_working_2-way'!$D138))</f>
        <v>2.3065987127837881</v>
      </c>
      <c r="L139" s="53">
        <f t="shared" si="27"/>
        <v>0.56345177664974622</v>
      </c>
      <c r="M139" s="53">
        <f t="shared" si="28"/>
        <v>0.43654822335025378</v>
      </c>
      <c r="N139" s="54">
        <v>236</v>
      </c>
      <c r="O139" s="54">
        <f t="shared" si="29"/>
        <v>98.790697674418624</v>
      </c>
      <c r="P139" s="54">
        <f t="shared" si="30"/>
        <v>129.69369369369372</v>
      </c>
      <c r="Q139" s="54">
        <f t="shared" si="31"/>
        <v>106.3063063063063</v>
      </c>
      <c r="R139" s="54">
        <f t="shared" si="32"/>
        <v>137.2093023255814</v>
      </c>
      <c r="S139" s="55">
        <f t="shared" si="33"/>
        <v>-7.5156086318876731</v>
      </c>
      <c r="T139" s="55">
        <f t="shared" si="34"/>
        <v>-7.5156086318876874</v>
      </c>
      <c r="U139" t="s">
        <v>73</v>
      </c>
      <c r="V139" t="s">
        <v>137</v>
      </c>
      <c r="W139" t="s">
        <v>443</v>
      </c>
      <c r="X139" s="38">
        <v>44208</v>
      </c>
      <c r="Y139" s="57" t="s">
        <v>431</v>
      </c>
    </row>
    <row r="140" spans="1:25" ht="15" x14ac:dyDescent="0.25">
      <c r="A140">
        <v>2.4300000000000002</v>
      </c>
      <c r="B140">
        <v>1.62</v>
      </c>
      <c r="C140" s="43">
        <f t="shared" si="18"/>
        <v>2.8806584362139898E-2</v>
      </c>
      <c r="D140" s="44">
        <f>IF(OR($A140="",$B140=""),"",A140*'MPTO_working_2-way'!$G139)</f>
        <v>2.5</v>
      </c>
      <c r="E140" s="46">
        <f>IF(OR($A140="",$B140=""),"",B140*'MPTO_working_2-way'!$G139)</f>
        <v>1.6666666666666667</v>
      </c>
      <c r="F140" s="44">
        <f>IF(OR($A140="",$B140=""),"",'MPTO_working_2-way'!D139)</f>
        <v>2.5181347150259068</v>
      </c>
      <c r="G140" s="46">
        <f>IF(OR($A140="",$B140=""),"",'MPTO_working_2-way'!E139)</f>
        <v>1.658703071672355</v>
      </c>
      <c r="H140" s="44">
        <f>IF(OR($A140="",$B140=""),"",'OddsRatio_working_2-way'!M139)</f>
        <v>2.5187006330752704</v>
      </c>
      <c r="I140" s="44">
        <f>IF(OR($A140="",$B140=""),"",'OddsRatio_working_2-way'!N139)</f>
        <v>1.6584576171375296</v>
      </c>
      <c r="J140" s="44">
        <f>IF('Log_working_2-way'!$D139="","",A140^('Log_working_2-way'!$D139))</f>
        <v>2.5270727654504732</v>
      </c>
      <c r="K140" s="46">
        <f>IF('Log_working_2-way'!$D139="","",B140^('Log_working_2-way'!$D139))</f>
        <v>1.6548476422503566</v>
      </c>
      <c r="L140" s="53">
        <f t="shared" si="27"/>
        <v>0.4</v>
      </c>
      <c r="M140" s="53">
        <f t="shared" si="28"/>
        <v>0.6</v>
      </c>
      <c r="N140" s="54">
        <v>237</v>
      </c>
      <c r="O140" s="54">
        <f t="shared" si="29"/>
        <v>139.46913580246917</v>
      </c>
      <c r="P140" s="54">
        <f t="shared" si="30"/>
        <v>90.703703703703695</v>
      </c>
      <c r="Q140" s="54">
        <f t="shared" si="31"/>
        <v>146.29629629629628</v>
      </c>
      <c r="R140" s="54">
        <f t="shared" si="32"/>
        <v>97.53086419753086</v>
      </c>
      <c r="S140" s="55">
        <f t="shared" si="33"/>
        <v>-6.8271604938271082</v>
      </c>
      <c r="T140" s="55">
        <f t="shared" si="34"/>
        <v>-6.8271604938271651</v>
      </c>
      <c r="U140" t="s">
        <v>71</v>
      </c>
      <c r="V140" t="s">
        <v>134</v>
      </c>
      <c r="W140" t="s">
        <v>443</v>
      </c>
      <c r="X140" s="38">
        <v>44208</v>
      </c>
      <c r="Y140" s="57" t="s">
        <v>428</v>
      </c>
    </row>
    <row r="141" spans="1:25" ht="15" x14ac:dyDescent="0.25">
      <c r="A141">
        <v>2.09</v>
      </c>
      <c r="B141">
        <v>1.8</v>
      </c>
      <c r="C141" s="43">
        <f t="shared" si="18"/>
        <v>3.4024455077086735E-2</v>
      </c>
      <c r="D141" s="44">
        <f>IF(OR($A141="",$B141=""),"",A141*'MPTO_working_2-way'!$G140)</f>
        <v>2.161111111111111</v>
      </c>
      <c r="E141" s="46">
        <f>IF(OR($A141="",$B141=""),"",B141*'MPTO_working_2-way'!$G140)</f>
        <v>1.8612440191387563</v>
      </c>
      <c r="F141" s="44">
        <f>IF(OR($A141="",$B141=""),"",'MPTO_working_2-way'!D140)</f>
        <v>2.1670506912442398</v>
      </c>
      <c r="G141" s="46">
        <f>IF(OR($A141="",$B141=""),"",'MPTO_working_2-way'!E140)</f>
        <v>1.8568608094768018</v>
      </c>
      <c r="H141" s="44">
        <f>IF(OR($A141="",$B141=""),"",'OddsRatio_working_2-way'!M140)</f>
        <v>2.1672617529928755</v>
      </c>
      <c r="I141" s="44">
        <f>IF(OR($A141="",$B141=""),"",'OddsRatio_working_2-way'!N140)</f>
        <v>1.8567058737562385</v>
      </c>
      <c r="J141" s="44">
        <f>IF('Log_working_2-way'!$D140="","",A141^('Log_working_2-way'!$D140))</f>
        <v>2.1699807722915003</v>
      </c>
      <c r="K141" s="46">
        <f>IF('Log_working_2-way'!$D140="","",B141^('Log_working_2-way'!$D140))</f>
        <v>1.8547149010332622</v>
      </c>
      <c r="L141" s="53">
        <f t="shared" si="27"/>
        <v>0.46272493573264784</v>
      </c>
      <c r="M141" s="53">
        <f t="shared" si="28"/>
        <v>0.53727506426735205</v>
      </c>
      <c r="N141" s="54">
        <v>238</v>
      </c>
      <c r="O141" s="54">
        <f t="shared" si="29"/>
        <v>124.12440191387559</v>
      </c>
      <c r="P141" s="54">
        <f t="shared" si="30"/>
        <v>105.7777777777778</v>
      </c>
      <c r="Q141" s="54">
        <f t="shared" si="31"/>
        <v>132.22222222222223</v>
      </c>
      <c r="R141" s="54">
        <f t="shared" si="32"/>
        <v>113.87559808612441</v>
      </c>
      <c r="S141" s="55">
        <f t="shared" si="33"/>
        <v>-8.0978203083466411</v>
      </c>
      <c r="T141" s="55">
        <f t="shared" si="34"/>
        <v>-8.0978203083466127</v>
      </c>
      <c r="U141" t="s">
        <v>44</v>
      </c>
      <c r="V141" t="s">
        <v>85</v>
      </c>
      <c r="W141" t="s">
        <v>444</v>
      </c>
      <c r="X141" s="38">
        <v>44208</v>
      </c>
      <c r="Y141" s="57" t="s">
        <v>417</v>
      </c>
    </row>
    <row r="142" spans="1:25" ht="15" x14ac:dyDescent="0.25">
      <c r="A142">
        <v>2.2599999999999998</v>
      </c>
      <c r="B142">
        <v>1.69</v>
      </c>
      <c r="C142" s="43">
        <f t="shared" si="18"/>
        <v>3.4193852437555794E-2</v>
      </c>
      <c r="D142" s="44">
        <f>IF(OR($A142="",$B142=""),"",A142*'MPTO_working_2-way'!$G141)</f>
        <v>2.3372781065088759</v>
      </c>
      <c r="E142" s="46">
        <f>IF(OR($A142="",$B142=""),"",B142*'MPTO_working_2-way'!$G141)</f>
        <v>1.7477876106194692</v>
      </c>
      <c r="F142" s="44">
        <f>IF(OR($A142="",$B142=""),"",'MPTO_working_2-way'!D141)</f>
        <v>2.3508340001231001</v>
      </c>
      <c r="G142" s="46">
        <f>IF(OR($A142="",$B142=""),"",'MPTO_working_2-way'!E141)</f>
        <v>1.740283410033262</v>
      </c>
      <c r="H142" s="44">
        <f>IF(OR($A142="",$B142=""),"",'OddsRatio_working_2-way'!M141)</f>
        <v>2.351327849384353</v>
      </c>
      <c r="I142" s="44">
        <f>IF(OR($A142="",$B142=""),"",'OddsRatio_working_2-way'!N141)</f>
        <v>1.7400128699009547</v>
      </c>
      <c r="J142" s="44">
        <f>IF('Log_working_2-way'!$D141="","",A142^('Log_working_2-way'!$D141))</f>
        <v>2.3575800032398484</v>
      </c>
      <c r="K142" s="46">
        <f>IF('Log_working_2-way'!$D141="","",B142^('Log_working_2-way'!$D141))</f>
        <v>1.7366048392090647</v>
      </c>
      <c r="L142" s="53">
        <f t="shared" si="27"/>
        <v>0.42784810126582273</v>
      </c>
      <c r="M142" s="53">
        <f t="shared" si="28"/>
        <v>0.57215189873417716</v>
      </c>
      <c r="N142" s="54">
        <v>239</v>
      </c>
      <c r="O142" s="54">
        <f t="shared" si="29"/>
        <v>133.24778761061947</v>
      </c>
      <c r="P142" s="54">
        <f t="shared" si="30"/>
        <v>97.579881656804716</v>
      </c>
      <c r="Q142" s="54">
        <f t="shared" si="31"/>
        <v>141.42011834319527</v>
      </c>
      <c r="R142" s="54">
        <f t="shared" si="32"/>
        <v>105.75221238938053</v>
      </c>
      <c r="S142" s="55">
        <f t="shared" si="33"/>
        <v>-8.1723307325758014</v>
      </c>
      <c r="T142" s="55">
        <f t="shared" si="34"/>
        <v>-8.1723307325758157</v>
      </c>
      <c r="U142" t="s">
        <v>132</v>
      </c>
      <c r="V142" t="s">
        <v>76</v>
      </c>
      <c r="W142" t="s">
        <v>444</v>
      </c>
      <c r="X142" s="38">
        <v>44208</v>
      </c>
      <c r="Y142" s="57" t="s">
        <v>421</v>
      </c>
    </row>
    <row r="143" spans="1:25" ht="15" x14ac:dyDescent="0.25">
      <c r="A143">
        <v>1.81</v>
      </c>
      <c r="B143">
        <v>2.0699999999999998</v>
      </c>
      <c r="C143" s="43">
        <f t="shared" si="18"/>
        <v>3.5577975284917462E-2</v>
      </c>
      <c r="D143" s="44">
        <f>IF(OR($A143="",$B143=""),"",A143*'MPTO_working_2-way'!$G142)</f>
        <v>1.8743961352657006</v>
      </c>
      <c r="E143" s="46">
        <f>IF(OR($A143="",$B143=""),"",B143*'MPTO_working_2-way'!$G142)</f>
        <v>2.1436464088397789</v>
      </c>
      <c r="F143" s="44">
        <f>IF(OR($A143="",$B143=""),"",'MPTO_working_2-way'!D142)</f>
        <v>1.8702173858786533</v>
      </c>
      <c r="G143" s="46">
        <f>IF(OR($A143="",$B143=""),"",'MPTO_working_2-way'!E142)</f>
        <v>2.1491381535549374</v>
      </c>
      <c r="H143" s="44">
        <f>IF(OR($A143="",$B143=""),"",'OddsRatio_working_2-way'!M142)</f>
        <v>1.8700628401410975</v>
      </c>
      <c r="I143" s="44">
        <f>IF(OR($A143="",$B143=""),"",'OddsRatio_working_2-way'!N142)</f>
        <v>2.1493422703098441</v>
      </c>
      <c r="J143" s="44">
        <f>IF('Log_working_2-way'!$D142="","",A143^('Log_working_2-way'!$D142))</f>
        <v>1.8681622223592078</v>
      </c>
      <c r="K143" s="46">
        <f>IF('Log_working_2-way'!$D142="","",B143^('Log_working_2-way'!$D142))</f>
        <v>2.1518584594506485</v>
      </c>
      <c r="L143" s="53">
        <f t="shared" si="27"/>
        <v>0.53350515463917525</v>
      </c>
      <c r="M143" s="53">
        <f t="shared" si="28"/>
        <v>0.46649484536082475</v>
      </c>
      <c r="N143" s="54">
        <v>240</v>
      </c>
      <c r="O143" s="54">
        <f t="shared" si="29"/>
        <v>107.40331491712709</v>
      </c>
      <c r="P143" s="54">
        <f t="shared" si="30"/>
        <v>124.05797101449274</v>
      </c>
      <c r="Q143" s="54">
        <f t="shared" si="31"/>
        <v>115.94202898550725</v>
      </c>
      <c r="R143" s="54">
        <f t="shared" si="32"/>
        <v>132.59668508287294</v>
      </c>
      <c r="S143" s="55">
        <f t="shared" si="33"/>
        <v>-8.538714068380159</v>
      </c>
      <c r="T143" s="55">
        <f t="shared" si="34"/>
        <v>-8.5387140683802016</v>
      </c>
      <c r="U143" t="s">
        <v>43</v>
      </c>
      <c r="V143" t="s">
        <v>357</v>
      </c>
      <c r="W143" t="s">
        <v>305</v>
      </c>
      <c r="X143" s="38">
        <v>44208</v>
      </c>
      <c r="Y143" s="57" t="s">
        <v>445</v>
      </c>
    </row>
    <row r="144" spans="1:25" ht="15" x14ac:dyDescent="0.25">
      <c r="A144">
        <v>1.76</v>
      </c>
      <c r="B144">
        <v>2.15</v>
      </c>
      <c r="C144" s="43">
        <f t="shared" si="18"/>
        <v>3.3298097251585723E-2</v>
      </c>
      <c r="D144" s="44">
        <f>IF(OR($A144="",$B144=""),"",A144*'MPTO_working_2-way'!$G143)</f>
        <v>1.8186046511627909</v>
      </c>
      <c r="E144" s="46">
        <f>IF(OR($A144="",$B144=""),"",B144*'MPTO_working_2-way'!$G143)</f>
        <v>2.2215909090909092</v>
      </c>
      <c r="F144" s="44">
        <f>IF(OR($A144="",$B144=""),"",'MPTO_working_2-way'!D143)</f>
        <v>1.8131288931480596</v>
      </c>
      <c r="G144" s="46">
        <f>IF(OR($A144="",$B144=""),"",'MPTO_working_2-way'!E143)</f>
        <v>2.2298173246906305</v>
      </c>
      <c r="H144" s="44">
        <f>IF(OR($A144="",$B144=""),"",'OddsRatio_working_2-way'!M143)</f>
        <v>1.8129388446970602</v>
      </c>
      <c r="I144" s="44">
        <f>IF(OR($A144="",$B144=""),"",'OddsRatio_working_2-way'!N143)</f>
        <v>2.2301048307916052</v>
      </c>
      <c r="J144" s="44">
        <f>IF('Log_working_2-way'!$D143="","",A144^('Log_working_2-way'!$D143))</f>
        <v>1.8104537322239227</v>
      </c>
      <c r="K144" s="46">
        <f>IF('Log_working_2-way'!$D143="","",B144^('Log_working_2-way'!$D143))</f>
        <v>2.2338767288490446</v>
      </c>
      <c r="L144" s="53">
        <f t="shared" si="27"/>
        <v>0.54987212276214825</v>
      </c>
      <c r="M144" s="53">
        <f t="shared" si="28"/>
        <v>0.45012787723785164</v>
      </c>
      <c r="N144" s="54">
        <v>241</v>
      </c>
      <c r="O144" s="54">
        <f t="shared" si="29"/>
        <v>104.06818181818184</v>
      </c>
      <c r="P144" s="54">
        <f t="shared" si="30"/>
        <v>128.90697674418604</v>
      </c>
      <c r="Q144" s="54">
        <f t="shared" si="31"/>
        <v>112.09302325581395</v>
      </c>
      <c r="R144" s="54">
        <f t="shared" si="32"/>
        <v>136.93181818181819</v>
      </c>
      <c r="S144" s="55">
        <f t="shared" si="33"/>
        <v>-8.0248414376321051</v>
      </c>
      <c r="T144" s="55">
        <f t="shared" si="34"/>
        <v>-8.0248414376321477</v>
      </c>
      <c r="U144" t="s">
        <v>437</v>
      </c>
      <c r="V144" t="s">
        <v>438</v>
      </c>
      <c r="W144" t="s">
        <v>306</v>
      </c>
      <c r="X144" s="38">
        <v>44208</v>
      </c>
      <c r="Y144" s="57" t="s">
        <v>421</v>
      </c>
    </row>
    <row r="145" spans="1:25" ht="15" x14ac:dyDescent="0.25">
      <c r="A145">
        <v>2.02</v>
      </c>
      <c r="B145">
        <v>1.87</v>
      </c>
      <c r="C145" s="43">
        <f t="shared" si="18"/>
        <v>2.9808863239265015E-2</v>
      </c>
      <c r="D145" s="44">
        <f>IF(OR($A145="",$B145=""),"",A145*'MPTO_working_2-way'!$G144)</f>
        <v>2.0802139037433154</v>
      </c>
      <c r="E145" s="46">
        <f>IF(OR($A145="",$B145=""),"",B145*'MPTO_working_2-way'!$G144)</f>
        <v>1.9257425742574257</v>
      </c>
      <c r="F145" s="44">
        <f>IF(OR($A145="",$B145=""),"",'MPTO_working_2-way'!D144)</f>
        <v>2.082703865027292</v>
      </c>
      <c r="G145" s="46">
        <f>IF(OR($A145="",$B145=""),"",'MPTO_working_2-way'!E144)</f>
        <v>1.9236135865967305</v>
      </c>
      <c r="H145" s="44">
        <f>IF(OR($A145="",$B145=""),"",'OddsRatio_working_2-way'!M144)</f>
        <v>2.0827805840074194</v>
      </c>
      <c r="I145" s="44">
        <f>IF(OR($A145="",$B145=""),"",'OddsRatio_working_2-way'!N144)</f>
        <v>1.9235481451827992</v>
      </c>
      <c r="J145" s="44">
        <f>IF('Log_working_2-way'!$D144="","",A145^('Log_working_2-way'!$D144))</f>
        <v>2.0839128581602959</v>
      </c>
      <c r="K145" s="46">
        <f>IF('Log_working_2-way'!$D144="","",B145^('Log_working_2-way'!$D144))</f>
        <v>1.9225833907877643</v>
      </c>
      <c r="L145" s="53">
        <f t="shared" si="27"/>
        <v>0.48071979434447304</v>
      </c>
      <c r="M145" s="53">
        <f t="shared" si="28"/>
        <v>0.51928020565552702</v>
      </c>
      <c r="N145" s="54">
        <v>242</v>
      </c>
      <c r="O145" s="54">
        <f t="shared" si="29"/>
        <v>122.19801980198021</v>
      </c>
      <c r="P145" s="54">
        <f t="shared" si="30"/>
        <v>112.58823529411764</v>
      </c>
      <c r="Q145" s="54">
        <f t="shared" si="31"/>
        <v>129.41176470588232</v>
      </c>
      <c r="R145" s="54">
        <f t="shared" si="32"/>
        <v>119.80198019801981</v>
      </c>
      <c r="S145" s="55">
        <f t="shared" si="33"/>
        <v>-7.2137449039021107</v>
      </c>
      <c r="T145" s="55">
        <f t="shared" si="34"/>
        <v>-7.2137449039021675</v>
      </c>
      <c r="U145" t="s">
        <v>363</v>
      </c>
      <c r="V145" t="s">
        <v>439</v>
      </c>
      <c r="W145" t="s">
        <v>306</v>
      </c>
      <c r="X145" s="38">
        <v>44208</v>
      </c>
      <c r="Y145" s="57" t="s">
        <v>433</v>
      </c>
    </row>
    <row r="146" spans="1:25" s="50" customFormat="1" ht="15" x14ac:dyDescent="0.25">
      <c r="A146">
        <v>2.2799999999999998</v>
      </c>
      <c r="B146">
        <v>1.68</v>
      </c>
      <c r="C146" s="43">
        <f t="shared" si="18"/>
        <v>3.383458646616555E-2</v>
      </c>
      <c r="D146" s="44">
        <f>IF(OR($A146="",$B146=""),"",A146*'MPTO_working_2-way'!$G145)</f>
        <v>2.3571428571428572</v>
      </c>
      <c r="E146" s="46">
        <f>IF(OR($A146="",$B146=""),"",B146*'MPTO_working_2-way'!$G145)</f>
        <v>1.736842105263158</v>
      </c>
      <c r="F146" s="44">
        <f>IF(OR($A146="",$B146=""),"",'MPTO_working_2-way'!D145)</f>
        <v>2.3714710252600297</v>
      </c>
      <c r="G146" s="46">
        <f>IF(OR($A146="",$B146=""),"",'MPTO_working_2-way'!E145)</f>
        <v>1.7291440953412784</v>
      </c>
      <c r="H146" s="44">
        <f>IF(OR($A146="",$B146=""),"",'OddsRatio_working_2-way'!M145)</f>
        <v>2.3719886811400706</v>
      </c>
      <c r="I146" s="44">
        <f>IF(OR($A146="",$B146=""),"",'OddsRatio_working_2-way'!N145)</f>
        <v>1.728868986855663</v>
      </c>
      <c r="J146" s="44">
        <f>IF('Log_working_2-way'!$D145="","",A146^('Log_working_2-way'!$D145))</f>
        <v>2.3786002597874161</v>
      </c>
      <c r="K146" s="46">
        <f>IF('Log_working_2-way'!$D145="","",B146^('Log_working_2-way'!$D145))</f>
        <v>1.7253734306956654</v>
      </c>
      <c r="L146" s="53">
        <f t="shared" si="27"/>
        <v>0.42424242424242425</v>
      </c>
      <c r="M146" s="53">
        <f t="shared" si="28"/>
        <v>0.57575757575757569</v>
      </c>
      <c r="N146" s="54">
        <v>243</v>
      </c>
      <c r="O146" s="54">
        <f t="shared" si="29"/>
        <v>136.42105263157893</v>
      </c>
      <c r="P146" s="54">
        <f t="shared" si="30"/>
        <v>98.357142857142861</v>
      </c>
      <c r="Q146" s="54">
        <f t="shared" si="31"/>
        <v>144.64285714285714</v>
      </c>
      <c r="R146" s="54">
        <f t="shared" si="32"/>
        <v>106.57894736842105</v>
      </c>
      <c r="S146" s="55">
        <f t="shared" si="33"/>
        <v>-8.2218045112782079</v>
      </c>
      <c r="T146" s="55">
        <f t="shared" si="34"/>
        <v>-8.2218045112781937</v>
      </c>
      <c r="U146" t="s">
        <v>365</v>
      </c>
      <c r="V146" t="s">
        <v>440</v>
      </c>
      <c r="W146" t="s">
        <v>306</v>
      </c>
      <c r="X146" s="38">
        <v>44208</v>
      </c>
      <c r="Y146" s="57" t="s">
        <v>431</v>
      </c>
    </row>
    <row r="147" spans="1:25" ht="15" x14ac:dyDescent="0.25">
      <c r="A147">
        <v>1.61</v>
      </c>
      <c r="B147">
        <v>2.41</v>
      </c>
      <c r="C147" s="43">
        <f t="shared" si="18"/>
        <v>3.6055771758459754E-2</v>
      </c>
      <c r="D147" s="44">
        <f>IF(OR($A147="",$B147=""),"",A147*'MPTO_working_2-way'!$G146)</f>
        <v>1.6680497925311204</v>
      </c>
      <c r="E147" s="46">
        <f>IF(OR($A147="",$B147=""),"",B147*'MPTO_working_2-way'!$G146)</f>
        <v>2.4968944099378882</v>
      </c>
      <c r="F147" s="44">
        <f>IF(OR($A147="",$B147=""),"",'MPTO_working_2-way'!D146)</f>
        <v>1.6581269630990791</v>
      </c>
      <c r="G147" s="46">
        <f>IF(OR($A147="",$B147=""),"",'MPTO_working_2-way'!E146)</f>
        <v>2.5194636537774748</v>
      </c>
      <c r="H147" s="44">
        <f>IF(OR($A147="",$B147=""),"",'OddsRatio_working_2-way'!M146)</f>
        <v>1.6577416768573945</v>
      </c>
      <c r="I147" s="44">
        <f>IF(OR($A147="",$B147=""),"",'OddsRatio_working_2-way'!N146)</f>
        <v>2.5203537120802069</v>
      </c>
      <c r="J147" s="44">
        <f>IF('Log_working_2-way'!$D146="","",A147^('Log_working_2-way'!$D146))</f>
        <v>1.6532248225535031</v>
      </c>
      <c r="K147" s="46">
        <f>IF('Log_working_2-way'!$D146="","",B147^('Log_working_2-way'!$D146))</f>
        <v>2.5308665033437969</v>
      </c>
      <c r="L147" s="53">
        <f t="shared" si="27"/>
        <v>0.59950248756218905</v>
      </c>
      <c r="M147" s="53">
        <f t="shared" si="28"/>
        <v>0.40049751243781095</v>
      </c>
      <c r="N147" s="54">
        <v>244</v>
      </c>
      <c r="O147" s="54">
        <f t="shared" si="29"/>
        <v>92.447204968944106</v>
      </c>
      <c r="P147" s="54">
        <f t="shared" si="30"/>
        <v>142.75518672199172</v>
      </c>
      <c r="Q147" s="54">
        <f t="shared" si="31"/>
        <v>101.24481327800829</v>
      </c>
      <c r="R147" s="54">
        <f t="shared" si="32"/>
        <v>151.55279503105589</v>
      </c>
      <c r="S147" s="55">
        <f t="shared" si="33"/>
        <v>-8.7976083090641879</v>
      </c>
      <c r="T147" s="55">
        <f t="shared" si="34"/>
        <v>-8.7976083090641737</v>
      </c>
      <c r="U147" t="s">
        <v>290</v>
      </c>
      <c r="V147" t="s">
        <v>263</v>
      </c>
      <c r="W147" t="s">
        <v>312</v>
      </c>
      <c r="X147" s="38">
        <v>44208</v>
      </c>
      <c r="Y147" s="57" t="s">
        <v>427</v>
      </c>
    </row>
    <row r="148" spans="1:25" ht="15" x14ac:dyDescent="0.25">
      <c r="A148">
        <v>1.88</v>
      </c>
      <c r="B148">
        <v>2</v>
      </c>
      <c r="C148" s="43">
        <f t="shared" si="18"/>
        <v>3.1914893617021267E-2</v>
      </c>
      <c r="D148" s="44">
        <f>IF(OR($A148="",$B148=""),"",A148*'MPTO_working_2-way'!$G147)</f>
        <v>1.94</v>
      </c>
      <c r="E148" s="46">
        <f>IF(OR($A148="",$B148=""),"",B148*'MPTO_working_2-way'!$G147)</f>
        <v>2.0638297872340425</v>
      </c>
      <c r="F148" s="44">
        <f>IF(OR($A148="",$B148=""),"",'MPTO_working_2-way'!D147)</f>
        <v>1.9381443298969072</v>
      </c>
      <c r="G148" s="46">
        <f>IF(OR($A148="",$B148=""),"",'MPTO_working_2-way'!E147)</f>
        <v>2.0659340659340657</v>
      </c>
      <c r="H148" s="44">
        <f>IF(OR($A148="",$B148=""),"",'OddsRatio_working_2-way'!M147)</f>
        <v>1.9380831519646857</v>
      </c>
      <c r="I148" s="44">
        <f>IF(OR($A148="",$B148=""),"",'OddsRatio_working_2-way'!N147)</f>
        <v>2.0660035817780522</v>
      </c>
      <c r="J148" s="44">
        <f>IF('Log_working_2-way'!$D147="","",A148^('Log_working_2-way'!$D147))</f>
        <v>1.9372406373367297</v>
      </c>
      <c r="K148" s="46">
        <f>IF('Log_working_2-way'!$D147="","",B148^('Log_working_2-way'!$D147))</f>
        <v>2.0669618454035223</v>
      </c>
      <c r="L148" s="53">
        <f t="shared" si="27"/>
        <v>0.51546391752577325</v>
      </c>
      <c r="M148" s="53">
        <f t="shared" si="28"/>
        <v>0.4845360824742268</v>
      </c>
      <c r="N148" s="54">
        <v>245</v>
      </c>
      <c r="O148" s="54">
        <f t="shared" si="29"/>
        <v>114.68085106382976</v>
      </c>
      <c r="P148" s="54">
        <f t="shared" si="30"/>
        <v>122.5</v>
      </c>
      <c r="Q148" s="54">
        <f t="shared" si="31"/>
        <v>122.5</v>
      </c>
      <c r="R148" s="54">
        <f t="shared" si="32"/>
        <v>130.31914893617022</v>
      </c>
      <c r="S148" s="55">
        <f t="shared" si="33"/>
        <v>-7.8191489361702367</v>
      </c>
      <c r="T148" s="55">
        <f t="shared" si="34"/>
        <v>-7.8191489361702224</v>
      </c>
      <c r="U148" t="s">
        <v>295</v>
      </c>
      <c r="V148" t="s">
        <v>241</v>
      </c>
      <c r="W148" t="s">
        <v>312</v>
      </c>
      <c r="X148" s="38">
        <v>44208</v>
      </c>
      <c r="Y148" s="57" t="s">
        <v>416</v>
      </c>
    </row>
    <row r="149" spans="1:25" ht="15" x14ac:dyDescent="0.25">
      <c r="A149">
        <v>2.7</v>
      </c>
      <c r="B149">
        <v>1.51</v>
      </c>
      <c r="C149" s="43">
        <f t="shared" si="18"/>
        <v>3.2622025999509585E-2</v>
      </c>
      <c r="D149" s="44">
        <f>IF(OR($A149="",$B149=""),"",A149*'MPTO_working_2-way'!$G148)</f>
        <v>2.7880794701986762</v>
      </c>
      <c r="E149" s="46">
        <f>IF(OR($A149="",$B149=""),"",B149*'MPTO_working_2-way'!$G148)</f>
        <v>1.5592592592592596</v>
      </c>
      <c r="F149" s="44">
        <f>IF(OR($A149="",$B149=""),"",'MPTO_working_2-way'!D148)</f>
        <v>2.8243851749220652</v>
      </c>
      <c r="G149" s="46">
        <f>IF(OR($A149="",$B149=""),"",'MPTO_working_2-way'!E148)</f>
        <v>1.5481298651984055</v>
      </c>
      <c r="H149" s="44">
        <f>IF(OR($A149="",$B149=""),"",'OddsRatio_working_2-way'!M148)</f>
        <v>2.8257418583505545</v>
      </c>
      <c r="I149" s="44">
        <f>IF(OR($A149="",$B149=""),"",'OddsRatio_working_2-way'!N148)</f>
        <v>1.5477225575051663</v>
      </c>
      <c r="J149" s="44">
        <f>IF('Log_working_2-way'!$D148="","",A149^('Log_working_2-way'!$D148))</f>
        <v>2.8428302498606608</v>
      </c>
      <c r="K149" s="46">
        <f>IF('Log_working_2-way'!$D148="","",B149^('Log_working_2-way'!$D148))</f>
        <v>1.5426435777660368</v>
      </c>
      <c r="L149" s="53">
        <f t="shared" si="27"/>
        <v>0.35866983372921607</v>
      </c>
      <c r="M149" s="53">
        <f t="shared" si="28"/>
        <v>0.64133016627078376</v>
      </c>
      <c r="N149" s="54">
        <v>246</v>
      </c>
      <c r="O149" s="54">
        <f t="shared" si="29"/>
        <v>154.88888888888889</v>
      </c>
      <c r="P149" s="54">
        <f t="shared" si="30"/>
        <v>83.086092715231786</v>
      </c>
      <c r="Q149" s="54">
        <f t="shared" si="31"/>
        <v>162.91390728476821</v>
      </c>
      <c r="R149" s="54">
        <f t="shared" si="32"/>
        <v>91.1111111111111</v>
      </c>
      <c r="S149" s="55">
        <f t="shared" si="33"/>
        <v>-8.0250183958793286</v>
      </c>
      <c r="T149" s="55">
        <f t="shared" si="34"/>
        <v>-8.0250183958793144</v>
      </c>
      <c r="U149" t="s">
        <v>272</v>
      </c>
      <c r="V149" t="s">
        <v>270</v>
      </c>
      <c r="W149" t="s">
        <v>314</v>
      </c>
      <c r="X149" s="38">
        <v>44208</v>
      </c>
      <c r="Y149" s="57" t="s">
        <v>420</v>
      </c>
    </row>
    <row r="150" spans="1:25" ht="15" x14ac:dyDescent="0.25">
      <c r="A150">
        <v>2.44</v>
      </c>
      <c r="B150">
        <v>1.61</v>
      </c>
      <c r="C150" s="43">
        <f t="shared" si="18"/>
        <v>3.0954077996130813E-2</v>
      </c>
      <c r="D150" s="44">
        <f>IF(OR($A150="",$B150=""),"",A150*'MPTO_working_2-way'!$G149)</f>
        <v>2.5155279503105592</v>
      </c>
      <c r="E150" s="46">
        <f>IF(OR($A150="",$B150=""),"",B150*'MPTO_working_2-way'!$G149)</f>
        <v>1.6598360655737707</v>
      </c>
      <c r="F150" s="44">
        <f>IF(OR($A150="",$B150=""),"",'MPTO_working_2-way'!D149)</f>
        <v>2.5357603924606251</v>
      </c>
      <c r="G150" s="46">
        <f>IF(OR($A150="",$B150=""),"",'MPTO_working_2-way'!E149)</f>
        <v>1.6511432414256895</v>
      </c>
      <c r="H150" s="44">
        <f>IF(OR($A150="",$B150=""),"",'OddsRatio_working_2-way'!M149)</f>
        <v>2.5364425591947519</v>
      </c>
      <c r="I150" s="44">
        <f>IF(OR($A150="",$B150=""),"",'OddsRatio_working_2-way'!N149)</f>
        <v>1.6508541396588881</v>
      </c>
      <c r="J150" s="44">
        <f>IF('Log_working_2-way'!$D149="","",A150^('Log_working_2-way'!$D149))</f>
        <v>2.5458149976190665</v>
      </c>
      <c r="K150" s="46">
        <f>IF('Log_working_2-way'!$D149="","",B150^('Log_working_2-way'!$D149))</f>
        <v>1.6469079427617141</v>
      </c>
      <c r="L150" s="53">
        <f t="shared" si="27"/>
        <v>0.39753086419753081</v>
      </c>
      <c r="M150" s="53">
        <f t="shared" si="28"/>
        <v>0.60246913580246908</v>
      </c>
      <c r="N150" s="54">
        <v>247</v>
      </c>
      <c r="O150" s="54">
        <f t="shared" si="29"/>
        <v>145.77049180327867</v>
      </c>
      <c r="P150" s="54">
        <f t="shared" si="30"/>
        <v>93.58385093167702</v>
      </c>
      <c r="Q150" s="54">
        <f t="shared" si="31"/>
        <v>153.41614906832297</v>
      </c>
      <c r="R150" s="54">
        <f t="shared" si="32"/>
        <v>101.22950819672131</v>
      </c>
      <c r="S150" s="55">
        <f t="shared" si="33"/>
        <v>-7.6456572650442922</v>
      </c>
      <c r="T150" s="55">
        <f t="shared" si="34"/>
        <v>-7.6456572650442922</v>
      </c>
      <c r="U150" t="s">
        <v>177</v>
      </c>
      <c r="V150" t="s">
        <v>111</v>
      </c>
      <c r="W150" t="s">
        <v>315</v>
      </c>
      <c r="X150" s="38">
        <v>44208</v>
      </c>
      <c r="Y150" s="57" t="s">
        <v>423</v>
      </c>
    </row>
    <row r="151" spans="1:25" ht="15" x14ac:dyDescent="0.25">
      <c r="A151">
        <v>2.61</v>
      </c>
      <c r="B151">
        <v>1.55</v>
      </c>
      <c r="C151" s="43">
        <f t="shared" si="18"/>
        <v>2.830305277468792E-2</v>
      </c>
      <c r="D151" s="44">
        <f>IF(OR($A151="",$B151=""),"",A151*'MPTO_working_2-way'!$G150)</f>
        <v>2.6838709677419352</v>
      </c>
      <c r="E151" s="46">
        <f>IF(OR($A151="",$B151=""),"",B151*'MPTO_working_2-way'!$G150)</f>
        <v>1.5938697318007664</v>
      </c>
      <c r="F151" s="44">
        <f>IF(OR($A151="",$B151=""),"",'MPTO_working_2-way'!D150)</f>
        <v>2.7100988109194435</v>
      </c>
      <c r="G151" s="46">
        <f>IF(OR($A151="",$B151=""),"",'MPTO_working_2-way'!E150)</f>
        <v>1.58476153168152</v>
      </c>
      <c r="H151" s="44">
        <f>IF(OR($A151="",$B151=""),"",'OddsRatio_working_2-way'!M150)</f>
        <v>2.7109274465250492</v>
      </c>
      <c r="I151" s="44">
        <f>IF(OR($A151="",$B151=""),"",'OddsRatio_working_2-way'!N150)</f>
        <v>1.5844783202414772</v>
      </c>
      <c r="J151" s="44">
        <f>IF('Log_working_2-way'!$D150="","",A151^('Log_working_2-way'!$D150))</f>
        <v>2.7231319761285588</v>
      </c>
      <c r="K151" s="46">
        <f>IF('Log_working_2-way'!$D150="","",B151^('Log_working_2-way'!$D150))</f>
        <v>1.5803386007882658</v>
      </c>
      <c r="L151" s="53">
        <f t="shared" si="27"/>
        <v>0.37259615384615385</v>
      </c>
      <c r="M151" s="53">
        <f t="shared" si="28"/>
        <v>0.62740384615384615</v>
      </c>
      <c r="N151" s="54">
        <v>248</v>
      </c>
      <c r="O151" s="54">
        <f t="shared" si="29"/>
        <v>152.9808429118774</v>
      </c>
      <c r="P151" s="54">
        <f t="shared" si="30"/>
        <v>88.000000000000014</v>
      </c>
      <c r="Q151" s="54">
        <f t="shared" si="31"/>
        <v>160</v>
      </c>
      <c r="R151" s="54">
        <f t="shared" si="32"/>
        <v>95.019157088122611</v>
      </c>
      <c r="S151" s="55">
        <f t="shared" si="33"/>
        <v>-7.0191570881225971</v>
      </c>
      <c r="T151" s="55">
        <f t="shared" si="34"/>
        <v>-7.0191570881225971</v>
      </c>
      <c r="U151" t="s">
        <v>57</v>
      </c>
      <c r="V151" t="s">
        <v>155</v>
      </c>
      <c r="W151" t="s">
        <v>315</v>
      </c>
      <c r="X151" s="38">
        <v>44208</v>
      </c>
      <c r="Y151" s="57" t="s">
        <v>427</v>
      </c>
    </row>
    <row r="152" spans="1:25" ht="15" x14ac:dyDescent="0.25">
      <c r="A152">
        <v>1.6</v>
      </c>
      <c r="B152">
        <v>2.39</v>
      </c>
      <c r="C152" s="43">
        <f t="shared" si="18"/>
        <v>4.3410041841004166E-2</v>
      </c>
      <c r="D152" s="44">
        <f>IF(OR($A152="",$B152=""),"",A152*'MPTO_working_2-way'!$G151)</f>
        <v>1.6694560669456067</v>
      </c>
      <c r="E152" s="46">
        <f>IF(OR($A152="",$B152=""),"",B152*'MPTO_working_2-way'!$G151)</f>
        <v>2.4937499999999999</v>
      </c>
      <c r="F152" s="44">
        <f>IF(OR($A152="",$B152=""),"",'MPTO_working_2-way'!D151)</f>
        <v>1.6575639358474208</v>
      </c>
      <c r="G152" s="46">
        <f>IF(OR($A152="",$B152=""),"",'MPTO_working_2-way'!E151)</f>
        <v>2.5207646671061306</v>
      </c>
      <c r="H152" s="44">
        <f>IF(OR($A152="",$B152=""),"",'OddsRatio_working_2-way'!M151)</f>
        <v>1.6570043198176039</v>
      </c>
      <c r="I152" s="44">
        <f>IF(OR($A152="",$B152=""),"",'OddsRatio_working_2-way'!N151)</f>
        <v>2.52206000757745</v>
      </c>
      <c r="J152" s="44">
        <f>IF('Log_working_2-way'!$D151="","",A152^('Log_working_2-way'!$D151))</f>
        <v>1.6515679551422944</v>
      </c>
      <c r="K152" s="46">
        <f>IF('Log_working_2-way'!$D151="","",B152^('Log_working_2-way'!$D151))</f>
        <v>2.5347593326332167</v>
      </c>
      <c r="L152" s="53">
        <f t="shared" si="27"/>
        <v>0.59899749373433586</v>
      </c>
      <c r="M152" s="53">
        <f t="shared" si="28"/>
        <v>0.40100250626566419</v>
      </c>
      <c r="N152" s="54">
        <v>249</v>
      </c>
      <c r="O152" s="54">
        <f t="shared" si="29"/>
        <v>93.375000000000028</v>
      </c>
      <c r="P152" s="54">
        <f t="shared" si="30"/>
        <v>144.81589958158995</v>
      </c>
      <c r="Q152" s="54">
        <f t="shared" si="31"/>
        <v>104.18410041841004</v>
      </c>
      <c r="R152" s="54">
        <f t="shared" si="32"/>
        <v>155.625</v>
      </c>
      <c r="S152" s="55">
        <f t="shared" si="33"/>
        <v>-10.809100418410011</v>
      </c>
      <c r="T152" s="55">
        <f t="shared" si="34"/>
        <v>-10.809100418410054</v>
      </c>
      <c r="U152" t="s">
        <v>378</v>
      </c>
      <c r="V152" t="s">
        <v>329</v>
      </c>
      <c r="W152" t="s">
        <v>413</v>
      </c>
      <c r="X152" s="38">
        <v>44209</v>
      </c>
      <c r="Y152" s="57" t="s">
        <v>421</v>
      </c>
    </row>
    <row r="153" spans="1:25" ht="15" x14ac:dyDescent="0.25">
      <c r="A153">
        <v>1.49</v>
      </c>
      <c r="B153">
        <v>2.72</v>
      </c>
      <c r="C153" s="43">
        <f t="shared" si="18"/>
        <v>3.8787998420844794E-2</v>
      </c>
      <c r="D153" s="44">
        <f>IF(OR($A153="",$B153=""),"",A153*'MPTO_working_2-way'!$G152)</f>
        <v>1.5477941176470587</v>
      </c>
      <c r="E153" s="46">
        <f>IF(OR($A153="",$B153=""),"",B153*'MPTO_working_2-way'!$G152)</f>
        <v>2.825503355704698</v>
      </c>
      <c r="F153" s="44">
        <f>IF(OR($A153="",$B153=""),"",'MPTO_working_2-way'!D152)</f>
        <v>1.5343378511395471</v>
      </c>
      <c r="G153" s="46">
        <f>IF(OR($A153="",$B153=""),"",'MPTO_working_2-way'!E152)</f>
        <v>2.871475131075528</v>
      </c>
      <c r="H153" s="44">
        <f>IF(OR($A153="",$B153=""),"",'OddsRatio_working_2-way'!M152)</f>
        <v>1.5337449961641161</v>
      </c>
      <c r="I153" s="44">
        <f>IF(OR($A153="",$B153=""),"",'OddsRatio_working_2-way'!N152)</f>
        <v>2.8735538640862863</v>
      </c>
      <c r="J153" s="44">
        <f>IF('Log_working_2-way'!$D152="","",A153^('Log_working_2-way'!$D152))</f>
        <v>1.5275818810140851</v>
      </c>
      <c r="K153" s="46">
        <f>IF('Log_working_2-way'!$D152="","",B153^('Log_working_2-way'!$D152))</f>
        <v>2.8954403780457492</v>
      </c>
      <c r="L153" s="53">
        <f t="shared" si="27"/>
        <v>0.64608076009501192</v>
      </c>
      <c r="M153" s="53">
        <f t="shared" si="28"/>
        <v>0.35391923990498814</v>
      </c>
      <c r="N153" s="54">
        <v>250</v>
      </c>
      <c r="O153" s="54">
        <f t="shared" si="29"/>
        <v>82.214765100671144</v>
      </c>
      <c r="P153" s="54">
        <f t="shared" si="30"/>
        <v>158.08823529411762</v>
      </c>
      <c r="Q153" s="54">
        <f t="shared" si="31"/>
        <v>91.911764705882348</v>
      </c>
      <c r="R153" s="54">
        <f t="shared" si="32"/>
        <v>167.78523489932886</v>
      </c>
      <c r="S153" s="55">
        <f t="shared" si="33"/>
        <v>-9.6969996052112037</v>
      </c>
      <c r="T153" s="55">
        <f t="shared" si="34"/>
        <v>-9.6969996052112322</v>
      </c>
      <c r="U153" t="s">
        <v>68</v>
      </c>
      <c r="V153" t="s">
        <v>74</v>
      </c>
      <c r="W153" t="s">
        <v>443</v>
      </c>
      <c r="X153" s="38">
        <v>44209</v>
      </c>
      <c r="Y153" s="57" t="s">
        <v>427</v>
      </c>
    </row>
    <row r="154" spans="1:25" ht="15" x14ac:dyDescent="0.25">
      <c r="A154">
        <v>1.67</v>
      </c>
      <c r="B154">
        <v>2.2000000000000002</v>
      </c>
      <c r="C154" s="43">
        <f t="shared" si="18"/>
        <v>5.3347849755035481E-2</v>
      </c>
      <c r="D154" s="44">
        <f>IF(OR($A154="",$B154=""),"",A154*'MPTO_working_2-way'!$G153)</f>
        <v>1.7590909090909093</v>
      </c>
      <c r="E154" s="46">
        <f>IF(OR($A154="",$B154=""),"",B154*'MPTO_working_2-way'!$G153)</f>
        <v>2.3173652694610785</v>
      </c>
      <c r="F154" s="44">
        <f>IF(OR($A154="",$B154=""),"",'MPTO_working_2-way'!D153)</f>
        <v>1.7478591817316842</v>
      </c>
      <c r="G154" s="46">
        <f>IF(OR($A154="",$B154=""),"",'MPTO_working_2-way'!E153)</f>
        <v>2.3371501272264634</v>
      </c>
      <c r="H154" s="44">
        <f>IF(OR($A154="",$B154=""),"",'OddsRatio_working_2-way'!M153)</f>
        <v>1.7472170590486633</v>
      </c>
      <c r="I154" s="44">
        <f>IF(OR($A154="",$B154=""),"",'OddsRatio_working_2-way'!N153)</f>
        <v>2.3382992102364124</v>
      </c>
      <c r="J154" s="44">
        <f>IF('Log_working_2-way'!$D153="","",A154^('Log_working_2-way'!$D153))</f>
        <v>1.7420513399942872</v>
      </c>
      <c r="K154" s="46">
        <f>IF('Log_working_2-way'!$D153="","",B154^('Log_working_2-way'!$D153))</f>
        <v>2.3476156515067124</v>
      </c>
      <c r="L154" s="53">
        <f t="shared" si="27"/>
        <v>0.5684754521963824</v>
      </c>
      <c r="M154" s="53">
        <f t="shared" si="28"/>
        <v>0.43152454780361743</v>
      </c>
      <c r="N154" s="54">
        <v>251</v>
      </c>
      <c r="O154" s="54">
        <f t="shared" si="29"/>
        <v>100.70059880239519</v>
      </c>
      <c r="P154" s="54">
        <f t="shared" si="30"/>
        <v>136.90909090909093</v>
      </c>
      <c r="Q154" s="54">
        <f t="shared" si="31"/>
        <v>114.09090909090909</v>
      </c>
      <c r="R154" s="54">
        <f t="shared" si="32"/>
        <v>150.29940119760479</v>
      </c>
      <c r="S154" s="55">
        <f t="shared" si="33"/>
        <v>-13.390310288513902</v>
      </c>
      <c r="T154" s="55">
        <f t="shared" si="34"/>
        <v>-13.390310288513859</v>
      </c>
      <c r="U154" t="s">
        <v>133</v>
      </c>
      <c r="V154" t="s">
        <v>41</v>
      </c>
      <c r="W154" t="s">
        <v>443</v>
      </c>
      <c r="X154" s="38">
        <v>44209</v>
      </c>
      <c r="Y154" s="57" t="s">
        <v>421</v>
      </c>
    </row>
    <row r="155" spans="1:25" ht="15" x14ac:dyDescent="0.25">
      <c r="A155">
        <v>2.04</v>
      </c>
      <c r="B155">
        <v>1.84</v>
      </c>
      <c r="C155" s="43">
        <f t="shared" si="18"/>
        <v>3.3674339300937772E-2</v>
      </c>
      <c r="D155" s="44">
        <f>IF(OR($A155="",$B155=""),"",A155*'MPTO_working_2-way'!$G154)</f>
        <v>2.1086956521739131</v>
      </c>
      <c r="E155" s="46">
        <f>IF(OR($A155="",$B155=""),"",B155*'MPTO_working_2-way'!$G154)</f>
        <v>1.9019607843137256</v>
      </c>
      <c r="F155" s="44">
        <f>IF(OR($A155="",$B155=""),"",'MPTO_working_2-way'!D154)</f>
        <v>2.1125619090499774</v>
      </c>
      <c r="G155" s="46">
        <f>IF(OR($A155="",$B155=""),"",'MPTO_working_2-way'!E154)</f>
        <v>1.8988263860785108</v>
      </c>
      <c r="H155" s="44">
        <f>IF(OR($A155="",$B155=""),"",'OddsRatio_working_2-way'!M154)</f>
        <v>2.1126972805283741</v>
      </c>
      <c r="I155" s="44">
        <f>IF(OR($A155="",$B155=""),"",'OddsRatio_working_2-way'!N154)</f>
        <v>1.8987170342729172</v>
      </c>
      <c r="J155" s="44">
        <f>IF('Log_working_2-way'!$D154="","",A155^('Log_working_2-way'!$D154))</f>
        <v>2.1144632865880677</v>
      </c>
      <c r="K155" s="46">
        <f>IF('Log_working_2-way'!$D154="","",B155^('Log_working_2-way'!$D154))</f>
        <v>1.8972929050551837</v>
      </c>
      <c r="L155" s="53">
        <f t="shared" si="27"/>
        <v>0.47422680412371132</v>
      </c>
      <c r="M155" s="53">
        <f t="shared" si="28"/>
        <v>0.52577319587628868</v>
      </c>
      <c r="N155" s="54">
        <v>252</v>
      </c>
      <c r="O155" s="54">
        <f t="shared" si="29"/>
        <v>128.47058823529414</v>
      </c>
      <c r="P155" s="54">
        <f t="shared" si="30"/>
        <v>115.04347826086956</v>
      </c>
      <c r="Q155" s="54">
        <f t="shared" si="31"/>
        <v>136.95652173913044</v>
      </c>
      <c r="R155" s="54">
        <f t="shared" si="32"/>
        <v>123.52941176470588</v>
      </c>
      <c r="S155" s="55">
        <f t="shared" si="33"/>
        <v>-8.4859335038362929</v>
      </c>
      <c r="T155" s="55">
        <f t="shared" si="34"/>
        <v>-8.4859335038363213</v>
      </c>
      <c r="U155" t="s">
        <v>441</v>
      </c>
      <c r="V155" t="s">
        <v>442</v>
      </c>
      <c r="W155" t="s">
        <v>306</v>
      </c>
      <c r="X155" s="38">
        <v>44209</v>
      </c>
      <c r="Y155" s="57" t="s">
        <v>418</v>
      </c>
    </row>
    <row r="156" spans="1:25" ht="15" x14ac:dyDescent="0.25">
      <c r="A156">
        <v>2.39</v>
      </c>
      <c r="B156">
        <v>1.58</v>
      </c>
      <c r="C156" s="43">
        <f t="shared" si="18"/>
        <v>5.1321434246067277E-2</v>
      </c>
      <c r="D156" s="44">
        <f>IF(OR($A156="",$B156=""),"",A156*'MPTO_working_2-way'!$G155)</f>
        <v>2.5126582278481009</v>
      </c>
      <c r="E156" s="46">
        <f>IF(OR($A156="",$B156=""),"",B156*'MPTO_working_2-way'!$G155)</f>
        <v>1.6610878661087864</v>
      </c>
      <c r="F156" s="44">
        <f>IF(OR($A156="",$B156=""),"",'MPTO_working_2-way'!D155)</f>
        <v>2.546153327489717</v>
      </c>
      <c r="G156" s="46">
        <f>IF(OR($A156="",$B156=""),"",'MPTO_working_2-way'!E155)</f>
        <v>1.6467663861148663</v>
      </c>
      <c r="H156" s="44">
        <f>IF(OR($A156="",$B156=""),"",'OddsRatio_working_2-way'!M155)</f>
        <v>2.5480800121886231</v>
      </c>
      <c r="I156" s="44">
        <f>IF(OR($A156="",$B156=""),"",'OddsRatio_working_2-way'!N155)</f>
        <v>1.6459614439348218</v>
      </c>
      <c r="J156" s="44">
        <f>IF('Log_working_2-way'!$D155="","",A156^('Log_working_2-way'!$D155))</f>
        <v>2.5640064307129218</v>
      </c>
      <c r="K156" s="46">
        <f>IF('Log_working_2-way'!$D155="","",B156^('Log_working_2-way'!$D155))</f>
        <v>1.639383560297609</v>
      </c>
      <c r="L156" s="53">
        <f t="shared" si="27"/>
        <v>0.39798488664987414</v>
      </c>
      <c r="M156" s="53">
        <f t="shared" si="28"/>
        <v>0.60201511335012603</v>
      </c>
      <c r="N156" s="54">
        <v>253</v>
      </c>
      <c r="O156" s="54">
        <f t="shared" si="29"/>
        <v>147.14225941422598</v>
      </c>
      <c r="P156" s="54">
        <f t="shared" si="30"/>
        <v>92.873417721518976</v>
      </c>
      <c r="Q156" s="54">
        <f t="shared" si="31"/>
        <v>160.12658227848098</v>
      </c>
      <c r="R156" s="54">
        <f t="shared" si="32"/>
        <v>105.85774058577405</v>
      </c>
      <c r="S156" s="55">
        <f t="shared" si="33"/>
        <v>-12.984322864255006</v>
      </c>
      <c r="T156" s="55">
        <f t="shared" si="34"/>
        <v>-12.984322864255077</v>
      </c>
      <c r="U156" t="s">
        <v>90</v>
      </c>
      <c r="V156" t="s">
        <v>89</v>
      </c>
      <c r="W156" t="s">
        <v>414</v>
      </c>
      <c r="X156" s="38">
        <v>44209</v>
      </c>
      <c r="Y156" s="57" t="s">
        <v>421</v>
      </c>
    </row>
    <row r="157" spans="1:25" ht="15" x14ac:dyDescent="0.25">
      <c r="A157">
        <v>1.55</v>
      </c>
      <c r="B157">
        <v>2.58</v>
      </c>
      <c r="C157" s="43">
        <f t="shared" si="18"/>
        <v>3.275818954738674E-2</v>
      </c>
      <c r="D157" s="44">
        <f>IF(OR($A157="",$B157=""),"",A157*'MPTO_working_2-way'!$G156)</f>
        <v>1.6007751937984496</v>
      </c>
      <c r="E157" s="46">
        <f>IF(OR($A157="",$B157=""),"",B157*'MPTO_working_2-way'!$G156)</f>
        <v>2.6645161290322577</v>
      </c>
      <c r="F157" s="44">
        <f>IF(OR($A157="",$B157=""),"",'MPTO_working_2-way'!D156)</f>
        <v>1.5903758202425928</v>
      </c>
      <c r="G157" s="46">
        <f>IF(OR($A157="",$B157=""),"",'MPTO_working_2-way'!E156)</f>
        <v>2.6938363085213872</v>
      </c>
      <c r="H157" s="44">
        <f>IF(OR($A157="",$B157=""),"",'OddsRatio_working_2-way'!M156)</f>
        <v>1.5900010727301979</v>
      </c>
      <c r="I157" s="44">
        <f>IF(OR($A157="",$B157=""),"",'OddsRatio_working_2-way'!N156)</f>
        <v>2.6949121725703877</v>
      </c>
      <c r="J157" s="44">
        <f>IF('Log_working_2-way'!$D156="","",A157^('Log_working_2-way'!$D156))</f>
        <v>1.5852651940897229</v>
      </c>
      <c r="K157" s="46">
        <f>IF('Log_working_2-way'!$D156="","",B157^('Log_working_2-way'!$D156))</f>
        <v>2.7086271490229712</v>
      </c>
      <c r="L157" s="53">
        <f t="shared" si="27"/>
        <v>0.62469733656174331</v>
      </c>
      <c r="M157" s="53">
        <f t="shared" si="28"/>
        <v>0.37530266343825669</v>
      </c>
      <c r="N157" s="54">
        <v>254</v>
      </c>
      <c r="O157" s="54">
        <f t="shared" si="29"/>
        <v>90.129032258064512</v>
      </c>
      <c r="P157" s="54">
        <f t="shared" si="30"/>
        <v>155.55038759689924</v>
      </c>
      <c r="Q157" s="54">
        <f t="shared" si="31"/>
        <v>98.449612403100772</v>
      </c>
      <c r="R157" s="54">
        <f t="shared" si="32"/>
        <v>163.87096774193549</v>
      </c>
      <c r="S157" s="55">
        <f t="shared" si="33"/>
        <v>-8.32058014503626</v>
      </c>
      <c r="T157" s="55">
        <f t="shared" si="34"/>
        <v>-8.3205801450362458</v>
      </c>
      <c r="U157" t="s">
        <v>262</v>
      </c>
      <c r="V157" t="s">
        <v>296</v>
      </c>
      <c r="W157" t="s">
        <v>312</v>
      </c>
      <c r="X157" s="38">
        <v>44209</v>
      </c>
      <c r="Y157" s="57" t="s">
        <v>422</v>
      </c>
    </row>
    <row r="158" spans="1:25" ht="15" x14ac:dyDescent="0.25">
      <c r="A158">
        <v>1.75</v>
      </c>
      <c r="B158">
        <v>2.16</v>
      </c>
      <c r="C158" s="43">
        <f t="shared" si="18"/>
        <v>3.4391534391534417E-2</v>
      </c>
      <c r="D158" s="44">
        <f>IF(OR($A158="",$B158=""),"",A158*'MPTO_working_2-way'!$G157)</f>
        <v>1.8101851851851851</v>
      </c>
      <c r="E158" s="46">
        <f>IF(OR($A158="",$B158=""),"",B158*'MPTO_working_2-way'!$G157)</f>
        <v>2.2342857142857144</v>
      </c>
      <c r="F158" s="44">
        <f>IF(OR($A158="",$B158=""),"",'MPTO_working_2-way'!D157)</f>
        <v>1.8042959427207637</v>
      </c>
      <c r="G158" s="46">
        <f>IF(OR($A158="",$B158=""),"",'MPTO_working_2-way'!E157)</f>
        <v>2.2433234421364987</v>
      </c>
      <c r="H158" s="44">
        <f>IF(OR($A158="",$B158=""),"",'OddsRatio_working_2-way'!M157)</f>
        <v>1.8040844011283466</v>
      </c>
      <c r="I158" s="44">
        <f>IF(OR($A158="",$B158=""),"",'OddsRatio_working_2-way'!N157)</f>
        <v>2.2436505404118421</v>
      </c>
      <c r="J158" s="44">
        <f>IF('Log_working_2-way'!$D157="","",A158^('Log_working_2-way'!$D157))</f>
        <v>1.8014096722292445</v>
      </c>
      <c r="K158" s="46">
        <f>IF('Log_working_2-way'!$D157="","",B158^('Log_working_2-way'!$D157))</f>
        <v>2.2478012615174499</v>
      </c>
      <c r="L158" s="53">
        <f t="shared" si="27"/>
        <v>0.55242966751918166</v>
      </c>
      <c r="M158" s="53">
        <f t="shared" si="28"/>
        <v>0.4475703324808184</v>
      </c>
      <c r="N158" s="54">
        <v>255</v>
      </c>
      <c r="O158" s="54">
        <f t="shared" si="29"/>
        <v>109.28571428571428</v>
      </c>
      <c r="P158" s="54">
        <f t="shared" si="30"/>
        <v>136.94444444444446</v>
      </c>
      <c r="Q158" s="54">
        <f t="shared" si="31"/>
        <v>118.05555555555554</v>
      </c>
      <c r="R158" s="54">
        <f t="shared" si="32"/>
        <v>145.71428571428569</v>
      </c>
      <c r="S158" s="55">
        <f t="shared" si="33"/>
        <v>-8.7698412698412653</v>
      </c>
      <c r="T158" s="55">
        <f t="shared" si="34"/>
        <v>-8.7698412698412369</v>
      </c>
      <c r="U158" t="s">
        <v>292</v>
      </c>
      <c r="V158" t="s">
        <v>259</v>
      </c>
      <c r="W158" t="s">
        <v>312</v>
      </c>
      <c r="X158" s="38">
        <v>44209</v>
      </c>
      <c r="Y158" s="57" t="s">
        <v>425</v>
      </c>
    </row>
    <row r="159" spans="1:25" ht="15" x14ac:dyDescent="0.25">
      <c r="A159">
        <v>1.64</v>
      </c>
      <c r="B159">
        <v>2.35</v>
      </c>
      <c r="C159" s="43">
        <f t="shared" si="18"/>
        <v>3.5288012454592677E-2</v>
      </c>
      <c r="D159" s="44">
        <f>IF(OR($A159="",$B159=""),"",A159*'MPTO_working_2-way'!$G158)</f>
        <v>1.6978723404255318</v>
      </c>
      <c r="E159" s="46">
        <f>IF(OR($A159="",$B159=""),"",B159*'MPTO_working_2-way'!$G158)</f>
        <v>2.4329268292682928</v>
      </c>
      <c r="F159" s="44">
        <f>IF(OR($A159="",$B159=""),"",'MPTO_working_2-way'!D158)</f>
        <v>1.6888694127957931</v>
      </c>
      <c r="G159" s="46">
        <f>IF(OR($A159="",$B159=""),"",'MPTO_working_2-way'!E158)</f>
        <v>2.4516539440203564</v>
      </c>
      <c r="H159" s="44">
        <f>IF(OR($A159="",$B159=""),"",'OddsRatio_working_2-way'!M158)</f>
        <v>1.6885303726590961</v>
      </c>
      <c r="I159" s="44">
        <f>IF(OR($A159="",$B159=""),"",'OddsRatio_working_2-way'!N158)</f>
        <v>2.452368754827781</v>
      </c>
      <c r="J159" s="44">
        <f>IF('Log_working_2-way'!$D158="","",A159^('Log_working_2-way'!$D158))</f>
        <v>1.6844365210210133</v>
      </c>
      <c r="K159" s="46">
        <f>IF('Log_working_2-way'!$D158="","",B159^('Log_working_2-way'!$D158))</f>
        <v>2.4610558748503579</v>
      </c>
      <c r="L159" s="53">
        <f t="shared" si="27"/>
        <v>0.58897243107769426</v>
      </c>
      <c r="M159" s="53">
        <f t="shared" si="28"/>
        <v>0.41102756892230574</v>
      </c>
      <c r="N159" s="54">
        <v>256</v>
      </c>
      <c r="O159" s="54">
        <f t="shared" si="29"/>
        <v>99.902439024390233</v>
      </c>
      <c r="P159" s="54">
        <f t="shared" si="30"/>
        <v>147.06382978723406</v>
      </c>
      <c r="Q159" s="54">
        <f t="shared" si="31"/>
        <v>108.93617021276596</v>
      </c>
      <c r="R159" s="54">
        <f t="shared" si="32"/>
        <v>156.09756097560975</v>
      </c>
      <c r="S159" s="55">
        <f t="shared" si="33"/>
        <v>-9.0337311883757252</v>
      </c>
      <c r="T159" s="55">
        <f t="shared" si="34"/>
        <v>-9.0337311883756968</v>
      </c>
      <c r="U159" t="s">
        <v>264</v>
      </c>
      <c r="V159" t="s">
        <v>257</v>
      </c>
      <c r="W159" t="s">
        <v>312</v>
      </c>
      <c r="X159" s="38">
        <v>44209</v>
      </c>
      <c r="Y159" s="57" t="s">
        <v>431</v>
      </c>
    </row>
    <row r="160" spans="1:25" ht="15" x14ac:dyDescent="0.25">
      <c r="A160">
        <v>1.62</v>
      </c>
      <c r="B160">
        <v>2.41</v>
      </c>
      <c r="C160" s="43">
        <f t="shared" si="18"/>
        <v>3.2221709953383471E-2</v>
      </c>
      <c r="D160" s="44">
        <f>IF(OR($A160="",$B160=""),"",A160*'MPTO_working_2-way'!$G159)</f>
        <v>1.6721991701244814</v>
      </c>
      <c r="E160" s="46">
        <f>IF(OR($A160="",$B160=""),"",B160*'MPTO_working_2-way'!$G159)</f>
        <v>2.4876543209876543</v>
      </c>
      <c r="F160" s="44">
        <f>IF(OR($A160="",$B160=""),"",'MPTO_working_2-way'!D159)</f>
        <v>1.6634144263133228</v>
      </c>
      <c r="G160" s="46">
        <f>IF(OR($A160="",$B160=""),"",'MPTO_working_2-way'!E159)</f>
        <v>2.5073534133966988</v>
      </c>
      <c r="H160" s="44">
        <f>IF(OR($A160="",$B160=""),"",'OddsRatio_working_2-way'!M159)</f>
        <v>1.6631110857591944</v>
      </c>
      <c r="I160" s="44">
        <f>IF(OR($A160="",$B160=""),"",'OddsRatio_working_2-way'!N159)</f>
        <v>2.5080429530975232</v>
      </c>
      <c r="J160" s="44">
        <f>IF('Log_working_2-way'!$D159="","",A160^('Log_working_2-way'!$D159))</f>
        <v>1.6591215903879362</v>
      </c>
      <c r="K160" s="46">
        <f>IF('Log_working_2-way'!$D159="","",B160^('Log_working_2-way'!$D159))</f>
        <v>2.5171707535955181</v>
      </c>
      <c r="L160" s="53">
        <f t="shared" si="27"/>
        <v>0.59801488833746896</v>
      </c>
      <c r="M160" s="53">
        <f t="shared" si="28"/>
        <v>0.40198511166253104</v>
      </c>
      <c r="N160" s="54">
        <v>257</v>
      </c>
      <c r="O160" s="54">
        <f t="shared" si="29"/>
        <v>98.35802469135804</v>
      </c>
      <c r="P160" s="54">
        <f t="shared" si="30"/>
        <v>150.3609958506224</v>
      </c>
      <c r="Q160" s="54">
        <f t="shared" si="31"/>
        <v>106.63900414937758</v>
      </c>
      <c r="R160" s="54">
        <f t="shared" si="32"/>
        <v>158.64197530864197</v>
      </c>
      <c r="S160" s="55">
        <f t="shared" si="33"/>
        <v>-8.2809794580195444</v>
      </c>
      <c r="T160" s="55">
        <f t="shared" si="34"/>
        <v>-8.2809794580195728</v>
      </c>
      <c r="U160" t="s">
        <v>291</v>
      </c>
      <c r="V160" t="s">
        <v>240</v>
      </c>
      <c r="W160" t="s">
        <v>312</v>
      </c>
      <c r="X160" s="38">
        <v>44209</v>
      </c>
      <c r="Y160" s="57" t="s">
        <v>427</v>
      </c>
    </row>
    <row r="161" spans="1:25" ht="15" x14ac:dyDescent="0.25">
      <c r="A161">
        <v>2.4</v>
      </c>
      <c r="B161">
        <v>1.62</v>
      </c>
      <c r="C161" s="43">
        <f t="shared" si="18"/>
        <v>3.3950617283950546E-2</v>
      </c>
      <c r="D161" s="44">
        <f>IF(OR($A161="",$B161=""),"",A161*'MPTO_working_2-way'!$G160)</f>
        <v>2.4814814814814814</v>
      </c>
      <c r="E161" s="46">
        <f>IF(OR($A161="",$B161=""),"",B161*'MPTO_working_2-way'!$G160)</f>
        <v>1.675</v>
      </c>
      <c r="F161" s="44">
        <f>IF(OR($A161="",$B161=""),"",'MPTO_working_2-way'!D160)</f>
        <v>2.5019305019305014</v>
      </c>
      <c r="G161" s="46">
        <f>IF(OR($A161="",$B161=""),"",'MPTO_working_2-way'!E160)</f>
        <v>1.6658097686375322</v>
      </c>
      <c r="H161" s="44">
        <f>IF(OR($A161="",$B161=""),"",'OddsRatio_working_2-way'!M160)</f>
        <v>2.502685767593821</v>
      </c>
      <c r="I161" s="44">
        <f>IF(OR($A161="",$B161=""),"",'OddsRatio_working_2-way'!N160)</f>
        <v>1.6654751256486924</v>
      </c>
      <c r="J161" s="44">
        <f>IF('Log_working_2-way'!$D160="","",A161^('Log_working_2-way'!$D160))</f>
        <v>2.5121786003771214</v>
      </c>
      <c r="K161" s="46">
        <f>IF('Log_working_2-way'!$D160="","",B161^('Log_working_2-way'!$D160))</f>
        <v>1.6612975476246807</v>
      </c>
      <c r="L161" s="53">
        <f t="shared" si="27"/>
        <v>0.40298507462686567</v>
      </c>
      <c r="M161" s="53">
        <f t="shared" si="28"/>
        <v>0.59701492537313428</v>
      </c>
      <c r="N161" s="54">
        <v>258</v>
      </c>
      <c r="O161" s="54">
        <f t="shared" si="29"/>
        <v>150.49999999999997</v>
      </c>
      <c r="P161" s="54">
        <f t="shared" si="30"/>
        <v>98.740740740740762</v>
      </c>
      <c r="Q161" s="54">
        <f t="shared" si="31"/>
        <v>159.25925925925924</v>
      </c>
      <c r="R161" s="54">
        <f t="shared" si="32"/>
        <v>107.5</v>
      </c>
      <c r="S161" s="55">
        <f t="shared" si="33"/>
        <v>-8.7592592592592666</v>
      </c>
      <c r="T161" s="55">
        <f t="shared" si="34"/>
        <v>-8.7592592592592382</v>
      </c>
      <c r="U161" t="s">
        <v>304</v>
      </c>
      <c r="V161" t="s">
        <v>299</v>
      </c>
      <c r="W161" t="s">
        <v>314</v>
      </c>
      <c r="X161" s="38">
        <v>44209</v>
      </c>
      <c r="Y161" s="57" t="s">
        <v>433</v>
      </c>
    </row>
    <row r="162" spans="1:25" ht="15" x14ac:dyDescent="0.25">
      <c r="A162">
        <v>1.9</v>
      </c>
      <c r="B162">
        <v>2</v>
      </c>
      <c r="C162" s="43">
        <f t="shared" si="18"/>
        <v>2.631578947368407E-2</v>
      </c>
      <c r="D162" s="44">
        <f>IF(OR($A162="",$B162=""),"",A162*'MPTO_working_2-way'!$G161)</f>
        <v>1.9499999999999997</v>
      </c>
      <c r="E162" s="46">
        <f>IF(OR($A162="",$B162=""),"",B162*'MPTO_working_2-way'!$G161)</f>
        <v>2.0526315789473681</v>
      </c>
      <c r="F162" s="44">
        <f>IF(OR($A162="",$B162=""),"",'MPTO_working_2-way'!D161)</f>
        <v>1.9487179487179485</v>
      </c>
      <c r="G162" s="46">
        <f>IF(OR($A162="",$B162=""),"",'MPTO_working_2-way'!E161)</f>
        <v>2.0540540540540539</v>
      </c>
      <c r="H162" s="44">
        <f>IF(OR($A162="",$B162=""),"",'OddsRatio_working_2-way'!M161)</f>
        <v>1.9486832980505142</v>
      </c>
      <c r="I162" s="44">
        <f>IF(OR($A162="",$B162=""),"",'OddsRatio_working_2-way'!N161)</f>
        <v>2.0540925533894594</v>
      </c>
      <c r="J162" s="44">
        <f>IF('Log_working_2-way'!$D161="","",A162^('Log_working_2-way'!$D161))</f>
        <v>1.9481037356763915</v>
      </c>
      <c r="K162" s="46">
        <f>IF('Log_working_2-way'!$D161="","",B162^('Log_working_2-way'!$D161))</f>
        <v>2.0547369052254369</v>
      </c>
      <c r="L162" s="53">
        <f t="shared" si="27"/>
        <v>0.51282051282051289</v>
      </c>
      <c r="M162" s="53">
        <f t="shared" si="28"/>
        <v>0.48717948717948723</v>
      </c>
      <c r="N162" s="54">
        <v>259</v>
      </c>
      <c r="O162" s="54">
        <f t="shared" si="29"/>
        <v>122.68421052631577</v>
      </c>
      <c r="P162" s="54">
        <f t="shared" si="30"/>
        <v>129.5</v>
      </c>
      <c r="Q162" s="54">
        <f t="shared" si="31"/>
        <v>129.5</v>
      </c>
      <c r="R162" s="54">
        <f t="shared" si="32"/>
        <v>136.31578947368419</v>
      </c>
      <c r="S162" s="55">
        <f t="shared" si="33"/>
        <v>-6.8157894736842337</v>
      </c>
      <c r="T162" s="55">
        <f t="shared" si="34"/>
        <v>-6.8157894736841911</v>
      </c>
      <c r="U162" t="s">
        <v>38</v>
      </c>
      <c r="V162" t="s">
        <v>34</v>
      </c>
      <c r="W162" t="s">
        <v>443</v>
      </c>
      <c r="X162" s="38">
        <v>44210</v>
      </c>
      <c r="Y162" s="57" t="s">
        <v>419</v>
      </c>
    </row>
    <row r="163" spans="1:25" ht="15" x14ac:dyDescent="0.25">
      <c r="A163">
        <v>2.0699999999999998</v>
      </c>
      <c r="B163">
        <v>1.76</v>
      </c>
      <c r="C163" s="43">
        <f t="shared" si="18"/>
        <v>5.1273605621431795E-2</v>
      </c>
      <c r="D163" s="44">
        <f>IF(OR($A163="",$B163=""),"",A163*'MPTO_working_2-way'!$G162)</f>
        <v>2.1761363636363638</v>
      </c>
      <c r="E163" s="46">
        <f>IF(OR($A163="",$B163=""),"",B163*'MPTO_working_2-way'!$G162)</f>
        <v>1.85024154589372</v>
      </c>
      <c r="F163" s="44">
        <f>IF(OR($A163="",$B163=""),"",'MPTO_working_2-way'!D162)</f>
        <v>2.1860074402976122</v>
      </c>
      <c r="G163" s="46">
        <f>IF(OR($A163="",$B163=""),"",'MPTO_working_2-way'!E162)</f>
        <v>1.8431650308610747</v>
      </c>
      <c r="H163" s="44">
        <f>IF(OR($A163="",$B163=""),"",'OddsRatio_working_2-way'!M162)</f>
        <v>2.1865474018521578</v>
      </c>
      <c r="I163" s="44">
        <f>IF(OR($A163="",$B163=""),"",'OddsRatio_working_2-way'!N162)</f>
        <v>1.8427813321566728</v>
      </c>
      <c r="J163" s="44">
        <f>IF('Log_working_2-way'!$D162="","",A163^('Log_working_2-way'!$D162))</f>
        <v>2.1911482081422213</v>
      </c>
      <c r="K163" s="46">
        <f>IF('Log_working_2-way'!$D162="","",B163^('Log_working_2-way'!$D162))</f>
        <v>1.8395260918524756</v>
      </c>
      <c r="L163" s="53">
        <f t="shared" si="27"/>
        <v>0.45953002610966054</v>
      </c>
      <c r="M163" s="53">
        <f t="shared" si="28"/>
        <v>0.54046997389033935</v>
      </c>
      <c r="N163" s="54">
        <v>260</v>
      </c>
      <c r="O163" s="54">
        <f t="shared" si="29"/>
        <v>134.39613526570045</v>
      </c>
      <c r="P163" s="54">
        <f t="shared" si="30"/>
        <v>112.27272727272729</v>
      </c>
      <c r="Q163" s="54">
        <f t="shared" si="31"/>
        <v>147.72727272727275</v>
      </c>
      <c r="R163" s="54">
        <f t="shared" si="32"/>
        <v>125.60386473429952</v>
      </c>
      <c r="S163" s="55">
        <f t="shared" si="33"/>
        <v>-13.331137461572297</v>
      </c>
      <c r="T163" s="55">
        <f t="shared" si="34"/>
        <v>-13.331137461572226</v>
      </c>
      <c r="U163" t="s">
        <v>397</v>
      </c>
      <c r="V163" t="s">
        <v>408</v>
      </c>
      <c r="W163" t="s">
        <v>414</v>
      </c>
      <c r="X163" s="38">
        <v>44210</v>
      </c>
      <c r="Y163" s="57" t="s">
        <v>429</v>
      </c>
    </row>
    <row r="164" spans="1:25" ht="15" x14ac:dyDescent="0.25">
      <c r="A164">
        <v>2.57</v>
      </c>
      <c r="B164">
        <v>1.51</v>
      </c>
      <c r="C164" s="43">
        <f t="shared" si="18"/>
        <v>5.1356713994897829E-2</v>
      </c>
      <c r="D164" s="44">
        <f>IF(OR($A164="",$B164=""),"",A164*'MPTO_working_2-way'!$G163)</f>
        <v>2.7019867549668874</v>
      </c>
      <c r="E164" s="46">
        <f>IF(OR($A164="",$B164=""),"",B164*'MPTO_working_2-way'!$G163)</f>
        <v>1.5875486381322956</v>
      </c>
      <c r="F164" s="44">
        <f>IF(OR($A164="",$B164=""),"",'MPTO_working_2-way'!D163)</f>
        <v>2.7515864856241357</v>
      </c>
      <c r="G164" s="46">
        <f>IF(OR($A164="",$B164=""),"",'MPTO_working_2-way'!E163)</f>
        <v>1.5709110045135304</v>
      </c>
      <c r="H164" s="44">
        <f>IF(OR($A164="",$B164=""),"",'OddsRatio_working_2-way'!M163)</f>
        <v>2.7545459163410393</v>
      </c>
      <c r="I164" s="44">
        <f>IF(OR($A164="",$B164=""),"",'OddsRatio_working_2-way'!N163)</f>
        <v>1.5699480365184266</v>
      </c>
      <c r="J164" s="44">
        <f>IF('Log_working_2-way'!$D163="","",A164^('Log_working_2-way'!$D163))</f>
        <v>2.7784279638246185</v>
      </c>
      <c r="K164" s="46">
        <f>IF('Log_working_2-way'!$D163="","",B164^('Log_working_2-way'!$D163))</f>
        <v>1.56229435228041</v>
      </c>
      <c r="L164" s="53">
        <f t="shared" si="27"/>
        <v>0.37009803921568629</v>
      </c>
      <c r="M164" s="53">
        <f t="shared" si="28"/>
        <v>0.62990196078431371</v>
      </c>
      <c r="N164" s="54">
        <v>261</v>
      </c>
      <c r="O164" s="54">
        <f t="shared" si="29"/>
        <v>159.44357976653697</v>
      </c>
      <c r="P164" s="54">
        <f t="shared" si="30"/>
        <v>88.152317880794712</v>
      </c>
      <c r="Q164" s="54">
        <f t="shared" si="31"/>
        <v>172.8476821192053</v>
      </c>
      <c r="R164" s="54">
        <f t="shared" si="32"/>
        <v>101.55642023346303</v>
      </c>
      <c r="S164" s="55">
        <f t="shared" si="33"/>
        <v>-13.404102352668332</v>
      </c>
      <c r="T164" s="55">
        <f t="shared" si="34"/>
        <v>-13.404102352668318</v>
      </c>
      <c r="U164" t="s">
        <v>88</v>
      </c>
      <c r="V164" t="s">
        <v>92</v>
      </c>
      <c r="W164" t="s">
        <v>414</v>
      </c>
      <c r="X164" s="38">
        <v>44210</v>
      </c>
      <c r="Y164" s="57" t="s">
        <v>431</v>
      </c>
    </row>
    <row r="165" spans="1:25" ht="15" x14ac:dyDescent="0.25">
      <c r="A165">
        <v>1.58</v>
      </c>
      <c r="B165">
        <v>2.5</v>
      </c>
      <c r="C165" s="43">
        <f t="shared" si="18"/>
        <v>3.2911392405063244E-2</v>
      </c>
      <c r="D165" s="44">
        <f>IF(OR($A165="",$B165=""),"",A165*'MPTO_working_2-way'!$G164)</f>
        <v>1.6319999999999999</v>
      </c>
      <c r="E165" s="46">
        <f>IF(OR($A165="",$B165=""),"",B165*'MPTO_working_2-way'!$G164)</f>
        <v>2.5822784810126582</v>
      </c>
      <c r="F165" s="44">
        <f>IF(OR($A165="",$B165=""),"",'MPTO_working_2-way'!D164)</f>
        <v>1.62217659137577</v>
      </c>
      <c r="G165" s="46">
        <f>IF(OR($A165="",$B165=""),"",'MPTO_working_2-way'!E164)</f>
        <v>2.6072607260726071</v>
      </c>
      <c r="H165" s="44">
        <f>IF(OR($A165="",$B165=""),"",'OddsRatio_working_2-way'!M164)</f>
        <v>1.6218252702059208</v>
      </c>
      <c r="I165" s="44">
        <f>IF(OR($A165="",$B165=""),"",'OddsRatio_working_2-way'!N164)</f>
        <v>2.6081688022566918</v>
      </c>
      <c r="J165" s="44">
        <f>IF('Log_working_2-way'!$D164="","",A165^('Log_working_2-way'!$D164))</f>
        <v>1.6173569217090376</v>
      </c>
      <c r="K165" s="46">
        <f>IF('Log_working_2-way'!$D164="","",B165^('Log_working_2-way'!$D164))</f>
        <v>2.6198085173024386</v>
      </c>
      <c r="L165" s="53">
        <f t="shared" si="27"/>
        <v>0.61274509803921573</v>
      </c>
      <c r="M165" s="53">
        <f t="shared" si="28"/>
        <v>0.38725490196078433</v>
      </c>
      <c r="N165" s="54">
        <v>262</v>
      </c>
      <c r="O165" s="54">
        <f t="shared" si="29"/>
        <v>96.177215189873436</v>
      </c>
      <c r="P165" s="54">
        <f t="shared" si="30"/>
        <v>157.20000000000002</v>
      </c>
      <c r="Q165" s="54">
        <f t="shared" si="31"/>
        <v>104.80000000000001</v>
      </c>
      <c r="R165" s="54">
        <f t="shared" si="32"/>
        <v>165.82278481012656</v>
      </c>
      <c r="S165" s="55">
        <f t="shared" si="33"/>
        <v>-8.6227848101265749</v>
      </c>
      <c r="T165" s="55">
        <f t="shared" si="34"/>
        <v>-8.6227848101265465</v>
      </c>
      <c r="U165" t="s">
        <v>294</v>
      </c>
      <c r="V165" t="s">
        <v>261</v>
      </c>
      <c r="W165" t="s">
        <v>312</v>
      </c>
      <c r="X165" s="38">
        <v>44210</v>
      </c>
      <c r="Y165" s="57" t="s">
        <v>421</v>
      </c>
    </row>
    <row r="166" spans="1:25" ht="15" x14ac:dyDescent="0.25">
      <c r="A166">
        <v>1.35</v>
      </c>
      <c r="B166">
        <v>3.33</v>
      </c>
      <c r="C166" s="43">
        <f t="shared" si="18"/>
        <v>4.1041041041041115E-2</v>
      </c>
      <c r="D166" s="44">
        <f>IF(OR($A166="",$B166=""),"",A166*'MPTO_working_2-way'!$G165)</f>
        <v>1.4054054054054057</v>
      </c>
      <c r="E166" s="46">
        <f>IF(OR($A166="",$B166=""),"",B166*'MPTO_working_2-way'!$G165)</f>
        <v>3.4666666666666668</v>
      </c>
      <c r="F166" s="44">
        <f>IF(OR($A166="",$B166=""),"",'MPTO_working_2-way'!D165)</f>
        <v>1.3884642112578183</v>
      </c>
      <c r="G166" s="46">
        <f>IF(OR($A166="",$B166=""),"",'MPTO_working_2-way'!E165)</f>
        <v>3.574239713774598</v>
      </c>
      <c r="H166" s="44">
        <f>IF(OR($A166="",$B166=""),"",'OddsRatio_working_2-way'!M165)</f>
        <v>1.3875752730434159</v>
      </c>
      <c r="I166" s="44">
        <f>IF(OR($A166="",$B166=""),"",'OddsRatio_working_2-way'!N165)</f>
        <v>3.5801439605461662</v>
      </c>
      <c r="J166" s="44">
        <f>IF('Log_working_2-way'!$D165="","",A166^('Log_working_2-way'!$D165))</f>
        <v>1.3797075675114829</v>
      </c>
      <c r="K166" s="46">
        <f>IF('Log_working_2-way'!$D165="","",B166^('Log_working_2-way'!$D165))</f>
        <v>3.6336056627707007</v>
      </c>
      <c r="L166" s="53">
        <f t="shared" si="27"/>
        <v>0.71153846153846134</v>
      </c>
      <c r="M166" s="53">
        <f t="shared" si="28"/>
        <v>0.28846153846153844</v>
      </c>
      <c r="N166" s="54">
        <v>263</v>
      </c>
      <c r="O166" s="54">
        <f t="shared" si="29"/>
        <v>68.18518518518519</v>
      </c>
      <c r="P166" s="54">
        <f t="shared" si="30"/>
        <v>184.021021021021</v>
      </c>
      <c r="Q166" s="54">
        <f t="shared" si="31"/>
        <v>78.978978978978986</v>
      </c>
      <c r="R166" s="54">
        <f t="shared" si="32"/>
        <v>194.81481481481481</v>
      </c>
      <c r="S166" s="55">
        <f t="shared" si="33"/>
        <v>-10.793793793793796</v>
      </c>
      <c r="T166" s="55">
        <f t="shared" si="34"/>
        <v>-10.79379379379381</v>
      </c>
      <c r="U166" t="s">
        <v>260</v>
      </c>
      <c r="V166" t="s">
        <v>293</v>
      </c>
      <c r="W166" t="s">
        <v>312</v>
      </c>
      <c r="X166" s="38">
        <v>44210</v>
      </c>
      <c r="Y166" s="57" t="s">
        <v>422</v>
      </c>
    </row>
    <row r="167" spans="1:25" s="50" customFormat="1" ht="15" x14ac:dyDescent="0.25">
      <c r="A167" s="42">
        <v>2.06</v>
      </c>
      <c r="B167" s="42">
        <v>1.84</v>
      </c>
      <c r="C167" s="43">
        <f t="shared" si="18"/>
        <v>2.891515407344869E-2</v>
      </c>
      <c r="D167" s="44">
        <f>IF(OR($A167="",$B167=""),"",A167*'MPTO_working_2-way'!$G166)</f>
        <v>2.1195652173913042</v>
      </c>
      <c r="E167" s="46">
        <f>IF(OR($A167="",$B167=""),"",B167*'MPTO_working_2-way'!$G166)</f>
        <v>1.8932038834951457</v>
      </c>
      <c r="F167" s="44">
        <f>IF(OR($A167="",$B167=""),"",'MPTO_working_2-way'!D166)</f>
        <v>2.1232354918216445</v>
      </c>
      <c r="G167" s="46">
        <f>IF(OR($A167="",$B167=""),"",'MPTO_working_2-way'!E166)</f>
        <v>1.8902852583283463</v>
      </c>
      <c r="H167" s="44">
        <f>IF(OR($A167="",$B167=""),"",'OddsRatio_working_2-way'!M166)</f>
        <v>2.123345344008138</v>
      </c>
      <c r="I167" s="44">
        <f>IF(OR($A167="",$B167=""),"",'OddsRatio_working_2-way'!N166)</f>
        <v>1.8901981971385247</v>
      </c>
      <c r="J167" s="44">
        <f>IF('Log_working_2-way'!$D166="","",A167^('Log_working_2-way'!$D166))</f>
        <v>2.1250149218724146</v>
      </c>
      <c r="K167" s="46">
        <f>IF('Log_working_2-way'!$D166="","",B167^('Log_working_2-way'!$D166))</f>
        <v>1.8888770989238437</v>
      </c>
      <c r="L167" s="53">
        <f t="shared" si="27"/>
        <v>0.47179487179487184</v>
      </c>
      <c r="M167" s="53">
        <f t="shared" si="28"/>
        <v>0.52820512820512822</v>
      </c>
      <c r="N167" s="54">
        <v>264</v>
      </c>
      <c r="O167" s="54">
        <f t="shared" si="29"/>
        <v>135.84466019417476</v>
      </c>
      <c r="P167" s="54">
        <f t="shared" si="30"/>
        <v>120.5217391304348</v>
      </c>
      <c r="Q167" s="54">
        <f t="shared" si="31"/>
        <v>143.47826086956522</v>
      </c>
      <c r="R167" s="54">
        <f t="shared" si="32"/>
        <v>128.15533980582524</v>
      </c>
      <c r="S167" s="55">
        <f t="shared" si="33"/>
        <v>-7.6336006753904542</v>
      </c>
      <c r="T167" s="55">
        <f t="shared" si="34"/>
        <v>-7.63360067539044</v>
      </c>
      <c r="U167" s="42" t="s">
        <v>297</v>
      </c>
      <c r="V167" s="42" t="s">
        <v>258</v>
      </c>
      <c r="W167" s="42" t="s">
        <v>312</v>
      </c>
      <c r="X167" s="52">
        <v>44210</v>
      </c>
      <c r="Y167" s="67" t="s">
        <v>418</v>
      </c>
    </row>
    <row r="168" spans="1:25" ht="15" x14ac:dyDescent="0.25">
      <c r="A168">
        <v>1.9</v>
      </c>
      <c r="B168">
        <v>1.96</v>
      </c>
      <c r="C168" s="43">
        <f t="shared" ref="C168:C231" si="35">IF(OR($A168="",$B168=""),"",(1/A168)+(1/B168)-1)</f>
        <v>3.6519871106337254E-2</v>
      </c>
      <c r="D168" s="44">
        <f>IF(OR($A168="",$B168=""),"",A168*'MPTO_working_2-way'!$G167)</f>
        <v>1.9693877551020407</v>
      </c>
      <c r="E168" s="46">
        <f>IF(OR($A168="",$B168=""),"",B168*'MPTO_working_2-way'!$G167)</f>
        <v>2.0315789473684212</v>
      </c>
      <c r="F168" s="44">
        <f>IF(OR($A168="",$B168=""),"",'MPTO_working_2-way'!D167)</f>
        <v>1.9682875264270612</v>
      </c>
      <c r="G168" s="46">
        <f>IF(OR($A168="",$B168=""),"",'MPTO_working_2-way'!E167)</f>
        <v>2.0327510917030565</v>
      </c>
      <c r="H168" s="44">
        <f>IF(OR($A168="",$B168=""),"",'OddsRatio_working_2-way'!M167)</f>
        <v>1.9682458365518538</v>
      </c>
      <c r="I168" s="44">
        <f>IF(OR($A168="",$B168=""),"",'OddsRatio_working_2-way'!N167)</f>
        <v>2.0327955589886439</v>
      </c>
      <c r="J168" s="44">
        <f>IF('Log_working_2-way'!$D167="","",A168^('Log_working_2-way'!$D167))</f>
        <v>1.9677441025992628</v>
      </c>
      <c r="K168" s="46">
        <f>IF('Log_working_2-way'!$D167="","",B168^('Log_working_2-way'!$D167))</f>
        <v>2.033331019340773</v>
      </c>
      <c r="L168" s="53">
        <f t="shared" ref="L168:L231" si="36">(1/D168)</f>
        <v>0.50777202072538863</v>
      </c>
      <c r="M168" s="53">
        <f t="shared" ref="M168:M231" si="37">(1/E168)</f>
        <v>0.49222797927461137</v>
      </c>
      <c r="N168" s="54">
        <v>265</v>
      </c>
      <c r="O168" s="54">
        <f t="shared" ref="O168:O231" si="38">(1/A168)*((N168*A168)-N168)</f>
        <v>125.52631578947367</v>
      </c>
      <c r="P168" s="54">
        <f t="shared" ref="P168:P231" si="39">(1/B168)*((N168*B168)-N168)</f>
        <v>129.79591836734693</v>
      </c>
      <c r="Q168" s="54">
        <f t="shared" ref="Q168:Q231" si="40">(1/B168)*N168</f>
        <v>135.20408163265307</v>
      </c>
      <c r="R168" s="54">
        <f t="shared" ref="R168:R231" si="41">(1/A168)*N168</f>
        <v>139.4736842105263</v>
      </c>
      <c r="S168" s="55">
        <f t="shared" ref="S168:S231" si="42">O168-Q168</f>
        <v>-9.6777658431794009</v>
      </c>
      <c r="T168" s="55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t="s">
        <v>496</v>
      </c>
      <c r="Y168" s="57" t="s">
        <v>423</v>
      </c>
    </row>
    <row r="169" spans="1:25" ht="15" x14ac:dyDescent="0.25">
      <c r="A169">
        <v>1.94</v>
      </c>
      <c r="B169">
        <v>1.96</v>
      </c>
      <c r="C169" s="43">
        <f t="shared" si="35"/>
        <v>2.5667999158426325E-2</v>
      </c>
      <c r="D169" s="44">
        <f>IF(OR($A169="",$B169=""),"",A169*'MPTO_working_2-way'!$G168)</f>
        <v>1.989795918367347</v>
      </c>
      <c r="E169" s="46">
        <f>IF(OR($A169="",$B169=""),"",B169*'MPTO_working_2-way'!$G168)</f>
        <v>2.0103092783505154</v>
      </c>
      <c r="F169" s="44">
        <f>IF(OR($A169="",$B169=""),"",'MPTO_working_2-way'!D168)</f>
        <v>1.9895353704478862</v>
      </c>
      <c r="G169" s="46">
        <f>IF(OR($A169="",$B169=""),"",'MPTO_working_2-way'!E168)</f>
        <v>2.0105752961082914</v>
      </c>
      <c r="H169" s="44">
        <f>IF(OR($A169="",$B169=""),"",'OddsRatio_working_2-way'!M168)</f>
        <v>1.9895285072531594</v>
      </c>
      <c r="I169" s="44">
        <f>IF(OR($A169="",$B169=""),"",'OddsRatio_working_2-way'!N168)</f>
        <v>2.0105823052798226</v>
      </c>
      <c r="J169" s="44">
        <f>IF('Log_working_2-way'!$D168="","",A169^('Log_working_2-way'!$D168))</f>
        <v>1.9894107081664238</v>
      </c>
      <c r="K169" s="46">
        <f>IF('Log_working_2-way'!$D168="","",B169^('Log_working_2-way'!$D168))</f>
        <v>2.0107026250536491</v>
      </c>
      <c r="L169" s="53">
        <f t="shared" si="36"/>
        <v>0.50256410256410255</v>
      </c>
      <c r="M169" s="53">
        <f t="shared" si="37"/>
        <v>0.49743589743589745</v>
      </c>
      <c r="N169" s="54">
        <v>266</v>
      </c>
      <c r="O169" s="54">
        <f t="shared" si="38"/>
        <v>128.88659793814432</v>
      </c>
      <c r="P169" s="54">
        <f t="shared" si="39"/>
        <v>130.28571428571431</v>
      </c>
      <c r="Q169" s="54">
        <f t="shared" si="40"/>
        <v>135.71428571428572</v>
      </c>
      <c r="R169" s="54">
        <f t="shared" si="41"/>
        <v>137.11340206185568</v>
      </c>
      <c r="S169" s="55">
        <f t="shared" si="42"/>
        <v>-6.8276877761414028</v>
      </c>
      <c r="T169" s="55">
        <f t="shared" si="43"/>
        <v>-6.8276877761413743</v>
      </c>
      <c r="U169" t="s">
        <v>343</v>
      </c>
      <c r="V169" t="s">
        <v>337</v>
      </c>
      <c r="W169" t="s">
        <v>410</v>
      </c>
      <c r="X169" t="s">
        <v>496</v>
      </c>
      <c r="Y169" s="57" t="s">
        <v>427</v>
      </c>
    </row>
    <row r="170" spans="1:25" ht="15" x14ac:dyDescent="0.25">
      <c r="A170">
        <v>1.57</v>
      </c>
      <c r="B170">
        <v>2.5099999999999998</v>
      </c>
      <c r="C170" s="43">
        <f t="shared" si="35"/>
        <v>3.5349049661227649E-2</v>
      </c>
      <c r="D170" s="44">
        <f>IF(OR($A170="",$B170=""),"",A170*'MPTO_working_2-way'!$G169)</f>
        <v>1.6254980079681274</v>
      </c>
      <c r="E170" s="46">
        <f>IF(OR($A170="",$B170=""),"",B170*'MPTO_working_2-way'!$G169)</f>
        <v>2.5987261146496814</v>
      </c>
      <c r="F170" s="44">
        <f>IF(OR($A170="",$B170=""),"",'MPTO_working_2-way'!D169)</f>
        <v>1.6148093511176675</v>
      </c>
      <c r="G170" s="46">
        <f>IF(OR($A170="",$B170=""),"",'MPTO_working_2-way'!E169)</f>
        <v>2.6265204785550034</v>
      </c>
      <c r="H170" s="44">
        <f>IF(OR($A170="",$B170=""),"",'OddsRatio_working_2-way'!M169)</f>
        <v>1.6143968129056414</v>
      </c>
      <c r="I170" s="44">
        <f>IF(OR($A170="",$B170=""),"",'OddsRatio_working_2-way'!N169)</f>
        <v>2.6276126096272243</v>
      </c>
      <c r="J170" s="44">
        <f>IF('Log_working_2-way'!$D169="","",A170^('Log_working_2-way'!$D169))</f>
        <v>1.6095273078692256</v>
      </c>
      <c r="K170" s="46">
        <f>IF('Log_working_2-way'!$D169="","",B170^('Log_working_2-way'!$D169))</f>
        <v>2.6406155837309813</v>
      </c>
      <c r="L170" s="53">
        <f t="shared" si="36"/>
        <v>0.61519607843137258</v>
      </c>
      <c r="M170" s="53">
        <f t="shared" si="37"/>
        <v>0.38480392156862747</v>
      </c>
      <c r="N170" s="54">
        <v>267</v>
      </c>
      <c r="O170" s="54">
        <f t="shared" si="38"/>
        <v>96.936305732484072</v>
      </c>
      <c r="P170" s="54">
        <f t="shared" si="39"/>
        <v>160.62549800796813</v>
      </c>
      <c r="Q170" s="54">
        <f t="shared" si="40"/>
        <v>106.37450199203188</v>
      </c>
      <c r="R170" s="54">
        <f t="shared" si="41"/>
        <v>170.06369426751593</v>
      </c>
      <c r="S170" s="55">
        <f t="shared" si="42"/>
        <v>-9.4381962595478086</v>
      </c>
      <c r="T170" s="55">
        <f t="shared" si="43"/>
        <v>-9.4381962595477944</v>
      </c>
      <c r="U170" t="s">
        <v>321</v>
      </c>
      <c r="V170" t="s">
        <v>390</v>
      </c>
      <c r="W170" t="s">
        <v>411</v>
      </c>
      <c r="X170" t="s">
        <v>496</v>
      </c>
      <c r="Y170" s="57" t="s">
        <v>421</v>
      </c>
    </row>
    <row r="171" spans="1:25" ht="15" x14ac:dyDescent="0.25">
      <c r="A171">
        <v>2.02</v>
      </c>
      <c r="B171">
        <v>1.88</v>
      </c>
      <c r="C171" s="43">
        <f t="shared" si="35"/>
        <v>2.6964398567516312E-2</v>
      </c>
      <c r="D171" s="44">
        <f>IF(OR($A171="",$B171=""),"",A171*'MPTO_working_2-way'!$G170)</f>
        <v>2.0744680851063828</v>
      </c>
      <c r="E171" s="46">
        <f>IF(OR($A171="",$B171=""),"",B171*'MPTO_working_2-way'!$G170)</f>
        <v>1.9306930693069306</v>
      </c>
      <c r="F171" s="44">
        <f>IF(OR($A171="",$B171=""),"",'MPTO_working_2-way'!D170)</f>
        <v>2.0765529308836395</v>
      </c>
      <c r="G171" s="46">
        <f>IF(OR($A171="",$B171=""),"",'MPTO_working_2-way'!E170)</f>
        <v>1.9288906948394962</v>
      </c>
      <c r="H171" s="44">
        <f>IF(OR($A171="",$B171=""),"",'OddsRatio_working_2-way'!M170)</f>
        <v>2.0766108438479098</v>
      </c>
      <c r="I171" s="44">
        <f>IF(OR($A171="",$B171=""),"",'OddsRatio_working_2-way'!N170)</f>
        <v>1.9288407280256479</v>
      </c>
      <c r="J171" s="44">
        <f>IF('Log_working_2-way'!$D170="","",A171^('Log_working_2-way'!$D170))</f>
        <v>2.0775563029751076</v>
      </c>
      <c r="K171" s="46">
        <f>IF('Log_working_2-way'!$D170="","",B171^('Log_working_2-way'!$D170))</f>
        <v>1.9280257534933587</v>
      </c>
      <c r="L171" s="53">
        <f t="shared" si="36"/>
        <v>0.48205128205128212</v>
      </c>
      <c r="M171" s="53">
        <f t="shared" si="37"/>
        <v>0.517948717948718</v>
      </c>
      <c r="N171" s="54">
        <v>268</v>
      </c>
      <c r="O171" s="54">
        <f t="shared" si="38"/>
        <v>135.32673267326734</v>
      </c>
      <c r="P171" s="54">
        <f t="shared" si="39"/>
        <v>125.44680851063828</v>
      </c>
      <c r="Q171" s="54">
        <f t="shared" si="40"/>
        <v>142.55319148936169</v>
      </c>
      <c r="R171" s="54">
        <f t="shared" si="41"/>
        <v>132.67326732673268</v>
      </c>
      <c r="S171" s="55">
        <f t="shared" si="42"/>
        <v>-7.2264588160943504</v>
      </c>
      <c r="T171" s="55">
        <f t="shared" si="43"/>
        <v>-7.2264588160944072</v>
      </c>
      <c r="U171" t="s">
        <v>350</v>
      </c>
      <c r="V171" t="s">
        <v>405</v>
      </c>
      <c r="W171" t="s">
        <v>411</v>
      </c>
      <c r="X171" t="s">
        <v>496</v>
      </c>
      <c r="Y171" s="57" t="s">
        <v>419</v>
      </c>
    </row>
    <row r="172" spans="1:25" ht="15" x14ac:dyDescent="0.25">
      <c r="A172">
        <v>1.8</v>
      </c>
      <c r="B172">
        <v>2.11</v>
      </c>
      <c r="C172" s="43">
        <f t="shared" si="35"/>
        <v>2.9489204844655115E-2</v>
      </c>
      <c r="D172" s="44">
        <f>IF(OR($A172="",$B172=""),"",A172*'MPTO_working_2-way'!$G171)</f>
        <v>1.8530805687203793</v>
      </c>
      <c r="E172" s="46">
        <f>IF(OR($A172="",$B172=""),"",B172*'MPTO_working_2-way'!$G171)</f>
        <v>2.1722222222222221</v>
      </c>
      <c r="F172" s="44">
        <f>IF(OR($A172="",$B172=""),"",'MPTO_working_2-way'!D171)</f>
        <v>1.8490749756572542</v>
      </c>
      <c r="G172" s="46">
        <f>IF(OR($A172="",$B172=""),"",'MPTO_working_2-way'!E171)</f>
        <v>2.1777522935779814</v>
      </c>
      <c r="H172" s="44">
        <f>IF(OR($A172="",$B172=""),"",'OddsRatio_working_2-way'!M171)</f>
        <v>1.8489527199560174</v>
      </c>
      <c r="I172" s="44">
        <f>IF(OR($A172="",$B172=""),"",'OddsRatio_working_2-way'!N171)</f>
        <v>2.1779218989389744</v>
      </c>
      <c r="J172" s="44">
        <f>IF('Log_working_2-way'!$D171="","",A172^('Log_working_2-way'!$D171))</f>
        <v>1.847139460573918</v>
      </c>
      <c r="K172" s="46">
        <f>IF('Log_working_2-way'!$D171="","",B172^('Log_working_2-way'!$D171))</f>
        <v>2.1804431814833727</v>
      </c>
      <c r="L172" s="53">
        <f t="shared" si="36"/>
        <v>0.53964194373401531</v>
      </c>
      <c r="M172" s="53">
        <f t="shared" si="37"/>
        <v>0.46035805626598469</v>
      </c>
      <c r="N172" s="54">
        <v>269</v>
      </c>
      <c r="O172" s="54">
        <f t="shared" si="38"/>
        <v>119.55555555555556</v>
      </c>
      <c r="P172" s="54">
        <f t="shared" si="39"/>
        <v>141.5118483412322</v>
      </c>
      <c r="Q172" s="54">
        <f t="shared" si="40"/>
        <v>127.48815165876778</v>
      </c>
      <c r="R172" s="54">
        <f t="shared" si="41"/>
        <v>149.44444444444446</v>
      </c>
      <c r="S172" s="55">
        <f t="shared" si="42"/>
        <v>-7.9325961032122194</v>
      </c>
      <c r="T172" s="55">
        <f t="shared" si="43"/>
        <v>-7.9325961032122621</v>
      </c>
      <c r="U172" t="s">
        <v>275</v>
      </c>
      <c r="V172" t="s">
        <v>277</v>
      </c>
      <c r="W172" t="s">
        <v>308</v>
      </c>
      <c r="X172" t="s">
        <v>496</v>
      </c>
      <c r="Y172" s="57" t="s">
        <v>418</v>
      </c>
    </row>
    <row r="173" spans="1:25" ht="15" x14ac:dyDescent="0.25">
      <c r="A173">
        <v>1.66</v>
      </c>
      <c r="B173">
        <v>2.34</v>
      </c>
      <c r="C173" s="43">
        <f t="shared" si="35"/>
        <v>2.9760065904644417E-2</v>
      </c>
      <c r="D173" s="44">
        <f>IF(OR($A173="",$B173=""),"",A173*'MPTO_working_2-way'!$G172)</f>
        <v>1.7094017094017095</v>
      </c>
      <c r="E173" s="46">
        <f>IF(OR($A173="",$B173=""),"",B173*'MPTO_working_2-way'!$G172)</f>
        <v>2.4096385542168677</v>
      </c>
      <c r="F173" s="44">
        <f>IF(OR($A173="",$B173=""),"",'MPTO_working_2-way'!D172)</f>
        <v>1.7020418894049603</v>
      </c>
      <c r="G173" s="46">
        <f>IF(OR($A173="",$B173=""),"",'MPTO_working_2-way'!E172)</f>
        <v>2.4244164274123086</v>
      </c>
      <c r="H173" s="44">
        <f>IF(OR($A173="",$B173=""),"",'OddsRatio_working_2-way'!M172)</f>
        <v>1.7018100265975373</v>
      </c>
      <c r="I173" s="44">
        <f>IF(OR($A173="",$B173=""),"",'OddsRatio_working_2-way'!N172)</f>
        <v>2.4248870236980302</v>
      </c>
      <c r="J173" s="44">
        <f>IF('Log_working_2-way'!$D172="","",A173^('Log_working_2-way'!$D172))</f>
        <v>1.6984752676475883</v>
      </c>
      <c r="K173" s="46">
        <f>IF('Log_working_2-way'!$D172="","",B173^('Log_working_2-way'!$D172))</f>
        <v>2.4316899199135542</v>
      </c>
      <c r="L173" s="53">
        <f t="shared" si="36"/>
        <v>0.58499999999999996</v>
      </c>
      <c r="M173" s="53">
        <f t="shared" si="37"/>
        <v>0.41499999999999998</v>
      </c>
      <c r="N173" s="54">
        <v>270</v>
      </c>
      <c r="O173" s="54">
        <f t="shared" si="38"/>
        <v>107.34939759036145</v>
      </c>
      <c r="P173" s="54">
        <f t="shared" si="39"/>
        <v>154.61538461538461</v>
      </c>
      <c r="Q173" s="54">
        <f t="shared" si="40"/>
        <v>115.3846153846154</v>
      </c>
      <c r="R173" s="54">
        <f t="shared" si="41"/>
        <v>162.65060240963857</v>
      </c>
      <c r="S173" s="55">
        <f t="shared" si="42"/>
        <v>-8.0352177942539527</v>
      </c>
      <c r="T173" s="55">
        <f t="shared" si="43"/>
        <v>-8.0352177942539527</v>
      </c>
      <c r="U173" t="s">
        <v>51</v>
      </c>
      <c r="V173" t="s">
        <v>102</v>
      </c>
      <c r="W173" t="s">
        <v>310</v>
      </c>
      <c r="X173" t="s">
        <v>496</v>
      </c>
      <c r="Y173" s="57" t="s">
        <v>424</v>
      </c>
    </row>
    <row r="174" spans="1:25" ht="15" x14ac:dyDescent="0.25">
      <c r="A174">
        <v>2.2400000000000002</v>
      </c>
      <c r="B174">
        <v>1.7</v>
      </c>
      <c r="C174" s="43">
        <f t="shared" si="35"/>
        <v>3.4663865546218364E-2</v>
      </c>
      <c r="D174" s="44">
        <f>IF(OR($A174="",$B174=""),"",A174*'MPTO_working_2-way'!$G173)</f>
        <v>2.3176470588235292</v>
      </c>
      <c r="E174" s="46">
        <f>IF(OR($A174="",$B174=""),"",B174*'MPTO_working_2-way'!$G173)</f>
        <v>1.7589285714285712</v>
      </c>
      <c r="F174" s="44">
        <f>IF(OR($A174="",$B174=""),"",'MPTO_working_2-way'!D173)</f>
        <v>2.3304773561811505</v>
      </c>
      <c r="G174" s="46">
        <f>IF(OR($A174="",$B174=""),"",'MPTO_working_2-way'!E173)</f>
        <v>1.7516099356025756</v>
      </c>
      <c r="H174" s="44">
        <f>IF(OR($A174="",$B174=""),"",'OddsRatio_working_2-way'!M173)</f>
        <v>2.3309502512973848</v>
      </c>
      <c r="I174" s="44">
        <f>IF(OR($A174="",$B174=""),"",'OddsRatio_working_2-way'!N173)</f>
        <v>1.7513428837969105</v>
      </c>
      <c r="J174" s="44">
        <f>IF('Log_working_2-way'!$D173="","",A174^('Log_working_2-way'!$D173))</f>
        <v>2.3368656510313084</v>
      </c>
      <c r="K174" s="46">
        <f>IF('Log_working_2-way'!$D173="","",B174^('Log_working_2-way'!$D173))</f>
        <v>1.7480183212340654</v>
      </c>
      <c r="L174" s="53">
        <f t="shared" si="36"/>
        <v>0.43147208121827418</v>
      </c>
      <c r="M174" s="53">
        <f t="shared" si="37"/>
        <v>0.56852791878172593</v>
      </c>
      <c r="N174" s="54">
        <v>271</v>
      </c>
      <c r="O174" s="54">
        <f t="shared" si="38"/>
        <v>150.01785714285717</v>
      </c>
      <c r="P174" s="54">
        <f t="shared" si="39"/>
        <v>111.58823529411764</v>
      </c>
      <c r="Q174" s="54">
        <f t="shared" si="40"/>
        <v>159.41176470588235</v>
      </c>
      <c r="R174" s="54">
        <f t="shared" si="41"/>
        <v>120.98214285714285</v>
      </c>
      <c r="S174" s="55">
        <f t="shared" si="42"/>
        <v>-9.3939075630251807</v>
      </c>
      <c r="T174" s="55">
        <f t="shared" si="43"/>
        <v>-9.3939075630252091</v>
      </c>
      <c r="U174" t="s">
        <v>446</v>
      </c>
      <c r="V174" t="s">
        <v>447</v>
      </c>
      <c r="W174" t="s">
        <v>311</v>
      </c>
      <c r="X174" t="s">
        <v>496</v>
      </c>
      <c r="Y174" s="57" t="s">
        <v>429</v>
      </c>
    </row>
    <row r="175" spans="1:25" ht="15" x14ac:dyDescent="0.25">
      <c r="A175">
        <v>2.29</v>
      </c>
      <c r="B175">
        <v>1.67</v>
      </c>
      <c r="C175" s="43">
        <f t="shared" si="35"/>
        <v>3.5483617917004384E-2</v>
      </c>
      <c r="D175" s="44">
        <f>IF(OR($A175="",$B175=""),"",A175*'MPTO_working_2-way'!$G174)</f>
        <v>2.3712574850299402</v>
      </c>
      <c r="E175" s="46">
        <f>IF(OR($A175="",$B175=""),"",B175*'MPTO_working_2-way'!$G174)</f>
        <v>1.7292576419213972</v>
      </c>
      <c r="F175" s="44">
        <f>IF(OR($A175="",$B175=""),"",'MPTO_working_2-way'!D174)</f>
        <v>2.3869799956308713</v>
      </c>
      <c r="G175" s="46">
        <f>IF(OR($A175="",$B175=""),"",'MPTO_working_2-way'!E174)</f>
        <v>1.7209909322052965</v>
      </c>
      <c r="H175" s="44">
        <f>IF(OR($A175="",$B175=""),"",'OddsRatio_working_2-way'!M174)</f>
        <v>2.3875781543136072</v>
      </c>
      <c r="I175" s="44">
        <f>IF(OR($A175="",$B175=""),"",'OddsRatio_working_2-way'!N174)</f>
        <v>1.7206801266590057</v>
      </c>
      <c r="J175" s="44">
        <f>IF('Log_working_2-way'!$D174="","",A175^('Log_working_2-way'!$D174))</f>
        <v>2.394851636566246</v>
      </c>
      <c r="K175" s="46">
        <f>IF('Log_working_2-way'!$D174="","",B175^('Log_working_2-way'!$D174))</f>
        <v>1.7169221254682223</v>
      </c>
      <c r="L175" s="53">
        <f t="shared" si="36"/>
        <v>0.42171717171717171</v>
      </c>
      <c r="M175" s="53">
        <f t="shared" si="37"/>
        <v>0.5782828282828284</v>
      </c>
      <c r="N175" s="54">
        <v>272</v>
      </c>
      <c r="O175" s="54">
        <f t="shared" si="38"/>
        <v>153.2227074235808</v>
      </c>
      <c r="P175" s="54">
        <f t="shared" si="39"/>
        <v>109.12574850299403</v>
      </c>
      <c r="Q175" s="54">
        <f t="shared" si="40"/>
        <v>162.87425149700601</v>
      </c>
      <c r="R175" s="54">
        <f t="shared" si="41"/>
        <v>118.77729257641921</v>
      </c>
      <c r="S175" s="55">
        <f t="shared" si="42"/>
        <v>-9.6515440734252138</v>
      </c>
      <c r="T175" s="55">
        <f t="shared" si="43"/>
        <v>-9.6515440734251854</v>
      </c>
      <c r="U175" t="s">
        <v>448</v>
      </c>
      <c r="V175" t="s">
        <v>449</v>
      </c>
      <c r="W175" t="s">
        <v>311</v>
      </c>
      <c r="X175" t="s">
        <v>496</v>
      </c>
      <c r="Y175" s="57" t="s">
        <v>419</v>
      </c>
    </row>
    <row r="176" spans="1:25" ht="15" x14ac:dyDescent="0.25">
      <c r="A176">
        <v>2.04</v>
      </c>
      <c r="B176">
        <v>1.85</v>
      </c>
      <c r="C176" s="43">
        <f t="shared" si="35"/>
        <v>3.0736618971912932E-2</v>
      </c>
      <c r="D176" s="44">
        <f>IF(OR($A176="",$B176=""),"",A176*'MPTO_working_2-way'!$G175)</f>
        <v>2.1027027027027025</v>
      </c>
      <c r="E176" s="46">
        <f>IF(OR($A176="",$B176=""),"",B176*'MPTO_working_2-way'!$G175)</f>
        <v>1.9068627450980391</v>
      </c>
      <c r="F176" s="44">
        <f>IF(OR($A176="",$B176=""),"",'MPTO_working_2-way'!D175)</f>
        <v>2.1060267857142851</v>
      </c>
      <c r="G176" s="46">
        <f>IF(OR($A176="",$B176=""),"",'MPTO_working_2-way'!E175)</f>
        <v>1.9041372351160444</v>
      </c>
      <c r="H176" s="44">
        <f>IF(OR($A176="",$B176=""),"",'OddsRatio_working_2-way'!M175)</f>
        <v>2.1061326375099441</v>
      </c>
      <c r="I176" s="44">
        <f>IF(OR($A176="",$B176=""),"",'OddsRatio_working_2-way'!N175)</f>
        <v>1.904050713349474</v>
      </c>
      <c r="J176" s="44">
        <f>IF('Log_working_2-way'!$D175="","",A176^('Log_working_2-way'!$D175))</f>
        <v>2.1076465292124213</v>
      </c>
      <c r="K176" s="46">
        <f>IF('Log_working_2-way'!$D175="","",B176^('Log_working_2-way'!$D175))</f>
        <v>1.9028150891340896</v>
      </c>
      <c r="L176" s="53">
        <f t="shared" si="36"/>
        <v>0.47557840616966585</v>
      </c>
      <c r="M176" s="53">
        <f t="shared" si="37"/>
        <v>0.52442159383033427</v>
      </c>
      <c r="N176" s="54">
        <v>273</v>
      </c>
      <c r="O176" s="54">
        <f t="shared" si="38"/>
        <v>139.17647058823528</v>
      </c>
      <c r="P176" s="54">
        <f t="shared" si="39"/>
        <v>125.43243243243242</v>
      </c>
      <c r="Q176" s="54">
        <f t="shared" si="40"/>
        <v>147.56756756756755</v>
      </c>
      <c r="R176" s="54">
        <f t="shared" si="41"/>
        <v>133.8235294117647</v>
      </c>
      <c r="S176" s="55">
        <f t="shared" si="42"/>
        <v>-8.3910969793322749</v>
      </c>
      <c r="T176" s="55">
        <f t="shared" si="43"/>
        <v>-8.3910969793322749</v>
      </c>
      <c r="U176" t="s">
        <v>172</v>
      </c>
      <c r="V176" t="s">
        <v>144</v>
      </c>
      <c r="W176" t="s">
        <v>313</v>
      </c>
      <c r="X176" t="s">
        <v>496</v>
      </c>
      <c r="Y176" s="57" t="s">
        <v>421</v>
      </c>
    </row>
    <row r="177" spans="1:25" ht="15" x14ac:dyDescent="0.25">
      <c r="A177">
        <v>1.85</v>
      </c>
      <c r="B177">
        <v>2.0499999999999998</v>
      </c>
      <c r="C177" s="43">
        <f t="shared" si="35"/>
        <v>2.8345418589321048E-2</v>
      </c>
      <c r="D177" s="44">
        <f>IF(OR($A177="",$B177=""),"",A177*'MPTO_working_2-way'!$G176)</f>
        <v>1.902439024390244</v>
      </c>
      <c r="E177" s="46">
        <f>IF(OR($A177="",$B177=""),"",B177*'MPTO_working_2-way'!$G176)</f>
        <v>2.1081081081081079</v>
      </c>
      <c r="F177" s="44">
        <f>IF(OR($A177="",$B177=""),"",'MPTO_working_2-way'!D176)</f>
        <v>1.8998121477770822</v>
      </c>
      <c r="G177" s="46">
        <f>IF(OR($A177="",$B177=""),"",'MPTO_working_2-way'!E176)</f>
        <v>2.1113430758524703</v>
      </c>
      <c r="H177" s="44">
        <f>IF(OR($A177="",$B177=""),"",'OddsRatio_working_2-way'!M176)</f>
        <v>1.8997354108424378</v>
      </c>
      <c r="I177" s="44">
        <f>IF(OR($A177="",$B177=""),"",'OddsRatio_working_2-way'!N176)</f>
        <v>2.1114378604524222</v>
      </c>
      <c r="J177" s="44">
        <f>IF('Log_working_2-way'!$D176="","",A177^('Log_working_2-way'!$D176))</f>
        <v>1.8985467665018629</v>
      </c>
      <c r="K177" s="46">
        <f>IF('Log_working_2-way'!$D176="","",B177^('Log_working_2-way'!$D176))</f>
        <v>2.1129081281913611</v>
      </c>
      <c r="L177" s="53">
        <f t="shared" si="36"/>
        <v>0.52564102564102555</v>
      </c>
      <c r="M177" s="53">
        <f t="shared" si="37"/>
        <v>0.47435897435897439</v>
      </c>
      <c r="N177" s="54">
        <v>274</v>
      </c>
      <c r="O177" s="54">
        <f t="shared" si="38"/>
        <v>125.89189189189189</v>
      </c>
      <c r="P177" s="54">
        <f t="shared" si="39"/>
        <v>140.34146341463412</v>
      </c>
      <c r="Q177" s="54">
        <f t="shared" si="40"/>
        <v>133.65853658536588</v>
      </c>
      <c r="R177" s="54">
        <f t="shared" si="41"/>
        <v>148.1081081081081</v>
      </c>
      <c r="S177" s="55">
        <f t="shared" si="42"/>
        <v>-7.7666446934739923</v>
      </c>
      <c r="T177" s="55">
        <f t="shared" si="43"/>
        <v>-7.7666446934739781</v>
      </c>
      <c r="U177" t="s">
        <v>147</v>
      </c>
      <c r="V177" t="s">
        <v>149</v>
      </c>
      <c r="W177" t="s">
        <v>313</v>
      </c>
      <c r="X177" t="s">
        <v>496</v>
      </c>
      <c r="Y177" s="57" t="s">
        <v>421</v>
      </c>
    </row>
    <row r="178" spans="1:25" ht="15" x14ac:dyDescent="0.25">
      <c r="A178">
        <v>1.89</v>
      </c>
      <c r="B178">
        <v>1.98</v>
      </c>
      <c r="C178" s="43">
        <f t="shared" si="35"/>
        <v>3.4151034151034265E-2</v>
      </c>
      <c r="D178" s="44">
        <f>IF(OR($A178="",$B178=""),"",A178*'MPTO_working_2-way'!$G177)</f>
        <v>1.9545454545454546</v>
      </c>
      <c r="E178" s="46">
        <f>IF(OR($A178="",$B178=""),"",B178*'MPTO_working_2-way'!$G177)</f>
        <v>2.0476190476190479</v>
      </c>
      <c r="F178" s="44">
        <f>IF(OR($A178="",$B178=""),"",'MPTO_working_2-way'!D177)</f>
        <v>1.9530295913574449</v>
      </c>
      <c r="G178" s="46">
        <f>IF(OR($A178="",$B178=""),"",'MPTO_working_2-way'!E177)</f>
        <v>2.0492853622474128</v>
      </c>
      <c r="H178" s="44">
        <f>IF(OR($A178="",$B178=""),"",'OddsRatio_working_2-way'!M177)</f>
        <v>1.9529760045804527</v>
      </c>
      <c r="I178" s="44">
        <f>IF(OR($A178="",$B178=""),"",'OddsRatio_working_2-way'!N177)</f>
        <v>2.0493443645942064</v>
      </c>
      <c r="J178" s="44">
        <f>IF('Log_working_2-way'!$D177="","",A178^('Log_working_2-way'!$D177))</f>
        <v>1.9522863194945297</v>
      </c>
      <c r="K178" s="46">
        <f>IF('Log_working_2-way'!$D177="","",B178^('Log_working_2-way'!$D177))</f>
        <v>2.0501043431252364</v>
      </c>
      <c r="L178" s="53">
        <f t="shared" si="36"/>
        <v>0.51162790697674421</v>
      </c>
      <c r="M178" s="53">
        <f t="shared" si="37"/>
        <v>0.48837209302325574</v>
      </c>
      <c r="N178" s="54">
        <v>275</v>
      </c>
      <c r="O178" s="54">
        <f t="shared" si="38"/>
        <v>129.49735449735451</v>
      </c>
      <c r="P178" s="54">
        <f t="shared" si="39"/>
        <v>136.11111111111111</v>
      </c>
      <c r="Q178" s="54">
        <f t="shared" si="40"/>
        <v>138.88888888888889</v>
      </c>
      <c r="R178" s="54">
        <f t="shared" si="41"/>
        <v>145.50264550264552</v>
      </c>
      <c r="S178" s="55">
        <f t="shared" si="42"/>
        <v>-9.3915343915343783</v>
      </c>
      <c r="T178" s="55">
        <f t="shared" si="43"/>
        <v>-9.3915343915344067</v>
      </c>
      <c r="U178" t="s">
        <v>450</v>
      </c>
      <c r="V178" t="s">
        <v>451</v>
      </c>
      <c r="W178" t="s">
        <v>500</v>
      </c>
      <c r="X178" t="s">
        <v>496</v>
      </c>
      <c r="Y178" s="57" t="s">
        <v>419</v>
      </c>
    </row>
    <row r="179" spans="1:25" ht="15" x14ac:dyDescent="0.25">
      <c r="A179">
        <v>1.74</v>
      </c>
      <c r="B179">
        <v>2.16</v>
      </c>
      <c r="C179" s="43">
        <f t="shared" si="35"/>
        <v>3.7675606641123682E-2</v>
      </c>
      <c r="D179" s="44">
        <f>IF(OR($A179="",$B179=""),"",A179*'MPTO_working_2-way'!$G178)</f>
        <v>1.8055555555555551</v>
      </c>
      <c r="E179" s="46">
        <f>IF(OR($A179="",$B179=""),"",B179*'MPTO_working_2-way'!$G178)</f>
        <v>2.2413793103448274</v>
      </c>
      <c r="F179" s="44">
        <f>IF(OR($A179="",$B179=""),"",'MPTO_working_2-way'!D178)</f>
        <v>1.7989661114302122</v>
      </c>
      <c r="G179" s="46">
        <f>IF(OR($A179="",$B179=""),"",'MPTO_working_2-way'!E178)</f>
        <v>2.2516175413371671</v>
      </c>
      <c r="H179" s="44">
        <f>IF(OR($A179="",$B179=""),"",'OddsRatio_working_2-way'!M178)</f>
        <v>1.7987058497862392</v>
      </c>
      <c r="I179" s="44">
        <f>IF(OR($A179="",$B179=""),"",'OddsRatio_working_2-way'!N178)</f>
        <v>2.2520253861514017</v>
      </c>
      <c r="J179" s="44">
        <f>IF('Log_working_2-way'!$D178="","",A179^('Log_working_2-way'!$D178))</f>
        <v>1.7957063007853538</v>
      </c>
      <c r="K179" s="46">
        <f>IF('Log_working_2-way'!$D178="","",B179^('Log_working_2-way'!$D178))</f>
        <v>2.2567451068476951</v>
      </c>
      <c r="L179" s="53">
        <f t="shared" si="36"/>
        <v>0.55384615384615399</v>
      </c>
      <c r="M179" s="53">
        <f t="shared" si="37"/>
        <v>0.44615384615384618</v>
      </c>
      <c r="N179" s="54">
        <v>276</v>
      </c>
      <c r="O179" s="54">
        <f t="shared" si="38"/>
        <v>117.37931034482759</v>
      </c>
      <c r="P179" s="54">
        <f t="shared" si="39"/>
        <v>148.22222222222226</v>
      </c>
      <c r="Q179" s="54">
        <f t="shared" si="40"/>
        <v>127.77777777777776</v>
      </c>
      <c r="R179" s="54">
        <f t="shared" si="41"/>
        <v>158.62068965517241</v>
      </c>
      <c r="S179" s="55">
        <f t="shared" si="42"/>
        <v>-10.39846743295017</v>
      </c>
      <c r="T179" s="55">
        <f t="shared" si="43"/>
        <v>-10.398467432950156</v>
      </c>
      <c r="U179" t="s">
        <v>64</v>
      </c>
      <c r="V179" t="s">
        <v>402</v>
      </c>
      <c r="W179" t="s">
        <v>316</v>
      </c>
      <c r="X179" t="s">
        <v>496</v>
      </c>
      <c r="Y179" s="57" t="s">
        <v>422</v>
      </c>
    </row>
    <row r="180" spans="1:25" ht="15" x14ac:dyDescent="0.25">
      <c r="A180">
        <v>1.85</v>
      </c>
      <c r="B180">
        <v>2.0099999999999998</v>
      </c>
      <c r="C180" s="43">
        <f t="shared" si="35"/>
        <v>3.80529783514858E-2</v>
      </c>
      <c r="D180" s="44">
        <f>IF(OR($A180="",$B180=""),"",A180*'MPTO_working_2-way'!$G179)</f>
        <v>1.9203980099502489</v>
      </c>
      <c r="E180" s="46">
        <f>IF(OR($A180="",$B180=""),"",B180*'MPTO_working_2-way'!$G179)</f>
        <v>2.086486486486486</v>
      </c>
      <c r="F180" s="44">
        <f>IF(OR($A180="",$B180=""),"",'MPTO_working_2-way'!D179)</f>
        <v>1.9174938764986464</v>
      </c>
      <c r="G180" s="46">
        <f>IF(OR($A180="",$B180=""),"",'MPTO_working_2-way'!E179)</f>
        <v>2.0899255304201207</v>
      </c>
      <c r="H180" s="44">
        <f>IF(OR($A180="",$B180=""),"",'OddsRatio_working_2-way'!M179)</f>
        <v>1.91737896118008</v>
      </c>
      <c r="I180" s="44">
        <f>IF(OR($A180="",$B180=""),"",'OddsRatio_working_2-way'!N179)</f>
        <v>2.0900620597551534</v>
      </c>
      <c r="J180" s="44">
        <f>IF('Log_working_2-way'!$D179="","",A180^('Log_working_2-way'!$D179))</f>
        <v>1.9160544641822177</v>
      </c>
      <c r="K180" s="46">
        <f>IF('Log_working_2-way'!$D179="","",B180^('Log_working_2-way'!$D179))</f>
        <v>2.0916381493676872</v>
      </c>
      <c r="L180" s="53">
        <f t="shared" si="36"/>
        <v>0.52072538860103623</v>
      </c>
      <c r="M180" s="53">
        <f t="shared" si="37"/>
        <v>0.47927461139896382</v>
      </c>
      <c r="N180" s="54">
        <v>277</v>
      </c>
      <c r="O180" s="54">
        <f t="shared" si="38"/>
        <v>127.27027027027027</v>
      </c>
      <c r="P180" s="54">
        <f t="shared" si="39"/>
        <v>139.18905472636817</v>
      </c>
      <c r="Q180" s="54">
        <f t="shared" si="40"/>
        <v>137.81094527363186</v>
      </c>
      <c r="R180" s="54">
        <f t="shared" si="41"/>
        <v>149.72972972972971</v>
      </c>
      <c r="S180" s="55">
        <f t="shared" si="42"/>
        <v>-10.540675003361585</v>
      </c>
      <c r="T180" s="55">
        <f t="shared" si="43"/>
        <v>-10.540675003361542</v>
      </c>
      <c r="U180" t="s">
        <v>333</v>
      </c>
      <c r="V180" t="s">
        <v>331</v>
      </c>
      <c r="W180" t="s">
        <v>413</v>
      </c>
      <c r="X180" t="s">
        <v>497</v>
      </c>
      <c r="Y180" s="57" t="s">
        <v>429</v>
      </c>
    </row>
    <row r="181" spans="1:25" ht="15" x14ac:dyDescent="0.25">
      <c r="A181">
        <v>1.87</v>
      </c>
      <c r="B181">
        <v>1.98</v>
      </c>
      <c r="C181" s="43">
        <f t="shared" si="35"/>
        <v>3.9809863339275164E-2</v>
      </c>
      <c r="D181" s="44">
        <f>IF(OR($A181="",$B181=""),"",A181*'MPTO_working_2-way'!$G180)</f>
        <v>1.9444444444444446</v>
      </c>
      <c r="E181" s="46">
        <f>IF(OR($A181="",$B181=""),"",B181*'MPTO_working_2-way'!$G180)</f>
        <v>2.0588235294117649</v>
      </c>
      <c r="F181" s="44">
        <f>IF(OR($A181="",$B181=""),"",'MPTO_working_2-way'!D180)</f>
        <v>1.9422965954991347</v>
      </c>
      <c r="G181" s="46">
        <f>IF(OR($A181="",$B181=""),"",'MPTO_working_2-way'!E180)</f>
        <v>2.0612369871402327</v>
      </c>
      <c r="H181" s="44">
        <f>IF(OR($A181="",$B181=""),"",'OddsRatio_working_2-way'!M180)</f>
        <v>1.9422075684480664</v>
      </c>
      <c r="I181" s="44">
        <f>IF(OR($A181="",$B181=""),"",'OddsRatio_working_2-way'!N180)</f>
        <v>2.0613372610104652</v>
      </c>
      <c r="J181" s="44">
        <f>IF('Log_working_2-way'!$D180="","",A181^('Log_working_2-way'!$D180))</f>
        <v>1.9412260543508966</v>
      </c>
      <c r="K181" s="46">
        <f>IF('Log_working_2-way'!$D180="","",B181^('Log_working_2-way'!$D180))</f>
        <v>2.0624440275290437</v>
      </c>
      <c r="L181" s="53">
        <f t="shared" si="36"/>
        <v>0.51428571428571423</v>
      </c>
      <c r="M181" s="53">
        <f t="shared" si="37"/>
        <v>0.48571428571428565</v>
      </c>
      <c r="N181" s="54">
        <v>278</v>
      </c>
      <c r="O181" s="54">
        <f t="shared" si="38"/>
        <v>129.3368983957219</v>
      </c>
      <c r="P181" s="54">
        <f t="shared" si="39"/>
        <v>137.59595959595958</v>
      </c>
      <c r="Q181" s="54">
        <f t="shared" si="40"/>
        <v>140.40404040404042</v>
      </c>
      <c r="R181" s="54">
        <f t="shared" si="41"/>
        <v>148.66310160427804</v>
      </c>
      <c r="S181" s="55">
        <f t="shared" si="42"/>
        <v>-11.067142008318513</v>
      </c>
      <c r="T181" s="55">
        <f t="shared" si="43"/>
        <v>-11.067142008318456</v>
      </c>
      <c r="U181" t="s">
        <v>328</v>
      </c>
      <c r="V181" t="s">
        <v>332</v>
      </c>
      <c r="W181" t="s">
        <v>413</v>
      </c>
      <c r="X181" t="s">
        <v>497</v>
      </c>
      <c r="Y181" s="57" t="s">
        <v>423</v>
      </c>
    </row>
    <row r="182" spans="1:25" ht="15" x14ac:dyDescent="0.25">
      <c r="A182">
        <v>1.74</v>
      </c>
      <c r="B182">
        <v>2.15</v>
      </c>
      <c r="C182" s="43">
        <f t="shared" si="35"/>
        <v>3.9828922747928264E-2</v>
      </c>
      <c r="D182" s="44">
        <f>IF(OR($A182="",$B182=""),"",A182*'MPTO_working_2-way'!$G181)</f>
        <v>1.8093023255813951</v>
      </c>
      <c r="E182" s="46">
        <f>IF(OR($A182="",$B182=""),"",B182*'MPTO_working_2-way'!$G181)</f>
        <v>2.2356321839080455</v>
      </c>
      <c r="F182" s="44">
        <f>IF(OR($A182="",$B182=""),"",'MPTO_working_2-way'!D181)</f>
        <v>1.8024572392194651</v>
      </c>
      <c r="G182" s="46">
        <f>IF(OR($A182="",$B182=""),"",'MPTO_working_2-way'!E181)</f>
        <v>2.2461723206244368</v>
      </c>
      <c r="H182" s="44">
        <f>IF(OR($A182="",$B182=""),"",'OddsRatio_working_2-way'!M181)</f>
        <v>1.8021709673564388</v>
      </c>
      <c r="I182" s="44">
        <f>IF(OR($A182="",$B182=""),"",'OddsRatio_working_2-way'!N181)</f>
        <v>2.2466170438647359</v>
      </c>
      <c r="J182" s="44">
        <f>IF('Log_working_2-way'!$D181="","",A182^('Log_working_2-way'!$D181))</f>
        <v>1.7990502616731108</v>
      </c>
      <c r="K182" s="46">
        <f>IF('Log_working_2-way'!$D181="","",B182^('Log_working_2-way'!$D181))</f>
        <v>2.2514857299538718</v>
      </c>
      <c r="L182" s="53">
        <f t="shared" si="36"/>
        <v>0.5526992287917738</v>
      </c>
      <c r="M182" s="53">
        <f t="shared" si="37"/>
        <v>0.44730077120822631</v>
      </c>
      <c r="N182" s="54">
        <v>279</v>
      </c>
      <c r="O182" s="54">
        <f t="shared" si="38"/>
        <v>118.65517241379308</v>
      </c>
      <c r="P182" s="54">
        <f t="shared" si="39"/>
        <v>149.23255813953489</v>
      </c>
      <c r="Q182" s="54">
        <f t="shared" si="40"/>
        <v>129.76744186046511</v>
      </c>
      <c r="R182" s="54">
        <f t="shared" si="41"/>
        <v>160.34482758620689</v>
      </c>
      <c r="S182" s="55">
        <f t="shared" si="42"/>
        <v>-11.11226944667203</v>
      </c>
      <c r="T182" s="55">
        <f t="shared" si="43"/>
        <v>-11.112269446672002</v>
      </c>
      <c r="U182" t="s">
        <v>404</v>
      </c>
      <c r="V182" t="s">
        <v>327</v>
      </c>
      <c r="W182" t="s">
        <v>413</v>
      </c>
      <c r="X182" t="s">
        <v>497</v>
      </c>
      <c r="Y182" s="57" t="s">
        <v>501</v>
      </c>
    </row>
    <row r="183" spans="1:25" ht="15" x14ac:dyDescent="0.25">
      <c r="A183">
        <v>1.77</v>
      </c>
      <c r="B183">
        <v>2.09</v>
      </c>
      <c r="C183" s="43">
        <f t="shared" si="35"/>
        <v>4.3440650933960434E-2</v>
      </c>
      <c r="D183" s="44">
        <f>IF(OR($A183="",$B183=""),"",A183*'MPTO_working_2-way'!$G182)</f>
        <v>1.8468899521531099</v>
      </c>
      <c r="E183" s="46">
        <f>IF(OR($A183="",$B183=""),"",B183*'MPTO_working_2-way'!$G182)</f>
        <v>2.1807909604519771</v>
      </c>
      <c r="F183" s="44">
        <f>IF(OR($A183="",$B183=""),"",'MPTO_working_2-way'!D182)</f>
        <v>1.8407682929863407</v>
      </c>
      <c r="G183" s="46">
        <f>IF(OR($A183="",$B183=""),"",'MPTO_working_2-way'!E182)</f>
        <v>2.1893883348622492</v>
      </c>
      <c r="H183" s="44">
        <f>IF(OR($A183="",$B183=""),"",'OddsRatio_working_2-way'!M182)</f>
        <v>1.8404891542123691</v>
      </c>
      <c r="I183" s="44">
        <f>IF(OR($A183="",$B183=""),"",'OddsRatio_working_2-way'!N182)</f>
        <v>2.189783348170756</v>
      </c>
      <c r="J183" s="44">
        <f>IF('Log_working_2-way'!$D182="","",A183^('Log_working_2-way'!$D182))</f>
        <v>1.8376896646706193</v>
      </c>
      <c r="K183" s="46">
        <f>IF('Log_working_2-way'!$D182="","",B183^('Log_working_2-way'!$D182))</f>
        <v>2.1937595056671091</v>
      </c>
      <c r="L183" s="53">
        <f t="shared" si="36"/>
        <v>0.54145077720207258</v>
      </c>
      <c r="M183" s="53">
        <f t="shared" si="37"/>
        <v>0.45854922279792754</v>
      </c>
      <c r="N183" s="54">
        <v>280</v>
      </c>
      <c r="O183" s="54">
        <f t="shared" si="38"/>
        <v>121.80790960451979</v>
      </c>
      <c r="P183" s="54">
        <f t="shared" si="39"/>
        <v>146.02870813397126</v>
      </c>
      <c r="Q183" s="54">
        <f t="shared" si="40"/>
        <v>133.97129186602874</v>
      </c>
      <c r="R183" s="54">
        <f t="shared" si="41"/>
        <v>158.19209039548022</v>
      </c>
      <c r="S183" s="55">
        <f t="shared" si="42"/>
        <v>-12.163382261508943</v>
      </c>
      <c r="T183" s="55">
        <f t="shared" si="43"/>
        <v>-12.163382261508957</v>
      </c>
      <c r="U183" t="s">
        <v>334</v>
      </c>
      <c r="V183" t="s">
        <v>376</v>
      </c>
      <c r="W183" t="s">
        <v>413</v>
      </c>
      <c r="X183" t="s">
        <v>497</v>
      </c>
      <c r="Y183" s="57" t="s">
        <v>431</v>
      </c>
    </row>
    <row r="184" spans="1:25" ht="15" x14ac:dyDescent="0.25">
      <c r="A184">
        <v>1.36</v>
      </c>
      <c r="B184">
        <v>3.32</v>
      </c>
      <c r="C184" s="43">
        <f t="shared" si="35"/>
        <v>3.649893692416728E-2</v>
      </c>
      <c r="D184" s="44">
        <f>IF(OR($A184="",$B184=""),"",A184*'MPTO_working_2-way'!$G183)</f>
        <v>1.4096385542168677</v>
      </c>
      <c r="E184" s="46">
        <f>IF(OR($A184="",$B184=""),"",B184*'MPTO_working_2-way'!$G183)</f>
        <v>3.4411764705882351</v>
      </c>
      <c r="F184" s="44">
        <f>IF(OR($A184="",$B184=""),"",'MPTO_working_2-way'!D183)</f>
        <v>1.3946132937978752</v>
      </c>
      <c r="G184" s="46">
        <f>IF(OR($A184="",$B184=""),"",'MPTO_working_2-way'!E183)</f>
        <v>3.5341264871634315</v>
      </c>
      <c r="H184" s="44">
        <f>IF(OR($A184="",$B184=""),"",'OddsRatio_working_2-way'!M183)</f>
        <v>1.3939192985791682</v>
      </c>
      <c r="I184" s="44">
        <f>IF(OR($A184="",$B184=""),"",'OddsRatio_working_2-way'!N183)</f>
        <v>3.5385910352879693</v>
      </c>
      <c r="J184" s="44">
        <f>IF('Log_working_2-way'!$D183="","",A184^('Log_working_2-way'!$D183))</f>
        <v>1.3869554203525303</v>
      </c>
      <c r="K184" s="46">
        <f>IF('Log_working_2-way'!$D183="","",B184^('Log_working_2-way'!$D183))</f>
        <v>3.5842770184927342</v>
      </c>
      <c r="L184" s="53">
        <f t="shared" si="36"/>
        <v>0.70940170940170932</v>
      </c>
      <c r="M184" s="53">
        <f t="shared" si="37"/>
        <v>0.29059829059829062</v>
      </c>
      <c r="N184" s="54">
        <v>281</v>
      </c>
      <c r="O184" s="54">
        <f t="shared" si="38"/>
        <v>74.382352941176478</v>
      </c>
      <c r="P184" s="54">
        <f t="shared" si="39"/>
        <v>196.36144578313252</v>
      </c>
      <c r="Q184" s="54">
        <f t="shared" si="40"/>
        <v>84.638554216867476</v>
      </c>
      <c r="R184" s="54">
        <f t="shared" si="41"/>
        <v>206.61764705882351</v>
      </c>
      <c r="S184" s="55">
        <f t="shared" si="42"/>
        <v>-10.256201275690998</v>
      </c>
      <c r="T184" s="55">
        <f t="shared" si="43"/>
        <v>-10.256201275690984</v>
      </c>
      <c r="U184" t="s">
        <v>346</v>
      </c>
      <c r="V184" t="s">
        <v>339</v>
      </c>
      <c r="W184" t="s">
        <v>410</v>
      </c>
      <c r="X184" t="s">
        <v>497</v>
      </c>
      <c r="Y184" s="57" t="s">
        <v>421</v>
      </c>
    </row>
    <row r="185" spans="1:25" ht="15" x14ac:dyDescent="0.25">
      <c r="A185">
        <v>2.1800000000000002</v>
      </c>
      <c r="B185">
        <v>1.76</v>
      </c>
      <c r="C185" s="43">
        <f t="shared" si="35"/>
        <v>2.6897414512093487E-2</v>
      </c>
      <c r="D185" s="44">
        <f>IF(OR($A185="",$B185=""),"",A185*'MPTO_working_2-way'!$G184)</f>
        <v>2.2386363636363638</v>
      </c>
      <c r="E185" s="46">
        <f>IF(OR($A185="",$B185=""),"",B185*'MPTO_working_2-way'!$G184)</f>
        <v>1.8073394495412844</v>
      </c>
      <c r="F185" s="44">
        <f>IF(OR($A185="",$B185=""),"",'MPTO_working_2-way'!D184)</f>
        <v>2.2458440646218687</v>
      </c>
      <c r="G185" s="46">
        <f>IF(OR($A185="",$B185=""),"",'MPTO_working_2-way'!E184)</f>
        <v>1.8026686713023867</v>
      </c>
      <c r="H185" s="44">
        <f>IF(OR($A185="",$B185=""),"",'OddsRatio_working_2-way'!M184)</f>
        <v>2.2460463791317595</v>
      </c>
      <c r="I185" s="44">
        <f>IF(OR($A185="",$B185=""),"",'OddsRatio_working_2-way'!N184)</f>
        <v>1.8025383458814721</v>
      </c>
      <c r="J185" s="44">
        <f>IF('Log_working_2-way'!$D184="","",A185^('Log_working_2-way'!$D184))</f>
        <v>2.2493315392032671</v>
      </c>
      <c r="K185" s="46">
        <f>IF('Log_working_2-way'!$D184="","",B185^('Log_working_2-way'!$D184))</f>
        <v>1.8004280438143094</v>
      </c>
      <c r="L185" s="53">
        <f t="shared" si="36"/>
        <v>0.44670050761421315</v>
      </c>
      <c r="M185" s="53">
        <f t="shared" si="37"/>
        <v>0.5532994923857868</v>
      </c>
      <c r="N185" s="54">
        <v>282</v>
      </c>
      <c r="O185" s="54">
        <f t="shared" si="38"/>
        <v>152.64220183486236</v>
      </c>
      <c r="P185" s="54">
        <f t="shared" si="39"/>
        <v>121.77272727272728</v>
      </c>
      <c r="Q185" s="54">
        <f t="shared" si="40"/>
        <v>160.22727272727275</v>
      </c>
      <c r="R185" s="54">
        <f t="shared" si="41"/>
        <v>129.35779816513761</v>
      </c>
      <c r="S185" s="55">
        <f t="shared" si="42"/>
        <v>-7.5850708924103856</v>
      </c>
      <c r="T185" s="55">
        <f t="shared" si="43"/>
        <v>-7.5850708924103287</v>
      </c>
      <c r="U185" t="s">
        <v>336</v>
      </c>
      <c r="V185" t="s">
        <v>387</v>
      </c>
      <c r="W185" t="s">
        <v>410</v>
      </c>
      <c r="X185" t="s">
        <v>497</v>
      </c>
      <c r="Y185" s="57" t="s">
        <v>419</v>
      </c>
    </row>
    <row r="186" spans="1:25" ht="15" x14ac:dyDescent="0.25">
      <c r="A186">
        <v>1.71</v>
      </c>
      <c r="B186">
        <v>2.25</v>
      </c>
      <c r="C186" s="43">
        <f t="shared" si="35"/>
        <v>2.9239766081871288E-2</v>
      </c>
      <c r="D186" s="44">
        <f>IF(OR($A186="",$B186=""),"",A186*'MPTO_working_2-way'!$G185)</f>
        <v>1.7599999999999998</v>
      </c>
      <c r="E186" s="46">
        <f>IF(OR($A186="",$B186=""),"",B186*'MPTO_working_2-way'!$G185)</f>
        <v>2.3157894736842106</v>
      </c>
      <c r="F186" s="44">
        <f>IF(OR($A186="",$B186=""),"",'MPTO_working_2-way'!D185)</f>
        <v>1.7538461538461536</v>
      </c>
      <c r="G186" s="46">
        <f>IF(OR($A186="",$B186=""),"",'MPTO_working_2-way'!E185)</f>
        <v>2.3265306122448979</v>
      </c>
      <c r="H186" s="44">
        <f>IF(OR($A186="",$B186=""),"",'OddsRatio_working_2-way'!M185)</f>
        <v>1.753657747256671</v>
      </c>
      <c r="I186" s="44">
        <f>IF(OR($A186="",$B186=""),"",'OddsRatio_working_2-way'!N185)</f>
        <v>2.3268622310856886</v>
      </c>
      <c r="J186" s="44">
        <f>IF('Log_working_2-way'!$D185="","",A186^('Log_working_2-way'!$D185))</f>
        <v>1.7508722508087184</v>
      </c>
      <c r="K186" s="46">
        <f>IF('Log_working_2-way'!$D185="","",B186^('Log_working_2-way'!$D185))</f>
        <v>2.331784466562643</v>
      </c>
      <c r="L186" s="53">
        <f t="shared" si="36"/>
        <v>0.56818181818181823</v>
      </c>
      <c r="M186" s="53">
        <f t="shared" si="37"/>
        <v>0.43181818181818182</v>
      </c>
      <c r="N186" s="54">
        <v>283</v>
      </c>
      <c r="O186" s="54">
        <f t="shared" si="38"/>
        <v>117.50292397660819</v>
      </c>
      <c r="P186" s="54">
        <f t="shared" si="39"/>
        <v>157.2222222222222</v>
      </c>
      <c r="Q186" s="54">
        <f t="shared" si="40"/>
        <v>125.77777777777777</v>
      </c>
      <c r="R186" s="54">
        <f t="shared" si="41"/>
        <v>165.4970760233918</v>
      </c>
      <c r="S186" s="55">
        <f t="shared" si="42"/>
        <v>-8.2748538011695842</v>
      </c>
      <c r="T186" s="55">
        <f t="shared" si="43"/>
        <v>-8.2748538011695985</v>
      </c>
      <c r="U186" t="s">
        <v>342</v>
      </c>
      <c r="V186" t="s">
        <v>386</v>
      </c>
      <c r="W186" t="s">
        <v>410</v>
      </c>
      <c r="X186" t="s">
        <v>497</v>
      </c>
      <c r="Y186" s="57" t="s">
        <v>419</v>
      </c>
    </row>
    <row r="187" spans="1:25" ht="15" x14ac:dyDescent="0.25">
      <c r="A187">
        <v>2.21</v>
      </c>
      <c r="B187">
        <v>1.74</v>
      </c>
      <c r="C187" s="43">
        <f t="shared" si="35"/>
        <v>2.720133146096626E-2</v>
      </c>
      <c r="D187" s="44">
        <f>IF(OR($A187="",$B187=""),"",A187*'MPTO_working_2-way'!$G186)</f>
        <v>2.2701149425287355</v>
      </c>
      <c r="E187" s="46">
        <f>IF(OR($A187="",$B187=""),"",B187*'MPTO_working_2-way'!$G186)</f>
        <v>1.7873303167420813</v>
      </c>
      <c r="F187" s="44">
        <f>IF(OR($A187="",$B187=""),"",'MPTO_working_2-way'!D186)</f>
        <v>2.2784855128281092</v>
      </c>
      <c r="G187" s="46">
        <f>IF(OR($A187="",$B187=""),"",'MPTO_working_2-way'!E186)</f>
        <v>1.7821754646150993</v>
      </c>
      <c r="H187" s="44">
        <f>IF(OR($A187="",$B187=""),"",'OddsRatio_working_2-way'!M186)</f>
        <v>2.2787240261820116</v>
      </c>
      <c r="I187" s="44">
        <f>IF(OR($A187="",$B187=""),"",'OddsRatio_working_2-way'!N186)</f>
        <v>1.7820295697311479</v>
      </c>
      <c r="J187" s="44">
        <f>IF('Log_working_2-way'!$D186="","",A187^('Log_working_2-way'!$D186))</f>
        <v>2.2825447620471673</v>
      </c>
      <c r="K187" s="46">
        <f>IF('Log_working_2-way'!$D186="","",B187^('Log_working_2-way'!$D186))</f>
        <v>1.7796998822901224</v>
      </c>
      <c r="L187" s="53">
        <f t="shared" si="36"/>
        <v>0.44050632911392407</v>
      </c>
      <c r="M187" s="53">
        <f t="shared" si="37"/>
        <v>0.55949367088607604</v>
      </c>
      <c r="N187" s="54">
        <v>284</v>
      </c>
      <c r="O187" s="54">
        <f t="shared" si="38"/>
        <v>155.49321266968326</v>
      </c>
      <c r="P187" s="54">
        <f t="shared" si="39"/>
        <v>120.78160919540231</v>
      </c>
      <c r="Q187" s="54">
        <f t="shared" si="40"/>
        <v>163.2183908045977</v>
      </c>
      <c r="R187" s="54">
        <f t="shared" si="41"/>
        <v>128.50678733031674</v>
      </c>
      <c r="S187" s="55">
        <f t="shared" si="42"/>
        <v>-7.7251781349144437</v>
      </c>
      <c r="T187" s="55">
        <f t="shared" si="43"/>
        <v>-7.7251781349144295</v>
      </c>
      <c r="U187" t="s">
        <v>338</v>
      </c>
      <c r="V187" t="s">
        <v>384</v>
      </c>
      <c r="W187" t="s">
        <v>410</v>
      </c>
      <c r="X187" t="s">
        <v>497</v>
      </c>
      <c r="Y187" s="57" t="s">
        <v>423</v>
      </c>
    </row>
    <row r="188" spans="1:25" s="50" customFormat="1" ht="15" x14ac:dyDescent="0.25">
      <c r="A188">
        <v>1.79</v>
      </c>
      <c r="B188">
        <v>2.12</v>
      </c>
      <c r="C188" s="43">
        <f t="shared" si="35"/>
        <v>3.0357331084642114E-2</v>
      </c>
      <c r="D188" s="44">
        <f>IF(OR($A188="",$B188=""),"",A188*'MPTO_working_2-way'!$G187)</f>
        <v>1.8443396226415094</v>
      </c>
      <c r="E188" s="46">
        <f>IF(OR($A188="",$B188=""),"",B188*'MPTO_working_2-way'!$G187)</f>
        <v>2.1843575418994412</v>
      </c>
      <c r="F188" s="44">
        <f>IF(OR($A188="",$B188=""),"",'MPTO_working_2-way'!D187)</f>
        <v>1.8399922420480992</v>
      </c>
      <c r="G188" s="46">
        <f>IF(OR($A188="",$B188=""),"",'MPTO_working_2-way'!E187)</f>
        <v>2.1904871854075272</v>
      </c>
      <c r="H188" s="44">
        <f>IF(OR($A188="",$B188=""),"",'OddsRatio_working_2-way'!M187)</f>
        <v>1.8398554297360612</v>
      </c>
      <c r="I188" s="44">
        <f>IF(OR($A188="",$B188=""),"",'OddsRatio_working_2-way'!N187)</f>
        <v>2.1906811155751749</v>
      </c>
      <c r="J188" s="44">
        <f>IF('Log_working_2-way'!$D187="","",A188^('Log_working_2-way'!$D187))</f>
        <v>1.8378863083703576</v>
      </c>
      <c r="K188" s="46">
        <f>IF('Log_working_2-way'!$D187="","",B188^('Log_working_2-way'!$D187))</f>
        <v>2.1934793420182777</v>
      </c>
      <c r="L188" s="53">
        <f t="shared" si="36"/>
        <v>0.5421994884910486</v>
      </c>
      <c r="M188" s="53">
        <f t="shared" si="37"/>
        <v>0.45780051150895146</v>
      </c>
      <c r="N188" s="54">
        <v>285</v>
      </c>
      <c r="O188" s="54">
        <f t="shared" si="38"/>
        <v>125.78212290502795</v>
      </c>
      <c r="P188" s="54">
        <f t="shared" si="39"/>
        <v>150.56603773584905</v>
      </c>
      <c r="Q188" s="54">
        <f t="shared" si="40"/>
        <v>134.43396226415092</v>
      </c>
      <c r="R188" s="54">
        <f t="shared" si="41"/>
        <v>159.21787709497207</v>
      </c>
      <c r="S188" s="55">
        <f t="shared" si="42"/>
        <v>-8.6518393591229739</v>
      </c>
      <c r="T188" s="55">
        <f t="shared" si="43"/>
        <v>-8.6518393591230165</v>
      </c>
      <c r="U188" t="s">
        <v>344</v>
      </c>
      <c r="V188" t="s">
        <v>345</v>
      </c>
      <c r="W188" t="s">
        <v>410</v>
      </c>
      <c r="X188" t="s">
        <v>497</v>
      </c>
      <c r="Y188" s="57" t="s">
        <v>420</v>
      </c>
    </row>
    <row r="189" spans="1:25" s="50" customFormat="1" ht="15" x14ac:dyDescent="0.25">
      <c r="A189">
        <v>1.5</v>
      </c>
      <c r="B189">
        <v>2.72</v>
      </c>
      <c r="C189" s="43">
        <f t="shared" si="35"/>
        <v>3.4313725490195957E-2</v>
      </c>
      <c r="D189" s="44">
        <f>IF(OR($A189="",$B189=""),"",A189*'MPTO_working_2-way'!$G188)</f>
        <v>1.5514705882352939</v>
      </c>
      <c r="E189" s="46">
        <f>IF(OR($A189="",$B189=""),"",B189*'MPTO_working_2-way'!$G188)</f>
        <v>2.813333333333333</v>
      </c>
      <c r="F189" s="44">
        <f>IF(OR($A189="",$B189=""),"",'MPTO_working_2-way'!D188)</f>
        <v>1.5396226415094338</v>
      </c>
      <c r="G189" s="46">
        <f>IF(OR($A189="",$B189=""),"",'MPTO_working_2-way'!E188)</f>
        <v>2.8531468531468529</v>
      </c>
      <c r="H189" s="44">
        <f>IF(OR($A189="",$B189=""),"",'OddsRatio_working_2-way'!M188)</f>
        <v>1.5391638660171922</v>
      </c>
      <c r="I189" s="44">
        <f>IF(OR($A189="",$B189=""),"",'OddsRatio_working_2-way'!N188)</f>
        <v>2.8547236990991407</v>
      </c>
      <c r="J189" s="44">
        <f>IF('Log_working_2-way'!$D188="","",A189^('Log_working_2-way'!$D188))</f>
        <v>1.5337500430223856</v>
      </c>
      <c r="K189" s="46">
        <f>IF('Log_working_2-way'!$D188="","",B189^('Log_working_2-way'!$D188))</f>
        <v>2.8735361487509046</v>
      </c>
      <c r="L189" s="53">
        <f t="shared" si="36"/>
        <v>0.64454976303317546</v>
      </c>
      <c r="M189" s="53">
        <f t="shared" si="37"/>
        <v>0.35545023696682471</v>
      </c>
      <c r="N189" s="54">
        <v>286</v>
      </c>
      <c r="O189" s="54">
        <f t="shared" si="38"/>
        <v>95.333333333333329</v>
      </c>
      <c r="P189" s="54">
        <f t="shared" si="39"/>
        <v>180.85294117647061</v>
      </c>
      <c r="Q189" s="54">
        <f t="shared" si="40"/>
        <v>105.14705882352941</v>
      </c>
      <c r="R189" s="54">
        <f t="shared" si="41"/>
        <v>190.66666666666666</v>
      </c>
      <c r="S189" s="55">
        <f t="shared" si="42"/>
        <v>-9.8137254901960773</v>
      </c>
      <c r="T189" s="55">
        <f t="shared" si="43"/>
        <v>-9.8137254901960489</v>
      </c>
      <c r="U189" t="s">
        <v>385</v>
      </c>
      <c r="V189" t="s">
        <v>318</v>
      </c>
      <c r="W189" t="s">
        <v>410</v>
      </c>
      <c r="X189" t="s">
        <v>497</v>
      </c>
      <c r="Y189" s="57" t="s">
        <v>420</v>
      </c>
    </row>
    <row r="190" spans="1:25" ht="15" x14ac:dyDescent="0.25">
      <c r="A190">
        <v>1.85</v>
      </c>
      <c r="B190">
        <v>2.0499999999999998</v>
      </c>
      <c r="C190" s="43">
        <f t="shared" si="35"/>
        <v>2.8345418589321048E-2</v>
      </c>
      <c r="D190" s="44">
        <f>IF(OR($A190="",$B190=""),"",A190*'MPTO_working_2-way'!$G189)</f>
        <v>1.902439024390244</v>
      </c>
      <c r="E190" s="46">
        <f>IF(OR($A190="",$B190=""),"",B190*'MPTO_working_2-way'!$G189)</f>
        <v>2.1081081081081079</v>
      </c>
      <c r="F190" s="44">
        <f>IF(OR($A190="",$B190=""),"",'MPTO_working_2-way'!D189)</f>
        <v>1.8998121477770822</v>
      </c>
      <c r="G190" s="46">
        <f>IF(OR($A190="",$B190=""),"",'MPTO_working_2-way'!E189)</f>
        <v>2.1113430758524703</v>
      </c>
      <c r="H190" s="44">
        <f>IF(OR($A190="",$B190=""),"",'OddsRatio_working_2-way'!M189)</f>
        <v>1.8997354108424378</v>
      </c>
      <c r="I190" s="44">
        <f>IF(OR($A190="",$B190=""),"",'OddsRatio_working_2-way'!N189)</f>
        <v>2.1114378604524222</v>
      </c>
      <c r="J190" s="44">
        <f>IF('Log_working_2-way'!$D189="","",A190^('Log_working_2-way'!$D189))</f>
        <v>1.8985467665018629</v>
      </c>
      <c r="K190" s="46">
        <f>IF('Log_working_2-way'!$D189="","",B190^('Log_working_2-way'!$D189))</f>
        <v>2.1129081281913611</v>
      </c>
      <c r="L190" s="53">
        <f t="shared" si="36"/>
        <v>0.52564102564102555</v>
      </c>
      <c r="M190" s="53">
        <f t="shared" si="37"/>
        <v>0.47435897435897439</v>
      </c>
      <c r="N190" s="54">
        <v>287</v>
      </c>
      <c r="O190" s="54">
        <f t="shared" si="38"/>
        <v>131.86486486486487</v>
      </c>
      <c r="P190" s="54">
        <f t="shared" si="39"/>
        <v>146.99999999999997</v>
      </c>
      <c r="Q190" s="54">
        <f t="shared" si="40"/>
        <v>140</v>
      </c>
      <c r="R190" s="54">
        <f t="shared" si="41"/>
        <v>155.1351351351351</v>
      </c>
      <c r="S190" s="55">
        <f t="shared" si="42"/>
        <v>-8.1351351351351298</v>
      </c>
      <c r="T190" s="55">
        <f t="shared" si="43"/>
        <v>-8.1351351351351298</v>
      </c>
      <c r="U190" t="s">
        <v>393</v>
      </c>
      <c r="V190" t="s">
        <v>347</v>
      </c>
      <c r="W190" t="s">
        <v>411</v>
      </c>
      <c r="X190" t="s">
        <v>497</v>
      </c>
      <c r="Y190" s="57" t="s">
        <v>434</v>
      </c>
    </row>
    <row r="191" spans="1:25" ht="15" x14ac:dyDescent="0.25">
      <c r="A191">
        <v>1.91</v>
      </c>
      <c r="B191">
        <v>1.98</v>
      </c>
      <c r="C191" s="43">
        <f t="shared" si="35"/>
        <v>2.861071447458885E-2</v>
      </c>
      <c r="D191" s="44">
        <f>IF(OR($A191="",$B191=""),"",A191*'MPTO_working_2-way'!$G190)</f>
        <v>1.9646464646464645</v>
      </c>
      <c r="E191" s="46">
        <f>IF(OR($A191="",$B191=""),"",B191*'MPTO_working_2-way'!$G190)</f>
        <v>2.0366492146596857</v>
      </c>
      <c r="F191" s="44">
        <f>IF(OR($A191="",$B191=""),"",'MPTO_working_2-way'!D190)</f>
        <v>1.9636533568721115</v>
      </c>
      <c r="G191" s="46">
        <f>IF(OR($A191="",$B191=""),"",'MPTO_working_2-way'!E190)</f>
        <v>2.0377175494369308</v>
      </c>
      <c r="H191" s="44">
        <f>IF(OR($A191="",$B191=""),"",'OddsRatio_working_2-way'!M190)</f>
        <v>1.9636241116594322</v>
      </c>
      <c r="I191" s="44">
        <f>IF(OR($A191="",$B191=""),"",'OddsRatio_working_2-way'!N190)</f>
        <v>2.0377490433255412</v>
      </c>
      <c r="J191" s="44">
        <f>IF('Log_working_2-way'!$D190="","",A191^('Log_working_2-way'!$D190))</f>
        <v>1.9631742210121639</v>
      </c>
      <c r="K191" s="46">
        <f>IF('Log_working_2-way'!$D190="","",B191^('Log_working_2-way'!$D190))</f>
        <v>2.0382337672504618</v>
      </c>
      <c r="L191" s="53">
        <f t="shared" si="36"/>
        <v>0.50899742930591263</v>
      </c>
      <c r="M191" s="53">
        <f t="shared" si="37"/>
        <v>0.49100257069408743</v>
      </c>
      <c r="N191" s="54">
        <v>288</v>
      </c>
      <c r="O191" s="54">
        <f t="shared" si="38"/>
        <v>137.21465968586384</v>
      </c>
      <c r="P191" s="54">
        <f t="shared" si="39"/>
        <v>142.54545454545456</v>
      </c>
      <c r="Q191" s="54">
        <f t="shared" si="40"/>
        <v>145.45454545454547</v>
      </c>
      <c r="R191" s="54">
        <f t="shared" si="41"/>
        <v>150.78534031413614</v>
      </c>
      <c r="S191" s="55">
        <f t="shared" si="42"/>
        <v>-8.2398857686816314</v>
      </c>
      <c r="T191" s="55">
        <f t="shared" si="43"/>
        <v>-8.2398857686815745</v>
      </c>
      <c r="U191" t="s">
        <v>391</v>
      </c>
      <c r="V191" t="s">
        <v>406</v>
      </c>
      <c r="W191" t="s">
        <v>411</v>
      </c>
      <c r="X191" t="s">
        <v>497</v>
      </c>
      <c r="Y191" s="57" t="s">
        <v>436</v>
      </c>
    </row>
    <row r="192" spans="1:25" s="50" customFormat="1" ht="15" x14ac:dyDescent="0.25">
      <c r="A192">
        <v>1.72</v>
      </c>
      <c r="B192">
        <v>2.2000000000000002</v>
      </c>
      <c r="C192" s="43">
        <f t="shared" si="35"/>
        <v>3.5940803382663811E-2</v>
      </c>
      <c r="D192" s="44">
        <f>IF(OR($A192="",$B192=""),"",A192*'MPTO_working_2-way'!$G191)</f>
        <v>1.7818181818181817</v>
      </c>
      <c r="E192" s="46">
        <f>IF(OR($A192="",$B192=""),"",B192*'MPTO_working_2-way'!$G191)</f>
        <v>2.2790697674418605</v>
      </c>
      <c r="F192" s="44">
        <f>IF(OR($A192="",$B192=""),"",'MPTO_working_2-way'!D191)</f>
        <v>1.7748592870544089</v>
      </c>
      <c r="G192" s="46">
        <f>IF(OR($A192="",$B192=""),"",'MPTO_working_2-way'!E191)</f>
        <v>2.2905569007263922</v>
      </c>
      <c r="H192" s="44">
        <f>IF(OR($A192="",$B192=""),"",'OddsRatio_working_2-way'!M191)</f>
        <v>1.7745966692414832</v>
      </c>
      <c r="I192" s="44">
        <f>IF(OR($A192="",$B192=""),"",'OddsRatio_working_2-way'!N191)</f>
        <v>2.2909944487358058</v>
      </c>
      <c r="J192" s="44">
        <f>IF('Log_working_2-way'!$D191="","",A192^('Log_working_2-way'!$D191))</f>
        <v>1.7714329684655428</v>
      </c>
      <c r="K192" s="46">
        <f>IF('Log_working_2-way'!$D191="","",B192^('Log_working_2-way'!$D191))</f>
        <v>2.2962889076273294</v>
      </c>
      <c r="L192" s="53">
        <f t="shared" si="36"/>
        <v>0.56122448979591844</v>
      </c>
      <c r="M192" s="53">
        <f t="shared" si="37"/>
        <v>0.43877551020408162</v>
      </c>
      <c r="N192" s="54">
        <v>289</v>
      </c>
      <c r="O192" s="54">
        <f t="shared" si="38"/>
        <v>120.9767441860465</v>
      </c>
      <c r="P192" s="54">
        <f t="shared" si="39"/>
        <v>157.63636363636365</v>
      </c>
      <c r="Q192" s="54">
        <f t="shared" si="40"/>
        <v>131.36363636363635</v>
      </c>
      <c r="R192" s="54">
        <f t="shared" si="41"/>
        <v>168.02325581395351</v>
      </c>
      <c r="S192" s="55">
        <f t="shared" si="42"/>
        <v>-10.386892177589843</v>
      </c>
      <c r="T192" s="55">
        <f t="shared" si="43"/>
        <v>-10.386892177589857</v>
      </c>
      <c r="U192" t="s">
        <v>389</v>
      </c>
      <c r="V192" t="s">
        <v>351</v>
      </c>
      <c r="W192" t="s">
        <v>411</v>
      </c>
      <c r="X192" t="s">
        <v>497</v>
      </c>
      <c r="Y192" s="57" t="s">
        <v>418</v>
      </c>
    </row>
    <row r="193" spans="1:25" ht="15" x14ac:dyDescent="0.25">
      <c r="A193">
        <v>2.37</v>
      </c>
      <c r="B193">
        <v>1.65</v>
      </c>
      <c r="C193" s="43">
        <f t="shared" si="35"/>
        <v>2.8001534330648337E-2</v>
      </c>
      <c r="D193" s="44">
        <f>IF(OR($A193="",$B193=""),"",A193*'MPTO_working_2-way'!$G192)</f>
        <v>2.4363636363636365</v>
      </c>
      <c r="E193" s="46">
        <f>IF(OR($A193="",$B193=""),"",B193*'MPTO_working_2-way'!$G192)</f>
        <v>1.6962025316455696</v>
      </c>
      <c r="F193" s="44">
        <f>IF(OR($A193="",$B193=""),"",'MPTO_working_2-way'!D192)</f>
        <v>2.4513399153737665</v>
      </c>
      <c r="G193" s="46">
        <f>IF(OR($A193="",$B193=""),"",'MPTO_working_2-way'!E192)</f>
        <v>1.6890184645286688</v>
      </c>
      <c r="H193" s="44">
        <f>IF(OR($A193="",$B193=""),"",'OddsRatio_working_2-way'!M192)</f>
        <v>2.4517893468724408</v>
      </c>
      <c r="I193" s="44">
        <f>IF(OR($A193="",$B193=""),"",'OddsRatio_working_2-way'!N192)</f>
        <v>1.6888051645745159</v>
      </c>
      <c r="J193" s="44">
        <f>IF('Log_working_2-way'!$D192="","",A193^('Log_working_2-way'!$D192))</f>
        <v>2.4586772337716281</v>
      </c>
      <c r="K193" s="46">
        <f>IF('Log_working_2-way'!$D192="","",B193^('Log_working_2-way'!$D192))</f>
        <v>1.685552620448002</v>
      </c>
      <c r="L193" s="53">
        <f t="shared" si="36"/>
        <v>0.41044776119402981</v>
      </c>
      <c r="M193" s="53">
        <f t="shared" si="37"/>
        <v>0.58955223880597019</v>
      </c>
      <c r="N193" s="54">
        <v>290</v>
      </c>
      <c r="O193" s="54">
        <f t="shared" si="38"/>
        <v>167.63713080168776</v>
      </c>
      <c r="P193" s="54">
        <f t="shared" si="39"/>
        <v>114.24242424242425</v>
      </c>
      <c r="Q193" s="54">
        <f t="shared" si="40"/>
        <v>175.75757575757575</v>
      </c>
      <c r="R193" s="54">
        <f t="shared" si="41"/>
        <v>122.36286919831223</v>
      </c>
      <c r="S193" s="55">
        <f t="shared" si="42"/>
        <v>-8.1204449558879901</v>
      </c>
      <c r="T193" s="55">
        <f t="shared" si="43"/>
        <v>-8.1204449558879759</v>
      </c>
      <c r="U193" t="s">
        <v>71</v>
      </c>
      <c r="V193" t="s">
        <v>78</v>
      </c>
      <c r="W193" t="s">
        <v>443</v>
      </c>
      <c r="X193" t="s">
        <v>497</v>
      </c>
      <c r="Y193" s="57" t="s">
        <v>418</v>
      </c>
    </row>
    <row r="194" spans="1:25" ht="15" x14ac:dyDescent="0.25">
      <c r="A194">
        <v>1.63</v>
      </c>
      <c r="B194">
        <v>2.4</v>
      </c>
      <c r="C194" s="43">
        <f t="shared" si="35"/>
        <v>3.0163599182004175E-2</v>
      </c>
      <c r="D194" s="44">
        <f>IF(OR($A194="",$B194=""),"",A194*'MPTO_working_2-way'!$G193)</f>
        <v>1.6791666666666667</v>
      </c>
      <c r="E194" s="46">
        <f>IF(OR($A194="",$B194=""),"",B194*'MPTO_working_2-way'!$G193)</f>
        <v>2.4723926380368098</v>
      </c>
      <c r="F194" s="44">
        <f>IF(OR($A194="",$B194=""),"",'MPTO_working_2-way'!D193)</f>
        <v>1.6710807347287484</v>
      </c>
      <c r="G194" s="46">
        <f>IF(OR($A194="",$B194=""),"",'MPTO_working_2-way'!E193)</f>
        <v>2.49013367281986</v>
      </c>
      <c r="H194" s="44">
        <f>IF(OR($A194="",$B194=""),"",'OddsRatio_working_2-way'!M193)</f>
        <v>1.670820393249937</v>
      </c>
      <c r="I194" s="44">
        <f>IF(OR($A194="",$B194=""),"",'OddsRatio_working_2-way'!N193)</f>
        <v>2.4907119849998605</v>
      </c>
      <c r="J194" s="44">
        <f>IF('Log_working_2-way'!$D193="","",A194^('Log_working_2-way'!$D193))</f>
        <v>1.6671533200634385</v>
      </c>
      <c r="K194" s="46">
        <f>IF('Log_working_2-way'!$D193="","",B194^('Log_working_2-way'!$D193))</f>
        <v>2.4989058285805683</v>
      </c>
      <c r="L194" s="53">
        <f t="shared" si="36"/>
        <v>0.59553349875930517</v>
      </c>
      <c r="M194" s="53">
        <f t="shared" si="37"/>
        <v>0.40446650124069478</v>
      </c>
      <c r="N194" s="54">
        <v>291</v>
      </c>
      <c r="O194" s="54">
        <f t="shared" si="38"/>
        <v>112.47239263803681</v>
      </c>
      <c r="P194" s="54">
        <f t="shared" si="39"/>
        <v>169.75</v>
      </c>
      <c r="Q194" s="54">
        <f t="shared" si="40"/>
        <v>121.25</v>
      </c>
      <c r="R194" s="54">
        <f t="shared" si="41"/>
        <v>178.52760736196319</v>
      </c>
      <c r="S194" s="55">
        <f t="shared" si="42"/>
        <v>-8.7776073619631916</v>
      </c>
      <c r="T194" s="55">
        <f t="shared" si="43"/>
        <v>-8.7776073619631916</v>
      </c>
      <c r="U194" t="s">
        <v>138</v>
      </c>
      <c r="V194" t="s">
        <v>74</v>
      </c>
      <c r="W194" t="s">
        <v>443</v>
      </c>
      <c r="X194" t="s">
        <v>497</v>
      </c>
      <c r="Y194" s="57" t="s">
        <v>431</v>
      </c>
    </row>
    <row r="195" spans="1:25" ht="15" x14ac:dyDescent="0.25">
      <c r="A195">
        <v>2.16</v>
      </c>
      <c r="B195">
        <v>1.77</v>
      </c>
      <c r="C195" s="43">
        <f t="shared" si="35"/>
        <v>2.79347143753923E-2</v>
      </c>
      <c r="D195" s="44">
        <f>IF(OR($A195="",$B195=""),"",A195*'MPTO_working_2-way'!$G194)</f>
        <v>2.2203389830508473</v>
      </c>
      <c r="E195" s="46">
        <f>IF(OR($A195="",$B195=""),"",B195*'MPTO_working_2-way'!$G194)</f>
        <v>1.8194444444444444</v>
      </c>
      <c r="F195" s="44">
        <f>IF(OR($A195="",$B195=""),"",'MPTO_working_2-way'!D194)</f>
        <v>2.2271932890597692</v>
      </c>
      <c r="G195" s="46">
        <f>IF(OR($A195="",$B195=""),"",'MPTO_working_2-way'!E194)</f>
        <v>1.8148675590999714</v>
      </c>
      <c r="H195" s="44">
        <f>IF(OR($A195="",$B195=""),"",'OddsRatio_working_2-way'!M194)</f>
        <v>2.2273929715024061</v>
      </c>
      <c r="I195" s="44">
        <f>IF(OR($A195="",$B195=""),"",'OddsRatio_working_2-way'!N194)</f>
        <v>1.8147349897041836</v>
      </c>
      <c r="J195" s="44">
        <f>IF('Log_working_2-way'!$D194="","",A195^('Log_working_2-way'!$D194))</f>
        <v>2.2305183638047077</v>
      </c>
      <c r="K195" s="46">
        <f>IF('Log_working_2-way'!$D194="","",B195^('Log_working_2-way'!$D194))</f>
        <v>1.8126656451578935</v>
      </c>
      <c r="L195" s="53">
        <f t="shared" si="36"/>
        <v>0.45038167938931301</v>
      </c>
      <c r="M195" s="53">
        <f t="shared" si="37"/>
        <v>0.54961832061068705</v>
      </c>
      <c r="N195" s="54">
        <v>292</v>
      </c>
      <c r="O195" s="54">
        <f t="shared" si="38"/>
        <v>156.81481481481481</v>
      </c>
      <c r="P195" s="54">
        <f t="shared" si="39"/>
        <v>127.02824858757064</v>
      </c>
      <c r="Q195" s="54">
        <f t="shared" si="40"/>
        <v>164.97175141242937</v>
      </c>
      <c r="R195" s="54">
        <f t="shared" si="41"/>
        <v>135.18518518518516</v>
      </c>
      <c r="S195" s="55">
        <f t="shared" si="42"/>
        <v>-8.1569365976145605</v>
      </c>
      <c r="T195" s="55">
        <f t="shared" si="43"/>
        <v>-8.1569365976145178</v>
      </c>
      <c r="U195" t="s">
        <v>72</v>
      </c>
      <c r="V195" t="s">
        <v>73</v>
      </c>
      <c r="W195" t="s">
        <v>443</v>
      </c>
      <c r="X195" t="s">
        <v>497</v>
      </c>
      <c r="Y195" s="57" t="s">
        <v>427</v>
      </c>
    </row>
    <row r="196" spans="1:25" ht="15" x14ac:dyDescent="0.25">
      <c r="A196">
        <v>1.83</v>
      </c>
      <c r="B196">
        <v>2.0699999999999998</v>
      </c>
      <c r="C196" s="43">
        <f t="shared" si="35"/>
        <v>2.9539874871307603E-2</v>
      </c>
      <c r="D196" s="44">
        <f>IF(OR($A196="",$B196=""),"",A196*'MPTO_working_2-way'!$G195)</f>
        <v>1.8840579710144929</v>
      </c>
      <c r="E196" s="46">
        <f>IF(OR($A196="",$B196=""),"",B196*'MPTO_working_2-way'!$G195)</f>
        <v>2.1311475409836067</v>
      </c>
      <c r="F196" s="44">
        <f>IF(OR($A196="",$B196=""),"",'MPTO_working_2-way'!D195)</f>
        <v>1.8808371192373576</v>
      </c>
      <c r="G196" s="46">
        <f>IF(OR($A196="",$B196=""),"",'MPTO_working_2-way'!E195)</f>
        <v>2.1352836729517204</v>
      </c>
      <c r="H196" s="44">
        <f>IF(OR($A196="",$B196=""),"",'OddsRatio_working_2-way'!M195)</f>
        <v>1.8807388571985679</v>
      </c>
      <c r="I196" s="44">
        <f>IF(OR($A196="",$B196=""),"",'OddsRatio_working_2-way'!N195)</f>
        <v>2.1354103339788768</v>
      </c>
      <c r="J196" s="44">
        <f>IF('Log_working_2-way'!$D195="","",A196^('Log_working_2-way'!$D195))</f>
        <v>1.8792804075818812</v>
      </c>
      <c r="K196" s="46">
        <f>IF('Log_working_2-way'!$D195="","",B196^('Log_working_2-way'!$D195))</f>
        <v>2.137293622577233</v>
      </c>
      <c r="L196" s="53">
        <f t="shared" si="36"/>
        <v>0.53076923076923077</v>
      </c>
      <c r="M196" s="53">
        <f t="shared" si="37"/>
        <v>0.46923076923076917</v>
      </c>
      <c r="N196" s="54">
        <v>293</v>
      </c>
      <c r="O196" s="54">
        <f t="shared" si="38"/>
        <v>132.89071038251367</v>
      </c>
      <c r="P196" s="54">
        <f t="shared" si="39"/>
        <v>151.45410628019323</v>
      </c>
      <c r="Q196" s="54">
        <f t="shared" si="40"/>
        <v>141.54589371980677</v>
      </c>
      <c r="R196" s="54">
        <f t="shared" si="41"/>
        <v>160.10928961748633</v>
      </c>
      <c r="S196" s="55">
        <f t="shared" si="42"/>
        <v>-8.6551833372930957</v>
      </c>
      <c r="T196" s="55">
        <f t="shared" si="43"/>
        <v>-8.6551833372930957</v>
      </c>
      <c r="U196" t="s">
        <v>41</v>
      </c>
      <c r="V196" t="s">
        <v>35</v>
      </c>
      <c r="W196" t="s">
        <v>443</v>
      </c>
      <c r="X196" t="s">
        <v>497</v>
      </c>
      <c r="Y196" s="57" t="s">
        <v>431</v>
      </c>
    </row>
    <row r="197" spans="1:25" ht="15" x14ac:dyDescent="0.25">
      <c r="A197">
        <v>1.91</v>
      </c>
      <c r="B197">
        <v>1.93</v>
      </c>
      <c r="C197" s="43">
        <f t="shared" si="35"/>
        <v>4.1694924449990456E-2</v>
      </c>
      <c r="D197" s="44">
        <f>IF(OR($A197="",$B197=""),"",A197*'MPTO_working_2-way'!$G196)</f>
        <v>1.9896373056994816</v>
      </c>
      <c r="E197" s="46">
        <f>IF(OR($A197="",$B197=""),"",B197*'MPTO_working_2-way'!$G196)</f>
        <v>2.0104712041884816</v>
      </c>
      <c r="F197" s="44">
        <f>IF(OR($A197="",$B197=""),"",'MPTO_working_2-way'!D196)</f>
        <v>1.9892075654965866</v>
      </c>
      <c r="G197" s="46">
        <f>IF(OR($A197="",$B197=""),"",'MPTO_working_2-way'!E196)</f>
        <v>2.0109101819272834</v>
      </c>
      <c r="H197" s="44">
        <f>IF(OR($A197="",$B197=""),"",'OddsRatio_working_2-way'!M196)</f>
        <v>1.9891888715790902</v>
      </c>
      <c r="I197" s="44">
        <f>IF(OR($A197="",$B197=""),"",'OddsRatio_working_2-way'!N196)</f>
        <v>2.0109292863390706</v>
      </c>
      <c r="J197" s="44">
        <f>IF('Log_working_2-way'!$D196="","",A197^('Log_working_2-way'!$D196))</f>
        <v>1.9889919289180891</v>
      </c>
      <c r="K197" s="46">
        <f>IF('Log_working_2-way'!$D196="","",B197^('Log_working_2-way'!$D196))</f>
        <v>2.0111305974900358</v>
      </c>
      <c r="L197" s="53">
        <f t="shared" si="36"/>
        <v>0.50260416666666674</v>
      </c>
      <c r="M197" s="53">
        <f t="shared" si="37"/>
        <v>0.49739583333333337</v>
      </c>
      <c r="N197" s="54">
        <v>294</v>
      </c>
      <c r="O197" s="54">
        <f t="shared" si="38"/>
        <v>140.07329842931935</v>
      </c>
      <c r="P197" s="54">
        <f t="shared" si="39"/>
        <v>141.66839378238342</v>
      </c>
      <c r="Q197" s="54">
        <f t="shared" si="40"/>
        <v>152.33160621761661</v>
      </c>
      <c r="R197" s="54">
        <f t="shared" si="41"/>
        <v>153.92670157068062</v>
      </c>
      <c r="S197" s="55">
        <f t="shared" si="42"/>
        <v>-12.258307788297259</v>
      </c>
      <c r="T197" s="55">
        <f t="shared" si="43"/>
        <v>-12.258307788297202</v>
      </c>
      <c r="U197" t="s">
        <v>39</v>
      </c>
      <c r="V197" t="s">
        <v>135</v>
      </c>
      <c r="W197" t="s">
        <v>443</v>
      </c>
      <c r="X197" t="s">
        <v>497</v>
      </c>
      <c r="Y197" s="57" t="s">
        <v>423</v>
      </c>
    </row>
    <row r="198" spans="1:25" ht="15" x14ac:dyDescent="0.25">
      <c r="A198">
        <v>2.5299999999999998</v>
      </c>
      <c r="B198">
        <v>1.56</v>
      </c>
      <c r="C198" s="43">
        <f t="shared" si="35"/>
        <v>3.6282558021688338E-2</v>
      </c>
      <c r="D198" s="44">
        <f>IF(OR($A198="",$B198=""),"",A198*'MPTO_working_2-way'!$G197)</f>
        <v>2.6217948717948714</v>
      </c>
      <c r="E198" s="46">
        <f>IF(OR($A198="",$B198=""),"",B198*'MPTO_working_2-way'!$G197)</f>
        <v>1.6166007905138338</v>
      </c>
      <c r="F198" s="44">
        <f>IF(OR($A198="",$B198=""),"",'MPTO_working_2-way'!D197)</f>
        <v>2.6517065305025525</v>
      </c>
      <c r="G198" s="46">
        <f>IF(OR($A198="",$B198=""),"",'MPTO_working_2-way'!E197)</f>
        <v>1.6054344288968434</v>
      </c>
      <c r="H198" s="44">
        <f>IF(OR($A198="",$B198=""),"",'OddsRatio_working_2-way'!M197)</f>
        <v>2.6529194950580188</v>
      </c>
      <c r="I198" s="44">
        <f>IF(OR($A198="",$B198=""),"",'OddsRatio_working_2-way'!N197)</f>
        <v>1.6049901419820203</v>
      </c>
      <c r="J198" s="44">
        <f>IF('Log_working_2-way'!$D197="","",A198^('Log_working_2-way'!$D197))</f>
        <v>2.6669477843763532</v>
      </c>
      <c r="K198" s="46">
        <f>IF('Log_working_2-way'!$D197="","",B198^('Log_working_2-way'!$D197))</f>
        <v>1.59989881469138</v>
      </c>
      <c r="L198" s="53">
        <f t="shared" si="36"/>
        <v>0.38141809290953549</v>
      </c>
      <c r="M198" s="53">
        <f t="shared" si="37"/>
        <v>0.61858190709046468</v>
      </c>
      <c r="N198" s="54">
        <v>295</v>
      </c>
      <c r="O198" s="54">
        <f t="shared" si="38"/>
        <v>178.399209486166</v>
      </c>
      <c r="P198" s="54">
        <f t="shared" si="39"/>
        <v>105.89743589743588</v>
      </c>
      <c r="Q198" s="54">
        <f t="shared" si="40"/>
        <v>189.10256410256409</v>
      </c>
      <c r="R198" s="54">
        <f t="shared" si="41"/>
        <v>116.60079051383401</v>
      </c>
      <c r="S198" s="55">
        <f t="shared" si="42"/>
        <v>-10.703354616398087</v>
      </c>
      <c r="T198" s="55">
        <f t="shared" si="43"/>
        <v>-10.70335461639813</v>
      </c>
      <c r="U198" t="s">
        <v>77</v>
      </c>
      <c r="V198" t="s">
        <v>80</v>
      </c>
      <c r="W198" t="s">
        <v>444</v>
      </c>
      <c r="X198" t="s">
        <v>497</v>
      </c>
      <c r="Y198" s="57" t="s">
        <v>431</v>
      </c>
    </row>
    <row r="199" spans="1:25" ht="15" x14ac:dyDescent="0.25">
      <c r="A199">
        <v>2.23</v>
      </c>
      <c r="B199">
        <v>1.71</v>
      </c>
      <c r="C199" s="43">
        <f t="shared" si="35"/>
        <v>3.3225814910969431E-2</v>
      </c>
      <c r="D199" s="44">
        <f>IF(OR($A199="",$B199=""),"",A199*'MPTO_working_2-way'!$G198)</f>
        <v>2.3040935672514617</v>
      </c>
      <c r="E199" s="46">
        <f>IF(OR($A199="",$B199=""),"",B199*'MPTO_working_2-way'!$G198)</f>
        <v>1.7668161434977576</v>
      </c>
      <c r="F199" s="44">
        <f>IF(OR($A199="",$B199=""),"",'MPTO_working_2-way'!D198)</f>
        <v>2.315792669966295</v>
      </c>
      <c r="G199" s="46">
        <f>IF(OR($A199="",$B199=""),"",'MPTO_working_2-way'!E198)</f>
        <v>1.7599981538319522</v>
      </c>
      <c r="H199" s="44">
        <f>IF(OR($A199="",$B199=""),"",'OddsRatio_working_2-way'!M198)</f>
        <v>2.3162045305336028</v>
      </c>
      <c r="I199" s="44">
        <f>IF(OR($A199="",$B199=""),"",'OddsRatio_working_2-way'!N198)</f>
        <v>1.7597603387632996</v>
      </c>
      <c r="J199" s="44">
        <f>IF('Log_working_2-way'!$D198="","",A199^('Log_working_2-way'!$D198))</f>
        <v>2.3215866387713424</v>
      </c>
      <c r="K199" s="46">
        <f>IF('Log_working_2-way'!$D198="","",B199^('Log_working_2-way'!$D198))</f>
        <v>1.7566662454529891</v>
      </c>
      <c r="L199" s="53">
        <f t="shared" si="36"/>
        <v>0.43401015228426398</v>
      </c>
      <c r="M199" s="53">
        <f t="shared" si="37"/>
        <v>0.56598984771573613</v>
      </c>
      <c r="N199" s="54">
        <v>296</v>
      </c>
      <c r="O199" s="54">
        <f t="shared" si="38"/>
        <v>163.26457399103143</v>
      </c>
      <c r="P199" s="54">
        <f t="shared" si="39"/>
        <v>122.90058479532161</v>
      </c>
      <c r="Q199" s="54">
        <f t="shared" si="40"/>
        <v>173.09941520467837</v>
      </c>
      <c r="R199" s="54">
        <f t="shared" si="41"/>
        <v>132.7354260089686</v>
      </c>
      <c r="S199" s="55">
        <f t="shared" si="42"/>
        <v>-9.8348412136469392</v>
      </c>
      <c r="T199" s="55">
        <f t="shared" si="43"/>
        <v>-9.834841213646996</v>
      </c>
      <c r="U199" t="s">
        <v>49</v>
      </c>
      <c r="V199" t="s">
        <v>139</v>
      </c>
      <c r="W199" t="s">
        <v>444</v>
      </c>
      <c r="X199" t="s">
        <v>497</v>
      </c>
      <c r="Y199" s="57" t="s">
        <v>421</v>
      </c>
    </row>
    <row r="200" spans="1:25" ht="15" x14ac:dyDescent="0.25">
      <c r="A200">
        <v>2.0499999999999998</v>
      </c>
      <c r="B200">
        <v>1.85</v>
      </c>
      <c r="C200" s="43">
        <f t="shared" si="35"/>
        <v>2.8345418589321048E-2</v>
      </c>
      <c r="D200" s="44">
        <f>IF(OR($A200="",$B200=""),"",A200*'MPTO_working_2-way'!$G199)</f>
        <v>2.1081081081081079</v>
      </c>
      <c r="E200" s="46">
        <f>IF(OR($A200="",$B200=""),"",B200*'MPTO_working_2-way'!$G199)</f>
        <v>1.902439024390244</v>
      </c>
      <c r="F200" s="44">
        <f>IF(OR($A200="",$B200=""),"",'MPTO_working_2-way'!D199)</f>
        <v>2.1113430758524703</v>
      </c>
      <c r="G200" s="46">
        <f>IF(OR($A200="",$B200=""),"",'MPTO_working_2-way'!E199)</f>
        <v>1.8998121477770822</v>
      </c>
      <c r="H200" s="44">
        <f>IF(OR($A200="",$B200=""),"",'OddsRatio_working_2-way'!M199)</f>
        <v>2.1114378604524222</v>
      </c>
      <c r="I200" s="44">
        <f>IF(OR($A200="",$B200=""),"",'OddsRatio_working_2-way'!N199)</f>
        <v>1.8997354108424378</v>
      </c>
      <c r="J200" s="44">
        <f>IF('Log_working_2-way'!$D199="","",A200^('Log_working_2-way'!$D199))</f>
        <v>2.1129081281913611</v>
      </c>
      <c r="K200" s="46">
        <f>IF('Log_working_2-way'!$D199="","",B200^('Log_working_2-way'!$D199))</f>
        <v>1.8985467665018629</v>
      </c>
      <c r="L200" s="53">
        <f t="shared" si="36"/>
        <v>0.47435897435897439</v>
      </c>
      <c r="M200" s="53">
        <f t="shared" si="37"/>
        <v>0.52564102564102555</v>
      </c>
      <c r="N200" s="54">
        <v>297</v>
      </c>
      <c r="O200" s="54">
        <f t="shared" si="38"/>
        <v>152.12195121951217</v>
      </c>
      <c r="P200" s="54">
        <f t="shared" si="39"/>
        <v>136.45945945945945</v>
      </c>
      <c r="Q200" s="54">
        <f t="shared" si="40"/>
        <v>160.54054054054052</v>
      </c>
      <c r="R200" s="54">
        <f t="shared" si="41"/>
        <v>144.87804878048783</v>
      </c>
      <c r="S200" s="55">
        <f t="shared" si="42"/>
        <v>-8.4185893210283496</v>
      </c>
      <c r="T200" s="55">
        <f t="shared" si="43"/>
        <v>-8.418589321028378</v>
      </c>
      <c r="U200" t="s">
        <v>132</v>
      </c>
      <c r="V200" t="s">
        <v>44</v>
      </c>
      <c r="W200" t="s">
        <v>444</v>
      </c>
      <c r="X200" t="s">
        <v>497</v>
      </c>
      <c r="Y200" s="57" t="s">
        <v>431</v>
      </c>
    </row>
    <row r="201" spans="1:25" ht="15" x14ac:dyDescent="0.25">
      <c r="A201">
        <v>2.1800000000000002</v>
      </c>
      <c r="B201">
        <v>1.74</v>
      </c>
      <c r="C201" s="43">
        <f t="shared" si="35"/>
        <v>3.3428240008436028E-2</v>
      </c>
      <c r="D201" s="44">
        <f>IF(OR($A201="",$B201=""),"",A201*'MPTO_working_2-way'!$G200)</f>
        <v>2.2528735632183907</v>
      </c>
      <c r="E201" s="46">
        <f>IF(OR($A201="",$B201=""),"",B201*'MPTO_working_2-way'!$G200)</f>
        <v>1.7981651376146788</v>
      </c>
      <c r="F201" s="44">
        <f>IF(OR($A201="",$B201=""),"",'MPTO_working_2-way'!D200)</f>
        <v>2.2624358821424311</v>
      </c>
      <c r="G201" s="46">
        <f>IF(OR($A201="",$B201=""),"",'MPTO_working_2-way'!E200)</f>
        <v>1.7921194368326561</v>
      </c>
      <c r="H201" s="44">
        <f>IF(OR($A201="",$B201=""),"",'OddsRatio_working_2-way'!M200)</f>
        <v>2.26277258229445</v>
      </c>
      <c r="I201" s="44">
        <f>IF(OR($A201="",$B201=""),"",'OddsRatio_working_2-way'!N200)</f>
        <v>1.7919082295744857</v>
      </c>
      <c r="J201" s="44">
        <f>IF('Log_working_2-way'!$D200="","",A201^('Log_working_2-way'!$D200))</f>
        <v>2.2671631499443738</v>
      </c>
      <c r="K201" s="46">
        <f>IF('Log_working_2-way'!$D200="","",B201^('Log_working_2-way'!$D200))</f>
        <v>1.7891643629660847</v>
      </c>
      <c r="L201" s="53">
        <f t="shared" si="36"/>
        <v>0.44387755102040816</v>
      </c>
      <c r="M201" s="53">
        <f t="shared" si="37"/>
        <v>0.55612244897959184</v>
      </c>
      <c r="N201" s="54">
        <v>298</v>
      </c>
      <c r="O201" s="54">
        <f t="shared" si="38"/>
        <v>161.30275229357801</v>
      </c>
      <c r="P201" s="54">
        <f t="shared" si="39"/>
        <v>126.73563218390802</v>
      </c>
      <c r="Q201" s="54">
        <f t="shared" si="40"/>
        <v>171.26436781609195</v>
      </c>
      <c r="R201" s="54">
        <f t="shared" si="41"/>
        <v>136.69724770642202</v>
      </c>
      <c r="S201" s="55">
        <f t="shared" si="42"/>
        <v>-9.961615522513938</v>
      </c>
      <c r="T201" s="55">
        <f t="shared" si="43"/>
        <v>-9.9616155225139948</v>
      </c>
      <c r="U201" t="s">
        <v>82</v>
      </c>
      <c r="V201" t="s">
        <v>87</v>
      </c>
      <c r="W201" t="s">
        <v>444</v>
      </c>
      <c r="X201" t="s">
        <v>497</v>
      </c>
      <c r="Y201" s="67" t="s">
        <v>423</v>
      </c>
    </row>
    <row r="202" spans="1:25" ht="15" x14ac:dyDescent="0.25">
      <c r="A202">
        <v>1.94</v>
      </c>
      <c r="B202">
        <v>1.94</v>
      </c>
      <c r="C202" s="43">
        <f t="shared" si="35"/>
        <v>3.0927835051546504E-2</v>
      </c>
      <c r="D202" s="44">
        <f>IF(OR($A202="",$B202=""),"",A202*'MPTO_working_2-way'!$G201)</f>
        <v>2</v>
      </c>
      <c r="E202" s="46">
        <f>IF(OR($A202="",$B202=""),"",B202*'MPTO_working_2-way'!$G201)</f>
        <v>2</v>
      </c>
      <c r="F202" s="44">
        <f>IF(OR($A202="",$B202=""),"",'MPTO_working_2-way'!D201)</f>
        <v>2.0000000000000004</v>
      </c>
      <c r="G202" s="46">
        <f>IF(OR($A202="",$B202=""),"",'MPTO_working_2-way'!E201)</f>
        <v>2.0000000000000004</v>
      </c>
      <c r="H202" s="44">
        <f>IF(OR($A202="",$B202=""),"",'OddsRatio_working_2-way'!M201)</f>
        <v>2.0000000000000004</v>
      </c>
      <c r="I202" s="44">
        <f>IF(OR($A202="",$B202=""),"",'OddsRatio_working_2-way'!N201)</f>
        <v>2.0000000000000004</v>
      </c>
      <c r="J202" s="44">
        <f>IF('Log_working_2-way'!$D201="","",A202^('Log_working_2-way'!$D201))</f>
        <v>1.9999999999999891</v>
      </c>
      <c r="K202" s="46">
        <f>IF('Log_working_2-way'!$D201="","",B202^('Log_working_2-way'!$D201))</f>
        <v>1.9999999999999891</v>
      </c>
      <c r="L202" s="53">
        <f t="shared" si="36"/>
        <v>0.5</v>
      </c>
      <c r="M202" s="53">
        <f t="shared" si="37"/>
        <v>0.5</v>
      </c>
      <c r="N202" s="54">
        <v>299</v>
      </c>
      <c r="O202" s="54">
        <f t="shared" si="38"/>
        <v>144.8762886597938</v>
      </c>
      <c r="P202" s="54">
        <f t="shared" si="39"/>
        <v>144.8762886597938</v>
      </c>
      <c r="Q202" s="54">
        <f t="shared" si="40"/>
        <v>154.1237113402062</v>
      </c>
      <c r="R202" s="54">
        <f t="shared" si="41"/>
        <v>154.1237113402062</v>
      </c>
      <c r="S202" s="55">
        <f t="shared" si="42"/>
        <v>-9.2474226804123987</v>
      </c>
      <c r="T202" s="55">
        <f t="shared" si="43"/>
        <v>-9.2474226804123987</v>
      </c>
      <c r="U202" t="s">
        <v>48</v>
      </c>
      <c r="V202" t="s">
        <v>37</v>
      </c>
      <c r="W202" t="s">
        <v>444</v>
      </c>
      <c r="X202" t="s">
        <v>497</v>
      </c>
      <c r="Y202" s="57" t="s">
        <v>428</v>
      </c>
    </row>
    <row r="203" spans="1:25" ht="15" x14ac:dyDescent="0.25">
      <c r="A203">
        <v>2.15</v>
      </c>
      <c r="B203">
        <v>1.76</v>
      </c>
      <c r="C203" s="43">
        <f t="shared" si="35"/>
        <v>3.3298097251585723E-2</v>
      </c>
      <c r="D203" s="44">
        <f>IF(OR($A203="",$B203=""),"",A203*'MPTO_working_2-way'!$G202)</f>
        <v>2.2215909090909092</v>
      </c>
      <c r="E203" s="46">
        <f>IF(OR($A203="",$B203=""),"",B203*'MPTO_working_2-way'!$G202)</f>
        <v>1.8186046511627909</v>
      </c>
      <c r="F203" s="44">
        <f>IF(OR($A203="",$B203=""),"",'MPTO_working_2-way'!D202)</f>
        <v>2.2298173246906305</v>
      </c>
      <c r="G203" s="46">
        <f>IF(OR($A203="",$B203=""),"",'MPTO_working_2-way'!E202)</f>
        <v>1.8131288931480596</v>
      </c>
      <c r="H203" s="44">
        <f>IF(OR($A203="",$B203=""),"",'OddsRatio_working_2-way'!M202)</f>
        <v>2.2301048307916052</v>
      </c>
      <c r="I203" s="44">
        <f>IF(OR($A203="",$B203=""),"",'OddsRatio_working_2-way'!N202)</f>
        <v>1.8129388446970602</v>
      </c>
      <c r="J203" s="44">
        <f>IF('Log_working_2-way'!$D202="","",A203^('Log_working_2-way'!$D202))</f>
        <v>2.2338767288490446</v>
      </c>
      <c r="K203" s="46">
        <f>IF('Log_working_2-way'!$D202="","",B203^('Log_working_2-way'!$D202))</f>
        <v>1.8104537322239227</v>
      </c>
      <c r="L203" s="53">
        <f t="shared" si="36"/>
        <v>0.45012787723785164</v>
      </c>
      <c r="M203" s="53">
        <f t="shared" si="37"/>
        <v>0.54987212276214825</v>
      </c>
      <c r="N203" s="54">
        <v>300</v>
      </c>
      <c r="O203" s="54">
        <f t="shared" si="38"/>
        <v>160.46511627906978</v>
      </c>
      <c r="P203" s="54">
        <f t="shared" si="39"/>
        <v>129.54545454545456</v>
      </c>
      <c r="Q203" s="54">
        <f t="shared" si="40"/>
        <v>170.45454545454547</v>
      </c>
      <c r="R203" s="54">
        <f t="shared" si="41"/>
        <v>139.53488372093022</v>
      </c>
      <c r="S203" s="55">
        <f t="shared" si="42"/>
        <v>-9.9894291754756921</v>
      </c>
      <c r="T203" s="55">
        <f t="shared" si="43"/>
        <v>-9.9894291754756637</v>
      </c>
      <c r="U203" t="s">
        <v>79</v>
      </c>
      <c r="V203" t="s">
        <v>452</v>
      </c>
      <c r="W203" t="s">
        <v>444</v>
      </c>
      <c r="X203" t="s">
        <v>497</v>
      </c>
      <c r="Y203" s="57" t="s">
        <v>431</v>
      </c>
    </row>
    <row r="204" spans="1:25" ht="15" x14ac:dyDescent="0.25">
      <c r="A204">
        <v>2.74</v>
      </c>
      <c r="B204">
        <v>1.5</v>
      </c>
      <c r="C204" s="43">
        <f t="shared" si="35"/>
        <v>3.1630170316301776E-2</v>
      </c>
      <c r="D204" s="44">
        <f>IF(OR($A204="",$B204=""),"",A204*'MPTO_working_2-way'!$G203)</f>
        <v>2.8266666666666671</v>
      </c>
      <c r="E204" s="46">
        <f>IF(OR($A204="",$B204=""),"",B204*'MPTO_working_2-way'!$G203)</f>
        <v>1.5474452554744527</v>
      </c>
      <c r="F204" s="44">
        <f>IF(OR($A204="",$B204=""),"",'MPTO_working_2-way'!D203)</f>
        <v>2.8641114982578402</v>
      </c>
      <c r="G204" s="46">
        <f>IF(OR($A204="",$B204=""),"",'MPTO_working_2-way'!E203)</f>
        <v>1.5364485981308411</v>
      </c>
      <c r="H204" s="44">
        <f>IF(OR($A204="",$B204=""),"",'OddsRatio_working_2-way'!M203)</f>
        <v>2.8654758106177636</v>
      </c>
      <c r="I204" s="44">
        <f>IF(OR($A204="",$B204=""),"",'OddsRatio_working_2-way'!N203)</f>
        <v>1.5360562674188976</v>
      </c>
      <c r="J204" s="44">
        <f>IF('Log_working_2-way'!$D203="","",A204^('Log_working_2-way'!$D203))</f>
        <v>2.8831096235514604</v>
      </c>
      <c r="K204" s="46">
        <f>IF('Log_working_2-way'!$D203="","",B204^('Log_working_2-way'!$D203))</f>
        <v>1.5310365299466371</v>
      </c>
      <c r="L204" s="53">
        <f t="shared" si="36"/>
        <v>0.3537735849056603</v>
      </c>
      <c r="M204" s="53">
        <f t="shared" si="37"/>
        <v>0.64622641509433953</v>
      </c>
      <c r="N204" s="54">
        <v>301</v>
      </c>
      <c r="O204" s="54">
        <f t="shared" si="38"/>
        <v>191.14598540145985</v>
      </c>
      <c r="P204" s="54">
        <f t="shared" si="39"/>
        <v>100.33333333333333</v>
      </c>
      <c r="Q204" s="54">
        <f t="shared" si="40"/>
        <v>200.66666666666666</v>
      </c>
      <c r="R204" s="54">
        <f t="shared" si="41"/>
        <v>109.85401459854015</v>
      </c>
      <c r="S204" s="55">
        <f t="shared" si="42"/>
        <v>-9.5206812652068038</v>
      </c>
      <c r="T204" s="55">
        <f t="shared" si="43"/>
        <v>-9.520681265206818</v>
      </c>
      <c r="U204" t="s">
        <v>40</v>
      </c>
      <c r="V204" t="s">
        <v>76</v>
      </c>
      <c r="W204" t="s">
        <v>444</v>
      </c>
      <c r="X204" t="s">
        <v>497</v>
      </c>
      <c r="Y204" s="57" t="s">
        <v>434</v>
      </c>
    </row>
    <row r="205" spans="1:25" ht="15" x14ac:dyDescent="0.25">
      <c r="A205">
        <v>2.0099999999999998</v>
      </c>
      <c r="B205">
        <v>1.88</v>
      </c>
      <c r="C205" s="43">
        <f t="shared" si="35"/>
        <v>2.9427331427966497E-2</v>
      </c>
      <c r="D205" s="44">
        <f>IF(OR($A205="",$B205=""),"",A205*'MPTO_working_2-way'!$G204)</f>
        <v>2.0691489361702122</v>
      </c>
      <c r="E205" s="46">
        <f>IF(OR($A205="",$B205=""),"",B205*'MPTO_working_2-way'!$G204)</f>
        <v>1.9353233830845769</v>
      </c>
      <c r="F205" s="44">
        <f>IF(OR($A205="",$B205=""),"",'MPTO_working_2-way'!D204)</f>
        <v>2.0712563034422273</v>
      </c>
      <c r="G205" s="46">
        <f>IF(OR($A205="",$B205=""),"",'MPTO_working_2-way'!E204)</f>
        <v>1.9334834220221038</v>
      </c>
      <c r="H205" s="44">
        <f>IF(OR($A205="",$B205=""),"",'OddsRatio_working_2-way'!M204)</f>
        <v>2.0713203408538785</v>
      </c>
      <c r="I205" s="44">
        <f>IF(OR($A205="",$B205=""),"",'OddsRatio_working_2-way'!N204)</f>
        <v>1.9334276237142709</v>
      </c>
      <c r="J205" s="44">
        <f>IF('Log_working_2-way'!$D204="","",A205^('Log_working_2-way'!$D204))</f>
        <v>2.0722780043286777</v>
      </c>
      <c r="K205" s="46">
        <f>IF('Log_working_2-way'!$D204="","",B205^('Log_working_2-way'!$D204))</f>
        <v>1.9325939690668699</v>
      </c>
      <c r="L205" s="53">
        <f t="shared" si="36"/>
        <v>0.48329048843187672</v>
      </c>
      <c r="M205" s="53">
        <f t="shared" si="37"/>
        <v>0.5167095115681235</v>
      </c>
      <c r="N205" s="54">
        <v>302</v>
      </c>
      <c r="O205" s="54">
        <f t="shared" si="38"/>
        <v>151.75124378109453</v>
      </c>
      <c r="P205" s="54">
        <f t="shared" si="39"/>
        <v>141.36170212765956</v>
      </c>
      <c r="Q205" s="54">
        <f t="shared" si="40"/>
        <v>160.63829787234042</v>
      </c>
      <c r="R205" s="54">
        <f t="shared" si="41"/>
        <v>150.2487562189055</v>
      </c>
      <c r="S205" s="55">
        <f t="shared" si="42"/>
        <v>-8.8870540912458864</v>
      </c>
      <c r="T205" s="55">
        <f t="shared" si="43"/>
        <v>-8.8870540912459433</v>
      </c>
      <c r="U205" t="s">
        <v>36</v>
      </c>
      <c r="V205" t="s">
        <v>47</v>
      </c>
      <c r="W205" t="s">
        <v>444</v>
      </c>
      <c r="X205" t="s">
        <v>497</v>
      </c>
      <c r="Y205" s="57" t="s">
        <v>423</v>
      </c>
    </row>
    <row r="206" spans="1:25" ht="15" x14ac:dyDescent="0.25">
      <c r="A206">
        <v>2.37</v>
      </c>
      <c r="B206">
        <v>1.63</v>
      </c>
      <c r="C206" s="43">
        <f t="shared" si="35"/>
        <v>3.5437860785379582E-2</v>
      </c>
      <c r="D206" s="44">
        <f>IF(OR($A206="",$B206=""),"",A206*'MPTO_working_2-way'!$G205)</f>
        <v>2.4539877300613497</v>
      </c>
      <c r="E206" s="46">
        <f>IF(OR($A206="",$B206=""),"",B206*'MPTO_working_2-way'!$G205)</f>
        <v>1.6877637130801686</v>
      </c>
      <c r="F206" s="44">
        <f>IF(OR($A206="",$B206=""),"",'MPTO_working_2-way'!D205)</f>
        <v>2.4738881239793793</v>
      </c>
      <c r="G206" s="46">
        <f>IF(OR($A206="",$B206=""),"",'MPTO_working_2-way'!E205)</f>
        <v>1.6784775477395666</v>
      </c>
      <c r="H206" s="44">
        <f>IF(OR($A206="",$B206=""),"",'OddsRatio_working_2-way'!M205)</f>
        <v>2.4746535778287639</v>
      </c>
      <c r="I206" s="44">
        <f>IF(OR($A206="",$B206=""),"",'OddsRatio_working_2-way'!N205)</f>
        <v>1.6781253679066579</v>
      </c>
      <c r="J206" s="44">
        <f>IF('Log_working_2-way'!$D205="","",A206^('Log_working_2-way'!$D205))</f>
        <v>2.4838961866439853</v>
      </c>
      <c r="K206" s="46">
        <f>IF('Log_working_2-way'!$D205="","",B206^('Log_working_2-way'!$D205))</f>
        <v>1.6739015902867895</v>
      </c>
      <c r="L206" s="53">
        <f t="shared" si="36"/>
        <v>0.40749999999999997</v>
      </c>
      <c r="M206" s="53">
        <f t="shared" si="37"/>
        <v>0.59250000000000003</v>
      </c>
      <c r="N206" s="54">
        <v>303</v>
      </c>
      <c r="O206" s="54">
        <f t="shared" si="38"/>
        <v>175.15189873417719</v>
      </c>
      <c r="P206" s="54">
        <f t="shared" si="39"/>
        <v>117.11042944785275</v>
      </c>
      <c r="Q206" s="54">
        <f t="shared" si="40"/>
        <v>185.88957055214723</v>
      </c>
      <c r="R206" s="54">
        <f t="shared" si="41"/>
        <v>127.84810126582278</v>
      </c>
      <c r="S206" s="55">
        <f t="shared" si="42"/>
        <v>-10.737671817970039</v>
      </c>
      <c r="T206" s="55">
        <f t="shared" si="43"/>
        <v>-10.737671817970025</v>
      </c>
      <c r="U206" t="s">
        <v>45</v>
      </c>
      <c r="V206" t="s">
        <v>81</v>
      </c>
      <c r="W206" t="s">
        <v>444</v>
      </c>
      <c r="X206" t="s">
        <v>497</v>
      </c>
      <c r="Y206" s="57" t="s">
        <v>417</v>
      </c>
    </row>
    <row r="207" spans="1:25" ht="15" x14ac:dyDescent="0.25">
      <c r="A207">
        <v>2.1800000000000002</v>
      </c>
      <c r="B207">
        <v>1.72</v>
      </c>
      <c r="C207" s="43">
        <f t="shared" si="35"/>
        <v>4.0110945167484591E-2</v>
      </c>
      <c r="D207" s="44">
        <f>IF(OR($A207="",$B207=""),"",A207*'MPTO_working_2-way'!$G206)</f>
        <v>2.2674418604651168</v>
      </c>
      <c r="E207" s="46">
        <f>IF(OR($A207="",$B207=""),"",B207*'MPTO_working_2-way'!$G206)</f>
        <v>1.7889908256880735</v>
      </c>
      <c r="F207" s="44">
        <f>IF(OR($A207="",$B207=""),"",'MPTO_working_2-way'!D206)</f>
        <v>2.2796692607003894</v>
      </c>
      <c r="G207" s="46">
        <f>IF(OR($A207="",$B207=""),"",'MPTO_working_2-way'!E206)</f>
        <v>1.7814519194222731</v>
      </c>
      <c r="H207" s="44">
        <f>IF(OR($A207="",$B207=""),"",'OddsRatio_working_2-way'!M206)</f>
        <v>2.2801909579781015</v>
      </c>
      <c r="I207" s="44">
        <f>IF(OR($A207="",$B207=""),"",'OddsRatio_working_2-way'!N206)</f>
        <v>1.7811334658849434</v>
      </c>
      <c r="J207" s="44">
        <f>IF('Log_working_2-way'!$D206="","",A207^('Log_working_2-way'!$D206))</f>
        <v>2.2858490727693308</v>
      </c>
      <c r="K207" s="46">
        <f>IF('Log_working_2-way'!$D206="","",B207^('Log_working_2-way'!$D206))</f>
        <v>1.7776962484765699</v>
      </c>
      <c r="L207" s="53">
        <f t="shared" si="36"/>
        <v>0.44102564102564096</v>
      </c>
      <c r="M207" s="53">
        <f t="shared" si="37"/>
        <v>0.55897435897435888</v>
      </c>
      <c r="N207" s="54">
        <v>304</v>
      </c>
      <c r="O207" s="54">
        <f t="shared" si="38"/>
        <v>164.55045871559633</v>
      </c>
      <c r="P207" s="54">
        <f t="shared" si="39"/>
        <v>127.25581395348837</v>
      </c>
      <c r="Q207" s="54">
        <f t="shared" si="40"/>
        <v>176.74418604651163</v>
      </c>
      <c r="R207" s="54">
        <f t="shared" si="41"/>
        <v>139.44954128440367</v>
      </c>
      <c r="S207" s="55">
        <f t="shared" si="42"/>
        <v>-12.193727330915294</v>
      </c>
      <c r="T207" s="55">
        <f t="shared" si="43"/>
        <v>-12.193727330915294</v>
      </c>
      <c r="U207" t="s">
        <v>453</v>
      </c>
      <c r="V207" t="s">
        <v>361</v>
      </c>
      <c r="W207" t="s">
        <v>305</v>
      </c>
      <c r="X207" t="s">
        <v>497</v>
      </c>
      <c r="Y207" s="57" t="s">
        <v>436</v>
      </c>
    </row>
    <row r="208" spans="1:25" ht="15" x14ac:dyDescent="0.25">
      <c r="A208">
        <v>1.96</v>
      </c>
      <c r="B208">
        <v>1.91</v>
      </c>
      <c r="C208" s="43">
        <f t="shared" si="35"/>
        <v>3.3764291056736839E-2</v>
      </c>
      <c r="D208" s="44">
        <f>IF(OR($A208="",$B208=""),"",A208*'MPTO_working_2-way'!$G207)</f>
        <v>2.0261780104712042</v>
      </c>
      <c r="E208" s="46">
        <f>IF(OR($A208="",$B208=""),"",B208*'MPTO_working_2-way'!$G207)</f>
        <v>1.9744897959183674</v>
      </c>
      <c r="F208" s="44">
        <f>IF(OR($A208="",$B208=""),"",'MPTO_working_2-way'!D207)</f>
        <v>2.0270738574832143</v>
      </c>
      <c r="G208" s="46">
        <f>IF(OR($A208="",$B208=""),"",'MPTO_working_2-way'!E207)</f>
        <v>1.9736398144242935</v>
      </c>
      <c r="H208" s="44">
        <f>IF(OR($A208="",$B208=""),"",'OddsRatio_working_2-way'!M207)</f>
        <v>2.0271051820261912</v>
      </c>
      <c r="I208" s="44">
        <f>IF(OR($A208="",$B208=""),"",'OddsRatio_working_2-way'!N207)</f>
        <v>1.9736101204623264</v>
      </c>
      <c r="J208" s="44">
        <f>IF('Log_working_2-way'!$D207="","",A208^('Log_working_2-way'!$D207))</f>
        <v>2.0275133700590602</v>
      </c>
      <c r="K208" s="46">
        <f>IF('Log_working_2-way'!$D207="","",B208^('Log_working_2-way'!$D207))</f>
        <v>1.9732233459331785</v>
      </c>
      <c r="L208" s="53">
        <f t="shared" si="36"/>
        <v>0.49354005167958659</v>
      </c>
      <c r="M208" s="53">
        <f t="shared" si="37"/>
        <v>0.50645994832041341</v>
      </c>
      <c r="N208" s="54">
        <v>305</v>
      </c>
      <c r="O208" s="54">
        <f t="shared" si="38"/>
        <v>149.38775510204079</v>
      </c>
      <c r="P208" s="54">
        <f t="shared" si="39"/>
        <v>145.31413612565441</v>
      </c>
      <c r="Q208" s="54">
        <f t="shared" si="40"/>
        <v>159.68586387434556</v>
      </c>
      <c r="R208" s="54">
        <f t="shared" si="41"/>
        <v>155.61224489795919</v>
      </c>
      <c r="S208" s="55">
        <f t="shared" si="42"/>
        <v>-10.298108772304772</v>
      </c>
      <c r="T208" s="55">
        <f t="shared" si="43"/>
        <v>-10.298108772304772</v>
      </c>
      <c r="U208" t="s">
        <v>324</v>
      </c>
      <c r="V208" t="s">
        <v>355</v>
      </c>
      <c r="W208" t="s">
        <v>305</v>
      </c>
      <c r="X208" t="s">
        <v>497</v>
      </c>
      <c r="Y208" s="57" t="s">
        <v>431</v>
      </c>
    </row>
    <row r="209" spans="1:25" ht="15" x14ac:dyDescent="0.25">
      <c r="A209">
        <v>2.02</v>
      </c>
      <c r="B209">
        <v>1.85</v>
      </c>
      <c r="C209" s="43">
        <f t="shared" si="35"/>
        <v>3.5590045491035394E-2</v>
      </c>
      <c r="D209" s="44">
        <f>IF(OR($A209="",$B209=""),"",A209*'MPTO_working_2-way'!$G208)</f>
        <v>2.0918918918918914</v>
      </c>
      <c r="E209" s="46">
        <f>IF(OR($A209="",$B209=""),"",B209*'MPTO_working_2-way'!$G208)</f>
        <v>1.9158415841584155</v>
      </c>
      <c r="F209" s="44">
        <f>IF(OR($A209="",$B209=""),"",'MPTO_working_2-way'!D208)</f>
        <v>2.0953181945612553</v>
      </c>
      <c r="G209" s="46">
        <f>IF(OR($A209="",$B209=""),"",'MPTO_working_2-way'!E208)</f>
        <v>1.9129767084719731</v>
      </c>
      <c r="H209" s="44">
        <f>IF(OR($A209="",$B209=""),"",'OddsRatio_working_2-way'!M208)</f>
        <v>2.0954451150103317</v>
      </c>
      <c r="I209" s="44">
        <f>IF(OR($A209="",$B209=""),"",'OddsRatio_working_2-way'!N208)</f>
        <v>1.9128709291752766</v>
      </c>
      <c r="J209" s="44">
        <f>IF('Log_working_2-way'!$D208="","",A209^('Log_working_2-way'!$D208))</f>
        <v>2.0970120716987148</v>
      </c>
      <c r="K209" s="46">
        <f>IF('Log_working_2-way'!$D208="","",B209^('Log_working_2-way'!$D208))</f>
        <v>1.9115669971173959</v>
      </c>
      <c r="L209" s="53">
        <f t="shared" si="36"/>
        <v>0.47803617571059442</v>
      </c>
      <c r="M209" s="53">
        <f t="shared" si="37"/>
        <v>0.5219638242894058</v>
      </c>
      <c r="N209" s="54">
        <v>306</v>
      </c>
      <c r="O209" s="54">
        <f t="shared" si="38"/>
        <v>154.51485148514851</v>
      </c>
      <c r="P209" s="54">
        <f t="shared" si="39"/>
        <v>140.59459459459458</v>
      </c>
      <c r="Q209" s="54">
        <f t="shared" si="40"/>
        <v>165.40540540540539</v>
      </c>
      <c r="R209" s="54">
        <f t="shared" si="41"/>
        <v>151.48514851485149</v>
      </c>
      <c r="S209" s="55">
        <f t="shared" si="42"/>
        <v>-10.890553920256878</v>
      </c>
      <c r="T209" s="55">
        <f t="shared" si="43"/>
        <v>-10.890553920256906</v>
      </c>
      <c r="U209" t="s">
        <v>454</v>
      </c>
      <c r="V209" t="s">
        <v>43</v>
      </c>
      <c r="W209" t="s">
        <v>305</v>
      </c>
      <c r="X209" t="s">
        <v>497</v>
      </c>
      <c r="Y209" s="57" t="s">
        <v>431</v>
      </c>
    </row>
    <row r="210" spans="1:25" ht="15" x14ac:dyDescent="0.25">
      <c r="A210">
        <v>2.02</v>
      </c>
      <c r="B210">
        <v>1.85</v>
      </c>
      <c r="C210" s="43">
        <f t="shared" si="35"/>
        <v>3.5590045491035394E-2</v>
      </c>
      <c r="D210" s="44">
        <f>IF(OR($A210="",$B210=""),"",A210*'MPTO_working_2-way'!$G209)</f>
        <v>2.0918918918918914</v>
      </c>
      <c r="E210" s="46">
        <f>IF(OR($A210="",$B210=""),"",B210*'MPTO_working_2-way'!$G209)</f>
        <v>1.9158415841584155</v>
      </c>
      <c r="F210" s="44">
        <f>IF(OR($A210="",$B210=""),"",'MPTO_working_2-way'!D209)</f>
        <v>2.0953181945612553</v>
      </c>
      <c r="G210" s="46">
        <f>IF(OR($A210="",$B210=""),"",'MPTO_working_2-way'!E209)</f>
        <v>1.9129767084719731</v>
      </c>
      <c r="H210" s="44">
        <f>IF(OR($A210="",$B210=""),"",'OddsRatio_working_2-way'!M209)</f>
        <v>2.0954451150103317</v>
      </c>
      <c r="I210" s="44">
        <f>IF(OR($A210="",$B210=""),"",'OddsRatio_working_2-way'!N209)</f>
        <v>1.9128709291752766</v>
      </c>
      <c r="J210" s="44">
        <f>IF('Log_working_2-way'!$D209="","",A210^('Log_working_2-way'!$D209))</f>
        <v>2.0970120716987148</v>
      </c>
      <c r="K210" s="46">
        <f>IF('Log_working_2-way'!$D209="","",B210^('Log_working_2-way'!$D209))</f>
        <v>1.9115669971173959</v>
      </c>
      <c r="L210" s="53">
        <f t="shared" si="36"/>
        <v>0.47803617571059442</v>
      </c>
      <c r="M210" s="53">
        <f t="shared" si="37"/>
        <v>0.5219638242894058</v>
      </c>
      <c r="N210" s="54">
        <v>307</v>
      </c>
      <c r="O210" s="54">
        <f t="shared" si="38"/>
        <v>155.01980198019803</v>
      </c>
      <c r="P210" s="54">
        <f t="shared" si="39"/>
        <v>141.05405405405406</v>
      </c>
      <c r="Q210" s="54">
        <f t="shared" si="40"/>
        <v>165.94594594594591</v>
      </c>
      <c r="R210" s="54">
        <f t="shared" si="41"/>
        <v>151.98019801980197</v>
      </c>
      <c r="S210" s="55">
        <f t="shared" si="42"/>
        <v>-10.926143965747883</v>
      </c>
      <c r="T210" s="55">
        <f t="shared" si="43"/>
        <v>-10.926143965747912</v>
      </c>
      <c r="U210" t="s">
        <v>356</v>
      </c>
      <c r="V210" t="s">
        <v>359</v>
      </c>
      <c r="W210" t="s">
        <v>305</v>
      </c>
      <c r="X210" t="s">
        <v>497</v>
      </c>
      <c r="Y210" s="57" t="s">
        <v>431</v>
      </c>
    </row>
    <row r="211" spans="1:25" ht="15" x14ac:dyDescent="0.25">
      <c r="A211">
        <v>2.1800000000000002</v>
      </c>
      <c r="B211">
        <v>1.72</v>
      </c>
      <c r="C211" s="43">
        <f t="shared" si="35"/>
        <v>4.0110945167484591E-2</v>
      </c>
      <c r="D211" s="44">
        <f>IF(OR($A211="",$B211=""),"",A211*'MPTO_working_2-way'!$G210)</f>
        <v>2.2674418604651168</v>
      </c>
      <c r="E211" s="46">
        <f>IF(OR($A211="",$B211=""),"",B211*'MPTO_working_2-way'!$G210)</f>
        <v>1.7889908256880735</v>
      </c>
      <c r="F211" s="44">
        <f>IF(OR($A211="",$B211=""),"",'MPTO_working_2-way'!D210)</f>
        <v>2.2796692607003894</v>
      </c>
      <c r="G211" s="46">
        <f>IF(OR($A211="",$B211=""),"",'MPTO_working_2-way'!E210)</f>
        <v>1.7814519194222731</v>
      </c>
      <c r="H211" s="44">
        <f>IF(OR($A211="",$B211=""),"",'OddsRatio_working_2-way'!M210)</f>
        <v>2.2801909579781015</v>
      </c>
      <c r="I211" s="44">
        <f>IF(OR($A211="",$B211=""),"",'OddsRatio_working_2-way'!N210)</f>
        <v>1.7811334658849434</v>
      </c>
      <c r="J211" s="44">
        <f>IF('Log_working_2-way'!$D210="","",A211^('Log_working_2-way'!$D210))</f>
        <v>2.2858490727693308</v>
      </c>
      <c r="K211" s="46">
        <f>IF('Log_working_2-way'!$D210="","",B211^('Log_working_2-way'!$D210))</f>
        <v>1.7776962484765699</v>
      </c>
      <c r="L211" s="53">
        <f t="shared" si="36"/>
        <v>0.44102564102564096</v>
      </c>
      <c r="M211" s="53">
        <f t="shared" si="37"/>
        <v>0.55897435897435888</v>
      </c>
      <c r="N211" s="54">
        <v>308</v>
      </c>
      <c r="O211" s="54">
        <f t="shared" si="38"/>
        <v>166.71559633027525</v>
      </c>
      <c r="P211" s="54">
        <f t="shared" si="39"/>
        <v>128.93023255813955</v>
      </c>
      <c r="Q211" s="54">
        <f t="shared" si="40"/>
        <v>179.06976744186048</v>
      </c>
      <c r="R211" s="54">
        <f t="shared" si="41"/>
        <v>141.28440366972475</v>
      </c>
      <c r="S211" s="55">
        <f t="shared" si="42"/>
        <v>-12.354171111585231</v>
      </c>
      <c r="T211" s="55">
        <f t="shared" si="43"/>
        <v>-12.354171111585202</v>
      </c>
      <c r="U211" t="s">
        <v>455</v>
      </c>
      <c r="V211" t="s">
        <v>456</v>
      </c>
      <c r="W211" t="s">
        <v>305</v>
      </c>
      <c r="X211" t="s">
        <v>497</v>
      </c>
      <c r="Y211" s="57" t="s">
        <v>431</v>
      </c>
    </row>
    <row r="212" spans="1:25" ht="15" x14ac:dyDescent="0.25">
      <c r="A212">
        <v>2.2000000000000002</v>
      </c>
      <c r="B212">
        <v>1.71</v>
      </c>
      <c r="C212" s="43">
        <f t="shared" si="35"/>
        <v>3.9340776182881454E-2</v>
      </c>
      <c r="D212" s="44">
        <f>IF(OR($A212="",$B212=""),"",A212*'MPTO_working_2-way'!$G211)</f>
        <v>2.2865497076023393</v>
      </c>
      <c r="E212" s="46">
        <f>IF(OR($A212="",$B212=""),"",B212*'MPTO_working_2-way'!$G211)</f>
        <v>1.7772727272727273</v>
      </c>
      <c r="F212" s="44">
        <f>IF(OR($A212="",$B212=""),"",'MPTO_working_2-way'!D211)</f>
        <v>2.2995110024449881</v>
      </c>
      <c r="G212" s="46">
        <f>IF(OR($A212="",$B212=""),"",'MPTO_working_2-way'!E211)</f>
        <v>1.7695202257761053</v>
      </c>
      <c r="H212" s="44">
        <f>IF(OR($A212="",$B212=""),"",'OddsRatio_working_2-way'!M211)</f>
        <v>2.3000541700523187</v>
      </c>
      <c r="I212" s="44">
        <f>IF(OR($A212="",$B212=""),"",'OddsRatio_working_2-way'!N211)</f>
        <v>1.7691987172809549</v>
      </c>
      <c r="J212" s="44">
        <f>IF('Log_working_2-way'!$D211="","",A212^('Log_working_2-way'!$D211))</f>
        <v>2.3060522808335469</v>
      </c>
      <c r="K212" s="46">
        <f>IF('Log_working_2-way'!$D211="","",B212^('Log_working_2-way'!$D211))</f>
        <v>1.7656661334886148</v>
      </c>
      <c r="L212" s="53">
        <f t="shared" si="36"/>
        <v>0.4373401534526854</v>
      </c>
      <c r="M212" s="53">
        <f t="shared" si="37"/>
        <v>0.5626598465473146</v>
      </c>
      <c r="N212" s="54">
        <v>309</v>
      </c>
      <c r="O212" s="54">
        <f t="shared" si="38"/>
        <v>168.54545454545456</v>
      </c>
      <c r="P212" s="54">
        <f t="shared" si="39"/>
        <v>128.29824561403507</v>
      </c>
      <c r="Q212" s="54">
        <f t="shared" si="40"/>
        <v>180.7017543859649</v>
      </c>
      <c r="R212" s="54">
        <f t="shared" si="41"/>
        <v>140.45454545454544</v>
      </c>
      <c r="S212" s="55">
        <f t="shared" si="42"/>
        <v>-12.156299840510343</v>
      </c>
      <c r="T212" s="55">
        <f t="shared" si="43"/>
        <v>-12.156299840510371</v>
      </c>
      <c r="U212" t="s">
        <v>83</v>
      </c>
      <c r="V212" t="s">
        <v>457</v>
      </c>
      <c r="W212" t="s">
        <v>305</v>
      </c>
      <c r="X212" t="s">
        <v>497</v>
      </c>
      <c r="Y212" s="57" t="s">
        <v>421</v>
      </c>
    </row>
    <row r="213" spans="1:25" ht="15" x14ac:dyDescent="0.25">
      <c r="A213">
        <v>1.92</v>
      </c>
      <c r="B213">
        <v>1.95</v>
      </c>
      <c r="C213" s="43">
        <f t="shared" si="35"/>
        <v>3.3653846153846256E-2</v>
      </c>
      <c r="D213" s="44">
        <f>IF(OR($A213="",$B213=""),"",A213*'MPTO_working_2-way'!$G212)</f>
        <v>1.9846153846153847</v>
      </c>
      <c r="E213" s="46">
        <f>IF(OR($A213="",$B213=""),"",B213*'MPTO_working_2-way'!$G212)</f>
        <v>2.015625</v>
      </c>
      <c r="F213" s="44">
        <f>IF(OR($A213="",$B213=""),"",'MPTO_working_2-way'!D212)</f>
        <v>1.9841017488076311</v>
      </c>
      <c r="G213" s="46">
        <f>IF(OR($A213="",$B213=""),"",'MPTO_working_2-way'!E212)</f>
        <v>2.0161550888529889</v>
      </c>
      <c r="H213" s="44">
        <f>IF(OR($A213="",$B213=""),"",'OddsRatio_working_2-way'!M212)</f>
        <v>1.9840838646332837</v>
      </c>
      <c r="I213" s="44">
        <f>IF(OR($A213="",$B213=""),"",'OddsRatio_working_2-way'!N212)</f>
        <v>2.0161735558713256</v>
      </c>
      <c r="J213" s="44">
        <f>IF('Log_working_2-way'!$D212="","",A213^('Log_working_2-way'!$D212))</f>
        <v>1.9838501055423525</v>
      </c>
      <c r="K213" s="46">
        <f>IF('Log_working_2-way'!$D212="","",B213^('Log_working_2-way'!$D212))</f>
        <v>2.0164149948926431</v>
      </c>
      <c r="L213" s="53">
        <f t="shared" si="36"/>
        <v>0.50387596899224807</v>
      </c>
      <c r="M213" s="53">
        <f t="shared" si="37"/>
        <v>0.49612403100775193</v>
      </c>
      <c r="N213" s="54">
        <v>310</v>
      </c>
      <c r="O213" s="54">
        <f t="shared" si="38"/>
        <v>148.54166666666663</v>
      </c>
      <c r="P213" s="54">
        <f t="shared" si="39"/>
        <v>151.02564102564105</v>
      </c>
      <c r="Q213" s="54">
        <f t="shared" si="40"/>
        <v>158.97435897435901</v>
      </c>
      <c r="R213" s="54">
        <f t="shared" si="41"/>
        <v>161.45833333333334</v>
      </c>
      <c r="S213" s="55">
        <f t="shared" si="42"/>
        <v>-10.432692307692378</v>
      </c>
      <c r="T213" s="55">
        <f t="shared" si="43"/>
        <v>-10.432692307692292</v>
      </c>
      <c r="U213" t="s">
        <v>458</v>
      </c>
      <c r="V213" t="s">
        <v>459</v>
      </c>
      <c r="W213" t="s">
        <v>305</v>
      </c>
      <c r="X213" t="s">
        <v>497</v>
      </c>
      <c r="Y213" s="57" t="s">
        <v>433</v>
      </c>
    </row>
    <row r="214" spans="1:25" ht="15" x14ac:dyDescent="0.25">
      <c r="A214">
        <v>1.93</v>
      </c>
      <c r="B214">
        <v>1.93</v>
      </c>
      <c r="C214" s="43">
        <f t="shared" si="35"/>
        <v>3.62694300518136E-2</v>
      </c>
      <c r="D214" s="44">
        <f>IF(OR($A214="",$B214=""),"",A214*'MPTO_working_2-way'!$G213)</f>
        <v>2</v>
      </c>
      <c r="E214" s="46">
        <f>IF(OR($A214="",$B214=""),"",B214*'MPTO_working_2-way'!$G213)</f>
        <v>2</v>
      </c>
      <c r="F214" s="44">
        <f>IF(OR($A214="",$B214=""),"",'MPTO_working_2-way'!D213)</f>
        <v>2.0000000000000004</v>
      </c>
      <c r="G214" s="46">
        <f>IF(OR($A214="",$B214=""),"",'MPTO_working_2-way'!E213)</f>
        <v>2.0000000000000004</v>
      </c>
      <c r="H214" s="44">
        <f>IF(OR($A214="",$B214=""),"",'OddsRatio_working_2-way'!M213)</f>
        <v>2</v>
      </c>
      <c r="I214" s="44">
        <f>IF(OR($A214="",$B214=""),"",'OddsRatio_working_2-way'!N213)</f>
        <v>2</v>
      </c>
      <c r="J214" s="44">
        <f>IF('Log_working_2-way'!$D213="","",A214^('Log_working_2-way'!$D213))</f>
        <v>1.9999999999999618</v>
      </c>
      <c r="K214" s="46">
        <f>IF('Log_working_2-way'!$D213="","",B214^('Log_working_2-way'!$D213))</f>
        <v>1.9999999999999618</v>
      </c>
      <c r="L214" s="53">
        <f t="shared" si="36"/>
        <v>0.5</v>
      </c>
      <c r="M214" s="53">
        <f t="shared" si="37"/>
        <v>0.5</v>
      </c>
      <c r="N214" s="54">
        <v>311</v>
      </c>
      <c r="O214" s="54">
        <f t="shared" si="38"/>
        <v>149.86010362694304</v>
      </c>
      <c r="P214" s="54">
        <f t="shared" si="39"/>
        <v>149.86010362694304</v>
      </c>
      <c r="Q214" s="54">
        <f t="shared" si="40"/>
        <v>161.13989637305701</v>
      </c>
      <c r="R214" s="54">
        <f t="shared" si="41"/>
        <v>161.13989637305701</v>
      </c>
      <c r="S214" s="55">
        <f t="shared" si="42"/>
        <v>-11.279792746113969</v>
      </c>
      <c r="T214" s="55">
        <f t="shared" si="43"/>
        <v>-11.279792746113969</v>
      </c>
      <c r="U214" t="s">
        <v>354</v>
      </c>
      <c r="V214" t="s">
        <v>460</v>
      </c>
      <c r="W214" t="s">
        <v>305</v>
      </c>
      <c r="X214" t="s">
        <v>497</v>
      </c>
      <c r="Y214" s="57" t="s">
        <v>424</v>
      </c>
    </row>
    <row r="215" spans="1:25" ht="15" x14ac:dyDescent="0.25">
      <c r="A215">
        <v>1.69</v>
      </c>
      <c r="B215">
        <v>2.2400000000000002</v>
      </c>
      <c r="C215" s="43">
        <f t="shared" si="35"/>
        <v>3.8144547759932479E-2</v>
      </c>
      <c r="D215" s="44">
        <f>IF(OR($A215="",$B215=""),"",A215*'MPTO_working_2-way'!$G214)</f>
        <v>1.7544642857142858</v>
      </c>
      <c r="E215" s="46">
        <f>IF(OR($A215="",$B215=""),"",B215*'MPTO_working_2-way'!$G214)</f>
        <v>2.3254437869822491</v>
      </c>
      <c r="F215" s="44">
        <f>IF(OR($A215="",$B215=""),"",'MPTO_working_2-way'!D214)</f>
        <v>1.7462865578005351</v>
      </c>
      <c r="G215" s="46">
        <f>IF(OR($A215="",$B215=""),"",'MPTO_working_2-way'!E214)</f>
        <v>2.3399678575843743</v>
      </c>
      <c r="H215" s="44">
        <f>IF(OR($A215="",$B215=""),"",'OddsRatio_working_2-way'!M214)</f>
        <v>1.7459568438611086</v>
      </c>
      <c r="I215" s="44">
        <f>IF(OR($A215="",$B215=""),"",'OddsRatio_working_2-way'!N214)</f>
        <v>2.3405601251996737</v>
      </c>
      <c r="J215" s="44">
        <f>IF('Log_working_2-way'!$D214="","",A215^('Log_working_2-way'!$D214))</f>
        <v>1.7422334757420166</v>
      </c>
      <c r="K215" s="46">
        <f>IF('Log_working_2-way'!$D214="","",B215^('Log_working_2-way'!$D214))</f>
        <v>2.347284961783934</v>
      </c>
      <c r="L215" s="53">
        <f t="shared" si="36"/>
        <v>0.56997455470737912</v>
      </c>
      <c r="M215" s="53">
        <f t="shared" si="37"/>
        <v>0.43002544529262077</v>
      </c>
      <c r="N215" s="54">
        <v>312</v>
      </c>
      <c r="O215" s="54">
        <f t="shared" si="38"/>
        <v>127.38461538461537</v>
      </c>
      <c r="P215" s="54">
        <f t="shared" si="39"/>
        <v>172.71428571428575</v>
      </c>
      <c r="Q215" s="54">
        <f t="shared" si="40"/>
        <v>139.28571428571428</v>
      </c>
      <c r="R215" s="54">
        <f t="shared" si="41"/>
        <v>184.61538461538461</v>
      </c>
      <c r="S215" s="55">
        <f t="shared" si="42"/>
        <v>-11.901098901098905</v>
      </c>
      <c r="T215" s="55">
        <f t="shared" si="43"/>
        <v>-11.901098901098862</v>
      </c>
      <c r="U215" t="s">
        <v>461</v>
      </c>
      <c r="V215" t="s">
        <v>358</v>
      </c>
      <c r="W215" t="s">
        <v>305</v>
      </c>
      <c r="X215" t="s">
        <v>497</v>
      </c>
      <c r="Y215" s="57" t="s">
        <v>421</v>
      </c>
    </row>
    <row r="216" spans="1:25" ht="15" x14ac:dyDescent="0.25">
      <c r="A216">
        <v>2</v>
      </c>
      <c r="B216">
        <v>1.87</v>
      </c>
      <c r="C216" s="43">
        <f t="shared" si="35"/>
        <v>3.475935828876997E-2</v>
      </c>
      <c r="D216" s="44">
        <f>IF(OR($A216="",$B216=""),"",A216*'MPTO_working_2-way'!$G215)</f>
        <v>2.0695187165775399</v>
      </c>
      <c r="E216" s="46">
        <f>IF(OR($A216="",$B216=""),"",B216*'MPTO_working_2-way'!$G215)</f>
        <v>1.9350000000000001</v>
      </c>
      <c r="F216" s="44">
        <f>IF(OR($A216="",$B216=""),"",'MPTO_working_2-way'!D215)</f>
        <v>2.0720221606648197</v>
      </c>
      <c r="G216" s="46">
        <f>IF(OR($A216="",$B216=""),"",'MPTO_working_2-way'!E215)</f>
        <v>1.9328165374677002</v>
      </c>
      <c r="H216" s="44">
        <f>IF(OR($A216="",$B216=""),"",'OddsRatio_working_2-way'!M215)</f>
        <v>2.0721125348377947</v>
      </c>
      <c r="I216" s="44">
        <f>IF(OR($A216="",$B216=""),"",'OddsRatio_working_2-way'!N215)</f>
        <v>1.9327379053088816</v>
      </c>
      <c r="J216" s="44">
        <f>IF('Log_working_2-way'!$D215="","",A216^('Log_working_2-way'!$D215))</f>
        <v>2.0732557161055905</v>
      </c>
      <c r="K216" s="46">
        <f>IF('Log_working_2-way'!$D215="","",B216^('Log_working_2-way'!$D215))</f>
        <v>1.9317443969723613</v>
      </c>
      <c r="L216" s="53">
        <f t="shared" si="36"/>
        <v>0.48320413436692511</v>
      </c>
      <c r="M216" s="53">
        <f t="shared" si="37"/>
        <v>0.51679586563307489</v>
      </c>
      <c r="N216" s="54">
        <v>313</v>
      </c>
      <c r="O216" s="54">
        <f t="shared" si="38"/>
        <v>156.5</v>
      </c>
      <c r="P216" s="54">
        <f t="shared" si="39"/>
        <v>145.62032085561498</v>
      </c>
      <c r="Q216" s="54">
        <f t="shared" si="40"/>
        <v>167.37967914438499</v>
      </c>
      <c r="R216" s="54">
        <f t="shared" si="41"/>
        <v>156.5</v>
      </c>
      <c r="S216" s="55">
        <f t="shared" si="42"/>
        <v>-10.879679144384994</v>
      </c>
      <c r="T216" s="55">
        <f t="shared" si="43"/>
        <v>-10.879679144385022</v>
      </c>
      <c r="U216" t="s">
        <v>357</v>
      </c>
      <c r="V216" t="s">
        <v>84</v>
      </c>
      <c r="W216" t="s">
        <v>305</v>
      </c>
      <c r="X216" t="s">
        <v>497</v>
      </c>
      <c r="Y216" s="57" t="s">
        <v>432</v>
      </c>
    </row>
    <row r="217" spans="1:25" ht="15" x14ac:dyDescent="0.25">
      <c r="A217">
        <v>1.93</v>
      </c>
      <c r="B217">
        <v>1.94</v>
      </c>
      <c r="C217" s="43">
        <f t="shared" si="35"/>
        <v>3.3598632551679941E-2</v>
      </c>
      <c r="D217" s="44">
        <f>IF(OR($A217="",$B217=""),"",A217*'MPTO_working_2-way'!$G216)</f>
        <v>1.9948453608247423</v>
      </c>
      <c r="E217" s="46">
        <f>IF(OR($A217="",$B217=""),"",B217*'MPTO_working_2-way'!$G216)</f>
        <v>2.0051813471502591</v>
      </c>
      <c r="F217" s="44">
        <f>IF(OR($A217="",$B217=""),"",'MPTO_working_2-way'!D216)</f>
        <v>1.9946726333173512</v>
      </c>
      <c r="G217" s="46">
        <f>IF(OR($A217="",$B217=""),"",'MPTO_working_2-way'!E216)</f>
        <v>2.0053558995233249</v>
      </c>
      <c r="H217" s="44">
        <f>IF(OR($A217="",$B217=""),"",'OddsRatio_working_2-way'!M216)</f>
        <v>1.9946666286387909</v>
      </c>
      <c r="I217" s="44">
        <f>IF(OR($A217="",$B217=""),"",'OddsRatio_working_2-way'!N216)</f>
        <v>2.0053619687316817</v>
      </c>
      <c r="J217" s="44">
        <f>IF('Log_working_2-way'!$D216="","",A217^('Log_working_2-way'!$D216))</f>
        <v>1.9945880029745278</v>
      </c>
      <c r="K217" s="46">
        <f>IF('Log_working_2-way'!$D216="","",B217^('Log_working_2-way'!$D216))</f>
        <v>2.0054414461156225</v>
      </c>
      <c r="L217" s="53">
        <f t="shared" si="36"/>
        <v>0.50129198966408273</v>
      </c>
      <c r="M217" s="53">
        <f t="shared" si="37"/>
        <v>0.49870801033591733</v>
      </c>
      <c r="N217" s="54">
        <v>314</v>
      </c>
      <c r="O217" s="54">
        <f t="shared" si="38"/>
        <v>151.3056994818653</v>
      </c>
      <c r="P217" s="54">
        <f t="shared" si="39"/>
        <v>152.14432989690721</v>
      </c>
      <c r="Q217" s="54">
        <f t="shared" si="40"/>
        <v>161.85567010309279</v>
      </c>
      <c r="R217" s="54">
        <f t="shared" si="41"/>
        <v>162.69430051813472</v>
      </c>
      <c r="S217" s="55">
        <f t="shared" si="42"/>
        <v>-10.549970621227487</v>
      </c>
      <c r="T217" s="55">
        <f t="shared" si="43"/>
        <v>-10.549970621227516</v>
      </c>
      <c r="U217" t="s">
        <v>360</v>
      </c>
      <c r="V217" t="s">
        <v>462</v>
      </c>
      <c r="W217" t="s">
        <v>305</v>
      </c>
      <c r="X217" t="s">
        <v>497</v>
      </c>
      <c r="Y217" s="57" t="s">
        <v>428</v>
      </c>
    </row>
    <row r="218" spans="1:25" ht="15" x14ac:dyDescent="0.25">
      <c r="A218">
        <v>2.04</v>
      </c>
      <c r="B218">
        <v>1.84</v>
      </c>
      <c r="C218" s="43">
        <f t="shared" si="35"/>
        <v>3.3674339300937772E-2</v>
      </c>
      <c r="D218" s="44">
        <f>IF(OR($A218="",$B218=""),"",A218*'MPTO_working_2-way'!$G217)</f>
        <v>2.1086956521739131</v>
      </c>
      <c r="E218" s="46">
        <f>IF(OR($A218="",$B218=""),"",B218*'MPTO_working_2-way'!$G217)</f>
        <v>1.9019607843137256</v>
      </c>
      <c r="F218" s="44">
        <f>IF(OR($A218="",$B218=""),"",'MPTO_working_2-way'!D217)</f>
        <v>2.1125619090499774</v>
      </c>
      <c r="G218" s="46">
        <f>IF(OR($A218="",$B218=""),"",'MPTO_working_2-way'!E217)</f>
        <v>1.8988263860785108</v>
      </c>
      <c r="H218" s="44">
        <f>IF(OR($A218="",$B218=""),"",'OddsRatio_working_2-way'!M217)</f>
        <v>2.1126972805283741</v>
      </c>
      <c r="I218" s="44">
        <f>IF(OR($A218="",$B218=""),"",'OddsRatio_working_2-way'!N217)</f>
        <v>1.8987170342729172</v>
      </c>
      <c r="J218" s="44">
        <f>IF('Log_working_2-way'!$D217="","",A218^('Log_working_2-way'!$D217))</f>
        <v>2.1144632865880677</v>
      </c>
      <c r="K218" s="46">
        <f>IF('Log_working_2-way'!$D217="","",B218^('Log_working_2-way'!$D217))</f>
        <v>1.8972929050551837</v>
      </c>
      <c r="L218" s="53">
        <f t="shared" si="36"/>
        <v>0.47422680412371132</v>
      </c>
      <c r="M218" s="53">
        <f t="shared" si="37"/>
        <v>0.52577319587628868</v>
      </c>
      <c r="N218" s="54">
        <v>315</v>
      </c>
      <c r="O218" s="54">
        <f t="shared" si="38"/>
        <v>160.58823529411765</v>
      </c>
      <c r="P218" s="54">
        <f t="shared" si="39"/>
        <v>143.80434782608697</v>
      </c>
      <c r="Q218" s="54">
        <f t="shared" si="40"/>
        <v>171.19565217391303</v>
      </c>
      <c r="R218" s="54">
        <f t="shared" si="41"/>
        <v>154.41176470588235</v>
      </c>
      <c r="S218" s="55">
        <f t="shared" si="42"/>
        <v>-10.60741687979538</v>
      </c>
      <c r="T218" s="55">
        <f t="shared" si="43"/>
        <v>-10.60741687979538</v>
      </c>
      <c r="U218" t="s">
        <v>367</v>
      </c>
      <c r="V218" t="s">
        <v>365</v>
      </c>
      <c r="W218" t="s">
        <v>306</v>
      </c>
      <c r="X218" t="s">
        <v>497</v>
      </c>
      <c r="Y218" s="57" t="s">
        <v>427</v>
      </c>
    </row>
    <row r="219" spans="1:25" ht="15" x14ac:dyDescent="0.25">
      <c r="A219">
        <v>2.02</v>
      </c>
      <c r="B219">
        <v>1.86</v>
      </c>
      <c r="C219" s="43">
        <f t="shared" si="35"/>
        <v>3.2683913552645549E-2</v>
      </c>
      <c r="D219" s="44">
        <f>IF(OR($A219="",$B219=""),"",A219*'MPTO_working_2-way'!$G218)</f>
        <v>2.086021505376344</v>
      </c>
      <c r="E219" s="46">
        <f>IF(OR($A219="",$B219=""),"",B219*'MPTO_working_2-way'!$G218)</f>
        <v>1.9207920792079207</v>
      </c>
      <c r="F219" s="44">
        <f>IF(OR($A219="",$B219=""),"",'MPTO_working_2-way'!D218)</f>
        <v>2.0889580785055042</v>
      </c>
      <c r="G219" s="46">
        <f>IF(OR($A219="",$B219=""),"",'MPTO_working_2-way'!E218)</f>
        <v>1.918308996221791</v>
      </c>
      <c r="H219" s="44">
        <f>IF(OR($A219="",$B219=""),"",'OddsRatio_working_2-way'!M218)</f>
        <v>2.0890576254854043</v>
      </c>
      <c r="I219" s="44">
        <f>IF(OR($A219="",$B219=""),"",'OddsRatio_working_2-way'!N218)</f>
        <v>1.9182250567818113</v>
      </c>
      <c r="J219" s="44">
        <f>IF('Log_working_2-way'!$D218="","",A219^('Log_working_2-way'!$D218))</f>
        <v>2.0903967480076013</v>
      </c>
      <c r="K219" s="46">
        <f>IF('Log_working_2-way'!$D218="","",B219^('Log_working_2-way'!$D218))</f>
        <v>1.9170973793045412</v>
      </c>
      <c r="L219" s="53">
        <f t="shared" si="36"/>
        <v>0.47938144329896909</v>
      </c>
      <c r="M219" s="53">
        <f t="shared" si="37"/>
        <v>0.52061855670103097</v>
      </c>
      <c r="N219" s="54">
        <v>316</v>
      </c>
      <c r="O219" s="54">
        <f t="shared" si="38"/>
        <v>159.56435643564359</v>
      </c>
      <c r="P219" s="54">
        <f t="shared" si="39"/>
        <v>146.10752688172042</v>
      </c>
      <c r="Q219" s="54">
        <f t="shared" si="40"/>
        <v>169.89247311827955</v>
      </c>
      <c r="R219" s="54">
        <f t="shared" si="41"/>
        <v>156.43564356435644</v>
      </c>
      <c r="S219" s="55">
        <f t="shared" si="42"/>
        <v>-10.328116682635965</v>
      </c>
      <c r="T219" s="55">
        <f t="shared" si="43"/>
        <v>-10.328116682636022</v>
      </c>
      <c r="U219" t="s">
        <v>438</v>
      </c>
      <c r="V219" t="s">
        <v>463</v>
      </c>
      <c r="W219" t="s">
        <v>306</v>
      </c>
      <c r="X219" t="s">
        <v>497</v>
      </c>
      <c r="Y219" s="57" t="s">
        <v>421</v>
      </c>
    </row>
    <row r="220" spans="1:25" ht="15" x14ac:dyDescent="0.25">
      <c r="A220">
        <v>2</v>
      </c>
      <c r="B220">
        <v>1.88</v>
      </c>
      <c r="C220" s="43">
        <f t="shared" si="35"/>
        <v>3.1914893617021267E-2</v>
      </c>
      <c r="D220" s="44">
        <f>IF(OR($A220="",$B220=""),"",A220*'MPTO_working_2-way'!$G219)</f>
        <v>2.0638297872340425</v>
      </c>
      <c r="E220" s="46">
        <f>IF(OR($A220="",$B220=""),"",B220*'MPTO_working_2-way'!$G219)</f>
        <v>1.94</v>
      </c>
      <c r="F220" s="44">
        <f>IF(OR($A220="",$B220=""),"",'MPTO_working_2-way'!D219)</f>
        <v>2.0659340659340657</v>
      </c>
      <c r="G220" s="46">
        <f>IF(OR($A220="",$B220=""),"",'MPTO_working_2-way'!E219)</f>
        <v>1.9381443298969072</v>
      </c>
      <c r="H220" s="44">
        <f>IF(OR($A220="",$B220=""),"",'OddsRatio_working_2-way'!M219)</f>
        <v>2.0660035817780522</v>
      </c>
      <c r="I220" s="44">
        <f>IF(OR($A220="",$B220=""),"",'OddsRatio_working_2-way'!N219)</f>
        <v>1.9380831519646857</v>
      </c>
      <c r="J220" s="44">
        <f>IF('Log_working_2-way'!$D219="","",A220^('Log_working_2-way'!$D219))</f>
        <v>2.0669618454035223</v>
      </c>
      <c r="K220" s="46">
        <f>IF('Log_working_2-way'!$D219="","",B220^('Log_working_2-way'!$D219))</f>
        <v>1.9372406373367297</v>
      </c>
      <c r="L220" s="53">
        <f t="shared" si="36"/>
        <v>0.4845360824742268</v>
      </c>
      <c r="M220" s="53">
        <f t="shared" si="37"/>
        <v>0.51546391752577325</v>
      </c>
      <c r="N220" s="54">
        <v>317</v>
      </c>
      <c r="O220" s="54">
        <f t="shared" si="38"/>
        <v>158.5</v>
      </c>
      <c r="P220" s="54">
        <f t="shared" si="39"/>
        <v>148.38297872340422</v>
      </c>
      <c r="Q220" s="54">
        <f t="shared" si="40"/>
        <v>168.61702127659575</v>
      </c>
      <c r="R220" s="54">
        <f t="shared" si="41"/>
        <v>158.5</v>
      </c>
      <c r="S220" s="55">
        <f t="shared" si="42"/>
        <v>-10.11702127659575</v>
      </c>
      <c r="T220" s="55">
        <f t="shared" si="43"/>
        <v>-10.117021276595779</v>
      </c>
      <c r="U220" t="s">
        <v>242</v>
      </c>
      <c r="V220" t="s">
        <v>464</v>
      </c>
      <c r="W220" t="s">
        <v>306</v>
      </c>
      <c r="X220" t="s">
        <v>497</v>
      </c>
      <c r="Y220" s="57" t="s">
        <v>433</v>
      </c>
    </row>
    <row r="221" spans="1:25" ht="15" x14ac:dyDescent="0.25">
      <c r="A221">
        <v>2.0099999999999998</v>
      </c>
      <c r="B221">
        <v>1.87</v>
      </c>
      <c r="C221" s="43">
        <f t="shared" si="35"/>
        <v>3.22717960997152E-2</v>
      </c>
      <c r="D221" s="44">
        <f>IF(OR($A221="",$B221=""),"",A221*'MPTO_working_2-way'!$G220)</f>
        <v>2.0748663101604272</v>
      </c>
      <c r="E221" s="46">
        <f>IF(OR($A221="",$B221=""),"",B221*'MPTO_working_2-way'!$G220)</f>
        <v>1.9303482587064675</v>
      </c>
      <c r="F221" s="44">
        <f>IF(OR($A221="",$B221=""),"",'MPTO_working_2-way'!D220)</f>
        <v>2.0773758532069522</v>
      </c>
      <c r="G221" s="46">
        <f>IF(OR($A221="",$B221=""),"",'MPTO_working_2-way'!E220)</f>
        <v>1.9281811886013285</v>
      </c>
      <c r="H221" s="44">
        <f>IF(OR($A221="",$B221=""),"",'OddsRatio_working_2-way'!M220)</f>
        <v>2.0774597626964471</v>
      </c>
      <c r="I221" s="44">
        <f>IF(OR($A221="",$B221=""),"",'OddsRatio_working_2-way'!N220)</f>
        <v>1.9281089045009006</v>
      </c>
      <c r="J221" s="44">
        <f>IF('Log_working_2-way'!$D220="","",A221^('Log_working_2-way'!$D220))</f>
        <v>2.0786033258509891</v>
      </c>
      <c r="K221" s="46">
        <f>IF('Log_working_2-way'!$D220="","",B221^('Log_working_2-way'!$D220))</f>
        <v>1.9271248994258339</v>
      </c>
      <c r="L221" s="53">
        <f t="shared" si="36"/>
        <v>0.48195876288659806</v>
      </c>
      <c r="M221" s="53">
        <f t="shared" si="37"/>
        <v>0.51804123711340211</v>
      </c>
      <c r="N221" s="54">
        <v>318</v>
      </c>
      <c r="O221" s="54">
        <f t="shared" si="38"/>
        <v>159.79104477611941</v>
      </c>
      <c r="P221" s="54">
        <f t="shared" si="39"/>
        <v>147.94652406417114</v>
      </c>
      <c r="Q221" s="54">
        <f t="shared" si="40"/>
        <v>170.05347593582886</v>
      </c>
      <c r="R221" s="54">
        <f t="shared" si="41"/>
        <v>158.20895522388062</v>
      </c>
      <c r="S221" s="55">
        <f t="shared" si="42"/>
        <v>-10.26243115970945</v>
      </c>
      <c r="T221" s="55">
        <f t="shared" si="43"/>
        <v>-10.262431159709479</v>
      </c>
      <c r="U221" t="s">
        <v>465</v>
      </c>
      <c r="V221" t="s">
        <v>362</v>
      </c>
      <c r="W221" t="s">
        <v>306</v>
      </c>
      <c r="X221" t="s">
        <v>497</v>
      </c>
      <c r="Y221" s="57" t="s">
        <v>421</v>
      </c>
    </row>
    <row r="222" spans="1:25" ht="15" x14ac:dyDescent="0.25">
      <c r="A222">
        <v>1.81</v>
      </c>
      <c r="B222">
        <v>2.0499999999999998</v>
      </c>
      <c r="C222" s="43">
        <f t="shared" si="35"/>
        <v>4.0291065894084488E-2</v>
      </c>
      <c r="D222" s="44">
        <f>IF(OR($A222="",$B222=""),"",A222*'MPTO_working_2-way'!$G221)</f>
        <v>1.882926829268293</v>
      </c>
      <c r="E222" s="46">
        <f>IF(OR($A222="",$B222=""),"",B222*'MPTO_working_2-way'!$G221)</f>
        <v>2.132596685082873</v>
      </c>
      <c r="F222" s="44">
        <f>IF(OR($A222="",$B222=""),"",'MPTO_working_2-way'!D221)</f>
        <v>1.8784963928616634</v>
      </c>
      <c r="G222" s="46">
        <f>IF(OR($A222="",$B222=""),"",'MPTO_working_2-way'!E221)</f>
        <v>2.1383086010661287</v>
      </c>
      <c r="H222" s="44">
        <f>IF(OR($A222="",$B222=""),"",'OddsRatio_working_2-way'!M221)</f>
        <v>1.8783100656536802</v>
      </c>
      <c r="I222" s="44">
        <f>IF(OR($A222="",$B222=""),"",'OddsRatio_working_2-way'!N221)</f>
        <v>2.1385500851066221</v>
      </c>
      <c r="J222" s="44">
        <f>IF('Log_working_2-way'!$D221="","",A222^('Log_working_2-way'!$D221))</f>
        <v>1.8762874687184776</v>
      </c>
      <c r="K222" s="46">
        <f>IF('Log_working_2-way'!$D221="","",B222^('Log_working_2-way'!$D221))</f>
        <v>2.1411780217081708</v>
      </c>
      <c r="L222" s="53">
        <f t="shared" si="36"/>
        <v>0.53108808290155429</v>
      </c>
      <c r="M222" s="53">
        <f t="shared" si="37"/>
        <v>0.4689119170984456</v>
      </c>
      <c r="N222" s="54">
        <v>319</v>
      </c>
      <c r="O222" s="54">
        <f t="shared" si="38"/>
        <v>142.75690607734808</v>
      </c>
      <c r="P222" s="54">
        <f t="shared" si="39"/>
        <v>163.39024390243901</v>
      </c>
      <c r="Q222" s="54">
        <f t="shared" si="40"/>
        <v>155.60975609756099</v>
      </c>
      <c r="R222" s="54">
        <f t="shared" si="41"/>
        <v>176.24309392265195</v>
      </c>
      <c r="S222" s="55">
        <f t="shared" si="42"/>
        <v>-12.852850020212912</v>
      </c>
      <c r="T222" s="55">
        <f t="shared" si="43"/>
        <v>-12.852850020212941</v>
      </c>
      <c r="U222" t="s">
        <v>466</v>
      </c>
      <c r="V222" t="s">
        <v>364</v>
      </c>
      <c r="W222" t="s">
        <v>306</v>
      </c>
      <c r="X222" t="s">
        <v>497</v>
      </c>
      <c r="Y222" s="57" t="s">
        <v>421</v>
      </c>
    </row>
    <row r="223" spans="1:25" ht="15" x14ac:dyDescent="0.25">
      <c r="A223">
        <v>2.33</v>
      </c>
      <c r="B223">
        <v>1.64</v>
      </c>
      <c r="C223" s="43">
        <f t="shared" si="35"/>
        <v>3.8940646917198674E-2</v>
      </c>
      <c r="D223" s="44">
        <f>IF(OR($A223="",$B223=""),"",A223*'MPTO_working_2-way'!$G222)</f>
        <v>2.4207317073170729</v>
      </c>
      <c r="E223" s="46">
        <f>IF(OR($A223="",$B223=""),"",B223*'MPTO_working_2-way'!$G222)</f>
        <v>1.7038626609442058</v>
      </c>
      <c r="F223" s="44">
        <f>IF(OR($A223="",$B223=""),"",'MPTO_working_2-way'!D222)</f>
        <v>2.4407256004087885</v>
      </c>
      <c r="G223" s="46">
        <f>IF(OR($A223="",$B223=""),"",'MPTO_working_2-way'!E222)</f>
        <v>1.6940946976414255</v>
      </c>
      <c r="H223" s="44">
        <f>IF(OR($A223="",$B223=""),"",'OddsRatio_working_2-way'!M222)</f>
        <v>2.4415703243338491</v>
      </c>
      <c r="I223" s="44">
        <f>IF(OR($A223="",$B223=""),"",'OddsRatio_working_2-way'!N222)</f>
        <v>1.6936879756192957</v>
      </c>
      <c r="J223" s="44">
        <f>IF('Log_working_2-way'!$D222="","",A223^('Log_working_2-way'!$D222))</f>
        <v>2.4508803157494472</v>
      </c>
      <c r="K223" s="46">
        <f>IF('Log_working_2-way'!$D222="","",B223^('Log_working_2-way'!$D222))</f>
        <v>1.6892367269337625</v>
      </c>
      <c r="L223" s="53">
        <f t="shared" si="36"/>
        <v>0.41309823677581869</v>
      </c>
      <c r="M223" s="53">
        <f t="shared" si="37"/>
        <v>0.58690176322418142</v>
      </c>
      <c r="N223" s="54">
        <v>320</v>
      </c>
      <c r="O223" s="54">
        <f t="shared" si="38"/>
        <v>182.66094420600859</v>
      </c>
      <c r="P223" s="54">
        <f t="shared" si="39"/>
        <v>124.87804878048777</v>
      </c>
      <c r="Q223" s="54">
        <f t="shared" si="40"/>
        <v>195.1219512195122</v>
      </c>
      <c r="R223" s="54">
        <f t="shared" si="41"/>
        <v>137.33905579399141</v>
      </c>
      <c r="S223" s="55">
        <f t="shared" si="42"/>
        <v>-12.461007013503604</v>
      </c>
      <c r="T223" s="55">
        <f t="shared" si="43"/>
        <v>-12.461007013503632</v>
      </c>
      <c r="U223" t="s">
        <v>243</v>
      </c>
      <c r="V223" t="s">
        <v>366</v>
      </c>
      <c r="W223" t="s">
        <v>306</v>
      </c>
      <c r="X223" t="s">
        <v>497</v>
      </c>
      <c r="Y223" s="57" t="s">
        <v>419</v>
      </c>
    </row>
    <row r="224" spans="1:25" ht="15" x14ac:dyDescent="0.25">
      <c r="A224">
        <v>1.85</v>
      </c>
      <c r="B224">
        <v>2.0299999999999998</v>
      </c>
      <c r="C224" s="43">
        <f t="shared" si="35"/>
        <v>3.315137797896428E-2</v>
      </c>
      <c r="D224" s="44">
        <f>IF(OR($A224="",$B224=""),"",A224*'MPTO_working_2-way'!$G223)</f>
        <v>1.9113300492610841</v>
      </c>
      <c r="E224" s="46">
        <f>IF(OR($A224="",$B224=""),"",B224*'MPTO_working_2-way'!$G223)</f>
        <v>2.0972972972972972</v>
      </c>
      <c r="F224" s="44">
        <f>IF(OR($A224="",$B224=""),"",'MPTO_working_2-way'!D223)</f>
        <v>1.9085249650616189</v>
      </c>
      <c r="G224" s="46">
        <f>IF(OR($A224="",$B224=""),"",'MPTO_working_2-way'!E223)</f>
        <v>2.1006852188505105</v>
      </c>
      <c r="H224" s="44">
        <f>IF(OR($A224="",$B224=""),"",'OddsRatio_working_2-way'!M223)</f>
        <v>1.9084287085108012</v>
      </c>
      <c r="I224" s="44">
        <f>IF(OR($A224="",$B224=""),"",'OddsRatio_working_2-way'!N223)</f>
        <v>2.1008018467836762</v>
      </c>
      <c r="J224" s="44">
        <f>IF('Log_working_2-way'!$D223="","",A224^('Log_working_2-way'!$D223))</f>
        <v>1.9071545307970494</v>
      </c>
      <c r="K224" s="46">
        <f>IF('Log_working_2-way'!$D223="","",B224^('Log_working_2-way'!$D223))</f>
        <v>2.1023480190539692</v>
      </c>
      <c r="L224" s="53">
        <f t="shared" si="36"/>
        <v>0.52319587628865971</v>
      </c>
      <c r="M224" s="53">
        <f t="shared" si="37"/>
        <v>0.47680412371134023</v>
      </c>
      <c r="N224" s="54">
        <v>321</v>
      </c>
      <c r="O224" s="54">
        <f t="shared" si="38"/>
        <v>147.48648648648648</v>
      </c>
      <c r="P224" s="54">
        <f t="shared" si="39"/>
        <v>162.87192118226596</v>
      </c>
      <c r="Q224" s="54">
        <f t="shared" si="40"/>
        <v>158.12807881773401</v>
      </c>
      <c r="R224" s="54">
        <f t="shared" si="41"/>
        <v>173.51351351351349</v>
      </c>
      <c r="S224" s="55">
        <f t="shared" si="42"/>
        <v>-10.641592331247523</v>
      </c>
      <c r="T224" s="55">
        <f t="shared" si="43"/>
        <v>-10.641592331247523</v>
      </c>
      <c r="U224" t="s">
        <v>363</v>
      </c>
      <c r="V224" t="s">
        <v>437</v>
      </c>
      <c r="W224" t="s">
        <v>306</v>
      </c>
      <c r="X224" t="s">
        <v>497</v>
      </c>
      <c r="Y224" s="57" t="s">
        <v>419</v>
      </c>
    </row>
    <row r="225" spans="1:25" ht="15" x14ac:dyDescent="0.25">
      <c r="A225">
        <v>1.95</v>
      </c>
      <c r="B225">
        <v>1.92</v>
      </c>
      <c r="C225" s="43">
        <f t="shared" si="35"/>
        <v>3.3653846153846256E-2</v>
      </c>
      <c r="D225" s="44">
        <f>IF(OR($A225="",$B225=""),"",A225*'MPTO_working_2-way'!$G224)</f>
        <v>2.015625</v>
      </c>
      <c r="E225" s="46">
        <f>IF(OR($A225="",$B225=""),"",B225*'MPTO_working_2-way'!$G224)</f>
        <v>1.9846153846153847</v>
      </c>
      <c r="F225" s="44">
        <f>IF(OR($A225="",$B225=""),"",'MPTO_working_2-way'!D224)</f>
        <v>2.0161550888529889</v>
      </c>
      <c r="G225" s="46">
        <f>IF(OR($A225="",$B225=""),"",'MPTO_working_2-way'!E224)</f>
        <v>1.9841017488076311</v>
      </c>
      <c r="H225" s="44">
        <f>IF(OR($A225="",$B225=""),"",'OddsRatio_working_2-way'!M224)</f>
        <v>2.0161735558713256</v>
      </c>
      <c r="I225" s="44">
        <f>IF(OR($A225="",$B225=""),"",'OddsRatio_working_2-way'!N224)</f>
        <v>1.9840838646332837</v>
      </c>
      <c r="J225" s="44">
        <f>IF('Log_working_2-way'!$D224="","",A225^('Log_working_2-way'!$D224))</f>
        <v>2.0164149948926431</v>
      </c>
      <c r="K225" s="46">
        <f>IF('Log_working_2-way'!$D224="","",B225^('Log_working_2-way'!$D224))</f>
        <v>1.9838501055423525</v>
      </c>
      <c r="L225" s="53">
        <f t="shared" si="36"/>
        <v>0.49612403100775193</v>
      </c>
      <c r="M225" s="53">
        <f t="shared" si="37"/>
        <v>0.50387596899224807</v>
      </c>
      <c r="N225" s="54">
        <v>322</v>
      </c>
      <c r="O225" s="54">
        <f t="shared" si="38"/>
        <v>156.87179487179489</v>
      </c>
      <c r="P225" s="54">
        <f t="shared" si="39"/>
        <v>154.29166666666669</v>
      </c>
      <c r="Q225" s="54">
        <f t="shared" si="40"/>
        <v>167.70833333333334</v>
      </c>
      <c r="R225" s="54">
        <f t="shared" si="41"/>
        <v>165.12820512820514</v>
      </c>
      <c r="S225" s="55">
        <f t="shared" si="42"/>
        <v>-10.836538461538453</v>
      </c>
      <c r="T225" s="55">
        <f t="shared" si="43"/>
        <v>-10.836538461538453</v>
      </c>
      <c r="U225" t="s">
        <v>467</v>
      </c>
      <c r="V225" t="s">
        <v>468</v>
      </c>
      <c r="W225" t="s">
        <v>306</v>
      </c>
      <c r="X225" t="s">
        <v>497</v>
      </c>
      <c r="Y225" s="57" t="s">
        <v>423</v>
      </c>
    </row>
    <row r="226" spans="1:25" ht="15" x14ac:dyDescent="0.25">
      <c r="A226">
        <v>2.19</v>
      </c>
      <c r="B226">
        <v>1.72</v>
      </c>
      <c r="C226" s="43">
        <f t="shared" si="35"/>
        <v>3.8016353403419467E-2</v>
      </c>
      <c r="D226" s="44">
        <f>IF(OR($A226="",$B226=""),"",A226*'MPTO_working_2-way'!$G225)</f>
        <v>2.2732558139534884</v>
      </c>
      <c r="E226" s="46">
        <f>IF(OR($A226="",$B226=""),"",B226*'MPTO_working_2-way'!$G225)</f>
        <v>1.7853881278538815</v>
      </c>
      <c r="F226" s="44">
        <f>IF(OR($A226="",$B226=""),"",'MPTO_working_2-way'!D225)</f>
        <v>2.2851249696675566</v>
      </c>
      <c r="G226" s="46">
        <f>IF(OR($A226="",$B226=""),"",'MPTO_working_2-way'!E225)</f>
        <v>1.7781344410876134</v>
      </c>
      <c r="H226" s="44">
        <f>IF(OR($A226="",$B226=""),"",'OddsRatio_working_2-way'!M225)</f>
        <v>2.2856040517117928</v>
      </c>
      <c r="I226" s="44">
        <f>IF(OR($A226="",$B226=""),"",'OddsRatio_working_2-way'!N225)</f>
        <v>1.7778444682625973</v>
      </c>
      <c r="J226" s="44">
        <f>IF('Log_working_2-way'!$D225="","",A226^('Log_working_2-way'!$D225))</f>
        <v>2.291085448482058</v>
      </c>
      <c r="K226" s="46">
        <f>IF('Log_working_2-way'!$D225="","",B226^('Log_working_2-way'!$D225))</f>
        <v>1.7745420732419892</v>
      </c>
      <c r="L226" s="53">
        <f t="shared" si="36"/>
        <v>0.43989769820971864</v>
      </c>
      <c r="M226" s="53">
        <f t="shared" si="37"/>
        <v>0.56010230179028131</v>
      </c>
      <c r="N226" s="54">
        <v>323</v>
      </c>
      <c r="O226" s="54">
        <f t="shared" si="38"/>
        <v>175.51141552511416</v>
      </c>
      <c r="P226" s="54">
        <f t="shared" si="39"/>
        <v>135.20930232558138</v>
      </c>
      <c r="Q226" s="54">
        <f t="shared" si="40"/>
        <v>187.79069767441862</v>
      </c>
      <c r="R226" s="54">
        <f t="shared" si="41"/>
        <v>147.48858447488584</v>
      </c>
      <c r="S226" s="55">
        <f t="shared" si="42"/>
        <v>-12.279282149304464</v>
      </c>
      <c r="T226" s="55">
        <f t="shared" si="43"/>
        <v>-12.279282149304464</v>
      </c>
      <c r="U226" t="s">
        <v>469</v>
      </c>
      <c r="V226" t="s">
        <v>440</v>
      </c>
      <c r="W226" t="s">
        <v>306</v>
      </c>
      <c r="X226" t="s">
        <v>497</v>
      </c>
      <c r="Y226" s="57" t="s">
        <v>419</v>
      </c>
    </row>
    <row r="227" spans="1:25" ht="15" x14ac:dyDescent="0.25">
      <c r="A227">
        <v>2.5</v>
      </c>
      <c r="B227">
        <v>1.57</v>
      </c>
      <c r="C227" s="43">
        <f t="shared" si="35"/>
        <v>3.6942675159235661E-2</v>
      </c>
      <c r="D227" s="44">
        <f>IF(OR($A227="",$B227=""),"",A227*'MPTO_working_2-way'!$G226)</f>
        <v>2.5923566878980893</v>
      </c>
      <c r="E227" s="46">
        <f>IF(OR($A227="",$B227=""),"",B227*'MPTO_working_2-way'!$G226)</f>
        <v>1.6280000000000001</v>
      </c>
      <c r="F227" s="44">
        <f>IF(OR($A227="",$B227=""),"",'MPTO_working_2-way'!D226)</f>
        <v>2.621035058430718</v>
      </c>
      <c r="G227" s="46">
        <f>IF(OR($A227="",$B227=""),"",'MPTO_working_2-way'!E226)</f>
        <v>1.6168898043254378</v>
      </c>
      <c r="H227" s="44">
        <f>IF(OR($A227="",$B227=""),"",'OddsRatio_working_2-way'!M226)</f>
        <v>2.6222142113076257</v>
      </c>
      <c r="I227" s="44">
        <f>IF(OR($A227="",$B227=""),"",'OddsRatio_working_2-way'!N226)</f>
        <v>1.6164414002968981</v>
      </c>
      <c r="J227" s="44">
        <f>IF('Log_working_2-way'!$D226="","",A227^('Log_working_2-way'!$D226))</f>
        <v>2.6356549417120103</v>
      </c>
      <c r="K227" s="46">
        <f>IF('Log_working_2-way'!$D226="","",B227^('Log_working_2-way'!$D226))</f>
        <v>1.6113758926152844</v>
      </c>
      <c r="L227" s="53">
        <f t="shared" si="36"/>
        <v>0.38574938574938572</v>
      </c>
      <c r="M227" s="53">
        <f t="shared" si="37"/>
        <v>0.61425061425061422</v>
      </c>
      <c r="N227" s="54">
        <v>324</v>
      </c>
      <c r="O227" s="54">
        <f t="shared" si="38"/>
        <v>194.4</v>
      </c>
      <c r="P227" s="54">
        <f t="shared" si="39"/>
        <v>117.63057324840764</v>
      </c>
      <c r="Q227" s="54">
        <f t="shared" si="40"/>
        <v>206.36942675159236</v>
      </c>
      <c r="R227" s="54">
        <f t="shared" si="41"/>
        <v>129.6</v>
      </c>
      <c r="S227" s="55">
        <f t="shared" si="42"/>
        <v>-11.969426751592351</v>
      </c>
      <c r="T227" s="55">
        <f t="shared" si="43"/>
        <v>-11.969426751592351</v>
      </c>
      <c r="U227" t="s">
        <v>470</v>
      </c>
      <c r="V227" t="s">
        <v>471</v>
      </c>
      <c r="W227" t="s">
        <v>306</v>
      </c>
      <c r="X227" t="s">
        <v>497</v>
      </c>
      <c r="Y227" s="57" t="s">
        <v>419</v>
      </c>
    </row>
    <row r="228" spans="1:25" ht="15" x14ac:dyDescent="0.25">
      <c r="A228">
        <v>1.9</v>
      </c>
      <c r="B228">
        <v>1.97</v>
      </c>
      <c r="C228" s="43">
        <f t="shared" si="35"/>
        <v>3.3930002671653803E-2</v>
      </c>
      <c r="D228" s="44">
        <f>IF(OR($A228="",$B228=""),"",A228*'MPTO_working_2-way'!$G227)</f>
        <v>1.9644670050761421</v>
      </c>
      <c r="E228" s="46">
        <f>IF(OR($A228="",$B228=""),"",B228*'MPTO_working_2-way'!$G227)</f>
        <v>2.0368421052631578</v>
      </c>
      <c r="F228" s="44">
        <f>IF(OR($A228="",$B228=""),"",'MPTO_working_2-way'!D227)</f>
        <v>1.9632835038027801</v>
      </c>
      <c r="G228" s="46">
        <f>IF(OR($A228="",$B228=""),"",'MPTO_working_2-way'!E227)</f>
        <v>2.0381159814865235</v>
      </c>
      <c r="H228" s="44">
        <f>IF(OR($A228="",$B228=""),"",'OddsRatio_working_2-way'!M227)</f>
        <v>1.963241948601903</v>
      </c>
      <c r="I228" s="44">
        <f>IF(OR($A228="",$B228=""),"",'OddsRatio_working_2-way'!N227)</f>
        <v>2.0381607668264961</v>
      </c>
      <c r="J228" s="44">
        <f>IF('Log_working_2-way'!$D227="","",A228^('Log_working_2-way'!$D227))</f>
        <v>1.9627034600020314</v>
      </c>
      <c r="K228" s="46">
        <f>IF('Log_working_2-way'!$D227="","",B228^('Log_working_2-way'!$D227))</f>
        <v>2.0387414625037734</v>
      </c>
      <c r="L228" s="53">
        <f t="shared" si="36"/>
        <v>0.50904392764857886</v>
      </c>
      <c r="M228" s="53">
        <f t="shared" si="37"/>
        <v>0.49095607235142119</v>
      </c>
      <c r="N228" s="54">
        <v>325</v>
      </c>
      <c r="O228" s="54">
        <f t="shared" si="38"/>
        <v>153.94736842105263</v>
      </c>
      <c r="P228" s="54">
        <f t="shared" si="39"/>
        <v>160.02538071065987</v>
      </c>
      <c r="Q228" s="54">
        <f t="shared" si="40"/>
        <v>164.9746192893401</v>
      </c>
      <c r="R228" s="54">
        <f t="shared" si="41"/>
        <v>171.05263157894737</v>
      </c>
      <c r="S228" s="55">
        <f t="shared" si="42"/>
        <v>-11.027250868287467</v>
      </c>
      <c r="T228" s="55">
        <f t="shared" si="43"/>
        <v>-11.027250868287496</v>
      </c>
      <c r="U228" t="s">
        <v>472</v>
      </c>
      <c r="V228" t="s">
        <v>441</v>
      </c>
      <c r="W228" t="s">
        <v>306</v>
      </c>
      <c r="X228" t="s">
        <v>497</v>
      </c>
      <c r="Y228" s="57" t="s">
        <v>421</v>
      </c>
    </row>
    <row r="229" spans="1:25" ht="15" x14ac:dyDescent="0.25">
      <c r="A229">
        <v>1.83</v>
      </c>
      <c r="B229">
        <v>1.96</v>
      </c>
      <c r="C229" s="43">
        <f t="shared" si="35"/>
        <v>5.6652169064347113E-2</v>
      </c>
      <c r="D229" s="44">
        <f>IF(OR($A229="",$B229=""),"",A229*'MPTO_working_2-way'!$G228)</f>
        <v>1.9336734693877553</v>
      </c>
      <c r="E229" s="46">
        <f>IF(OR($A229="",$B229=""),"",B229*'MPTO_working_2-way'!$G228)</f>
        <v>2.0710382513661205</v>
      </c>
      <c r="F229" s="44">
        <f>IF(OR($A229="",$B229=""),"",'MPTO_working_2-way'!D228)</f>
        <v>1.9300473525613433</v>
      </c>
      <c r="G229" s="46">
        <f>IF(OR($A229="",$B229=""),"",'MPTO_working_2-way'!E228)</f>
        <v>2.0752140708169406</v>
      </c>
      <c r="H229" s="44">
        <f>IF(OR($A229="",$B229=""),"",'OddsRatio_working_2-way'!M228)</f>
        <v>1.9298297335175583</v>
      </c>
      <c r="I229" s="44">
        <f>IF(OR($A229="",$B229=""),"",'OddsRatio_working_2-way'!N228)</f>
        <v>2.0754657158757301</v>
      </c>
      <c r="J229" s="44">
        <f>IF('Log_working_2-way'!$D228="","",A229^('Log_working_2-way'!$D228))</f>
        <v>1.9281502318444717</v>
      </c>
      <c r="K229" s="46">
        <f>IF('Log_working_2-way'!$D228="","",B229^('Log_working_2-way'!$D228))</f>
        <v>2.0774117871093178</v>
      </c>
      <c r="L229" s="53">
        <f t="shared" si="36"/>
        <v>0.51715039577836408</v>
      </c>
      <c r="M229" s="53">
        <f t="shared" si="37"/>
        <v>0.48284960422163581</v>
      </c>
      <c r="N229" s="54">
        <v>326</v>
      </c>
      <c r="O229" s="54">
        <f t="shared" si="38"/>
        <v>147.85792349726776</v>
      </c>
      <c r="P229" s="54">
        <f t="shared" si="39"/>
        <v>159.67346938775512</v>
      </c>
      <c r="Q229" s="54">
        <f t="shared" si="40"/>
        <v>166.32653061224491</v>
      </c>
      <c r="R229" s="54">
        <f t="shared" si="41"/>
        <v>178.14207650273221</v>
      </c>
      <c r="S229" s="55">
        <f t="shared" si="42"/>
        <v>-18.468607114977146</v>
      </c>
      <c r="T229" s="55">
        <f t="shared" si="43"/>
        <v>-18.46860711497709</v>
      </c>
      <c r="U229" t="s">
        <v>473</v>
      </c>
      <c r="V229" t="s">
        <v>474</v>
      </c>
      <c r="W229" t="s">
        <v>307</v>
      </c>
      <c r="X229" t="s">
        <v>497</v>
      </c>
      <c r="Y229" s="57" t="s">
        <v>433</v>
      </c>
    </row>
    <row r="230" spans="1:25" ht="15" x14ac:dyDescent="0.25">
      <c r="A230">
        <v>1.74</v>
      </c>
      <c r="B230">
        <v>2.06</v>
      </c>
      <c r="C230" s="43">
        <f t="shared" si="35"/>
        <v>6.0149536882044385E-2</v>
      </c>
      <c r="D230" s="44">
        <f>IF(OR($A230="",$B230=""),"",A230*'MPTO_working_2-way'!$G229)</f>
        <v>1.8446601941747571</v>
      </c>
      <c r="E230" s="46">
        <f>IF(OR($A230="",$B230=""),"",B230*'MPTO_working_2-way'!$G229)</f>
        <v>2.1839080459770113</v>
      </c>
      <c r="F230" s="44">
        <f>IF(OR($A230="",$B230=""),"",'MPTO_working_2-way'!D229)</f>
        <v>1.8360823686097734</v>
      </c>
      <c r="G230" s="46">
        <f>IF(OR($A230="",$B230=""),"",'MPTO_working_2-way'!E229)</f>
        <v>2.1960544050974145</v>
      </c>
      <c r="H230" s="44">
        <f>IF(OR($A230="",$B230=""),"",'OddsRatio_working_2-way'!M229)</f>
        <v>1.835531691527718</v>
      </c>
      <c r="I230" s="44">
        <f>IF(OR($A230="",$B230=""),"",'OddsRatio_working_2-way'!N229)</f>
        <v>2.1968426932694332</v>
      </c>
      <c r="J230" s="44">
        <f>IF('Log_working_2-way'!$D229="","",A230^('Log_working_2-way'!$D229))</f>
        <v>1.8315601595017781</v>
      </c>
      <c r="K230" s="46">
        <f>IF('Log_working_2-way'!$D229="","",B230^('Log_working_2-way'!$D229))</f>
        <v>2.202558814980613</v>
      </c>
      <c r="L230" s="53">
        <f t="shared" si="36"/>
        <v>0.54210526315789476</v>
      </c>
      <c r="M230" s="53">
        <f t="shared" si="37"/>
        <v>0.4578947368421053</v>
      </c>
      <c r="N230" s="54">
        <v>327</v>
      </c>
      <c r="O230" s="54">
        <f t="shared" si="38"/>
        <v>139.06896551724139</v>
      </c>
      <c r="P230" s="54">
        <f t="shared" si="39"/>
        <v>168.26213592233009</v>
      </c>
      <c r="Q230" s="54">
        <f t="shared" si="40"/>
        <v>158.73786407766991</v>
      </c>
      <c r="R230" s="54">
        <f t="shared" si="41"/>
        <v>187.93103448275861</v>
      </c>
      <c r="S230" s="55">
        <f t="shared" si="42"/>
        <v>-19.668898560428516</v>
      </c>
      <c r="T230" s="55">
        <f t="shared" si="43"/>
        <v>-19.668898560428516</v>
      </c>
      <c r="U230" t="s">
        <v>475</v>
      </c>
      <c r="V230" t="s">
        <v>476</v>
      </c>
      <c r="W230" t="s">
        <v>307</v>
      </c>
      <c r="X230" t="s">
        <v>497</v>
      </c>
      <c r="Y230" s="57" t="s">
        <v>434</v>
      </c>
    </row>
    <row r="231" spans="1:25" s="50" customFormat="1" ht="15" x14ac:dyDescent="0.25">
      <c r="A231">
        <v>1.78</v>
      </c>
      <c r="B231">
        <v>2.14</v>
      </c>
      <c r="C231" s="43">
        <f t="shared" si="35"/>
        <v>2.908747243515708E-2</v>
      </c>
      <c r="D231" s="44">
        <f>IF(OR($A231="",$B231=""),"",A231*'MPTO_working_2-way'!$G230)</f>
        <v>1.8317757009345796</v>
      </c>
      <c r="E231" s="46">
        <f>IF(OR($A231="",$B231=""),"",B231*'MPTO_working_2-way'!$G230)</f>
        <v>2.2022471910112364</v>
      </c>
      <c r="F231" s="44">
        <f>IF(OR($A231="",$B231=""),"",'MPTO_working_2-way'!D230)</f>
        <v>1.8273049985608751</v>
      </c>
      <c r="G231" s="46">
        <f>IF(OR($A231="",$B231=""),"",'MPTO_working_2-way'!E230)</f>
        <v>2.2087440565928333</v>
      </c>
      <c r="H231" s="44">
        <f>IF(OR($A231="",$B231=""),"",'OddsRatio_working_2-way'!M230)</f>
        <v>1.8271701918685113</v>
      </c>
      <c r="I231" s="44">
        <f>IF(OR($A231="",$B231=""),"",'OddsRatio_working_2-way'!N230)</f>
        <v>2.2089410496539781</v>
      </c>
      <c r="J231" s="44">
        <f>IF('Log_working_2-way'!$D230="","",A231^('Log_working_2-way'!$D230))</f>
        <v>1.8251471689098502</v>
      </c>
      <c r="K231" s="46">
        <f>IF('Log_working_2-way'!$D230="","",B231^('Log_working_2-way'!$D230))</f>
        <v>2.2119050245559748</v>
      </c>
      <c r="L231" s="53">
        <f t="shared" si="36"/>
        <v>0.54591836734693866</v>
      </c>
      <c r="M231" s="53">
        <f t="shared" si="37"/>
        <v>0.45408163265306112</v>
      </c>
      <c r="N231" s="54">
        <v>328</v>
      </c>
      <c r="O231" s="54">
        <f t="shared" si="38"/>
        <v>143.7303370786517</v>
      </c>
      <c r="P231" s="54">
        <f t="shared" si="39"/>
        <v>174.72897196261687</v>
      </c>
      <c r="Q231" s="54">
        <f t="shared" si="40"/>
        <v>153.27102803738319</v>
      </c>
      <c r="R231" s="54">
        <f t="shared" si="41"/>
        <v>184.26966292134833</v>
      </c>
      <c r="S231" s="55">
        <f t="shared" si="42"/>
        <v>-9.5406909587314885</v>
      </c>
      <c r="T231" s="55">
        <f t="shared" si="43"/>
        <v>-9.5406909587314601</v>
      </c>
      <c r="U231" t="s">
        <v>246</v>
      </c>
      <c r="V231" t="s">
        <v>281</v>
      </c>
      <c r="W231" t="s">
        <v>308</v>
      </c>
      <c r="X231" t="s">
        <v>497</v>
      </c>
      <c r="Y231" s="57" t="s">
        <v>428</v>
      </c>
    </row>
    <row r="232" spans="1:25" ht="15" x14ac:dyDescent="0.25">
      <c r="A232">
        <v>1.6</v>
      </c>
      <c r="B232">
        <v>2.4900000000000002</v>
      </c>
      <c r="C232" s="43">
        <f t="shared" ref="C232:C295" si="44">IF(OR($A232="",$B232=""),"",(1/A232)+(1/B232)-1)</f>
        <v>2.6606425702811132E-2</v>
      </c>
      <c r="D232" s="44">
        <f>IF(OR($A232="",$B232=""),"",A232*'MPTO_working_2-way'!$G231)</f>
        <v>1.642570281124498</v>
      </c>
      <c r="E232" s="46">
        <f>IF(OR($A232="",$B232=""),"",B232*'MPTO_working_2-way'!$G231)</f>
        <v>2.5562499999999999</v>
      </c>
      <c r="F232" s="44">
        <f>IF(OR($A232="",$B232=""),"",'MPTO_working_2-way'!D231)</f>
        <v>1.6347968814115716</v>
      </c>
      <c r="G232" s="46">
        <f>IF(OR($A232="",$B232=""),"",'MPTO_working_2-way'!E231)</f>
        <v>2.5753070458952809</v>
      </c>
      <c r="H232" s="44">
        <f>IF(OR($A232="",$B232=""),"",'OddsRatio_working_2-way'!M231)</f>
        <v>1.6345743169703524</v>
      </c>
      <c r="I232" s="44">
        <f>IF(OR($A232="",$B232=""),"",'OddsRatio_working_2-way'!N231)</f>
        <v>2.5758595538097082</v>
      </c>
      <c r="J232" s="44">
        <f>IF('Log_working_2-way'!$D231="","",A232^('Log_working_2-way'!$D231))</f>
        <v>1.6310520901344163</v>
      </c>
      <c r="K232" s="46">
        <f>IF('Log_working_2-way'!$D231="","",B232^('Log_working_2-way'!$D231))</f>
        <v>2.5846552378694785</v>
      </c>
      <c r="L232" s="53">
        <f t="shared" ref="L232:L295" si="45">(1/D232)</f>
        <v>0.60880195599022002</v>
      </c>
      <c r="M232" s="53">
        <f t="shared" ref="M232:M295" si="46">(1/E232)</f>
        <v>0.39119804400977998</v>
      </c>
      <c r="N232" s="54">
        <v>329</v>
      </c>
      <c r="O232" s="54">
        <f t="shared" ref="O232:O295" si="47">(1/A232)*((N232*A232)-N232)</f>
        <v>123.37499999999999</v>
      </c>
      <c r="P232" s="54">
        <f t="shared" ref="P232:P295" si="48">(1/B232)*((N232*B232)-N232)</f>
        <v>196.8714859437751</v>
      </c>
      <c r="Q232" s="54">
        <f t="shared" ref="Q232:Q295" si="49">(1/B232)*N232</f>
        <v>132.12851405622487</v>
      </c>
      <c r="R232" s="54">
        <f t="shared" ref="R232:R295" si="50">(1/A232)*N232</f>
        <v>205.625</v>
      </c>
      <c r="S232" s="55">
        <f t="shared" ref="S232:S295" si="51">O232-Q232</f>
        <v>-8.753514056224887</v>
      </c>
      <c r="T232" s="55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t="s">
        <v>497</v>
      </c>
      <c r="Y232" s="57" t="s">
        <v>431</v>
      </c>
    </row>
    <row r="233" spans="1:25" ht="15" x14ac:dyDescent="0.25">
      <c r="A233">
        <v>2.16</v>
      </c>
      <c r="B233">
        <v>1.72</v>
      </c>
      <c r="C233" s="43">
        <f t="shared" si="44"/>
        <v>4.4358311800172245E-2</v>
      </c>
      <c r="D233" s="44">
        <f>IF(OR($A233="",$B233=""),"",A233*'MPTO_working_2-way'!$G232)</f>
        <v>2.2558139534883721</v>
      </c>
      <c r="E233" s="46">
        <f>IF(OR($A233="",$B233=""),"",B233*'MPTO_working_2-way'!$G232)</f>
        <v>1.7962962962962963</v>
      </c>
      <c r="F233" s="44">
        <f>IF(OR($A233="",$B233=""),"",'MPTO_working_2-way'!D232)</f>
        <v>2.2686858817782118</v>
      </c>
      <c r="G233" s="46">
        <f>IF(OR($A233="",$B233=""),"",'MPTO_working_2-way'!E232)</f>
        <v>1.7882171736619177</v>
      </c>
      <c r="H233" s="44">
        <f>IF(OR($A233="",$B233=""),"",'OddsRatio_working_2-way'!M232)</f>
        <v>2.2692955176439846</v>
      </c>
      <c r="I233" s="44">
        <f>IF(OR($A233="",$B233=""),"",'OddsRatio_working_2-way'!N232)</f>
        <v>1.7878385971583355</v>
      </c>
      <c r="J233" s="44">
        <f>IF('Log_working_2-way'!$D232="","",A233^('Log_working_2-way'!$D232))</f>
        <v>2.2752758866273552</v>
      </c>
      <c r="K233" s="46">
        <f>IF('Log_working_2-way'!$D232="","",B233^('Log_working_2-way'!$D232))</f>
        <v>1.7841440510917015</v>
      </c>
      <c r="L233" s="53">
        <f t="shared" si="45"/>
        <v>0.44329896907216493</v>
      </c>
      <c r="M233" s="53">
        <f t="shared" si="46"/>
        <v>0.55670103092783507</v>
      </c>
      <c r="N233" s="54">
        <v>330</v>
      </c>
      <c r="O233" s="54">
        <f t="shared" si="47"/>
        <v>177.22222222222223</v>
      </c>
      <c r="P233" s="54">
        <f t="shared" si="48"/>
        <v>138.13953488372096</v>
      </c>
      <c r="Q233" s="54">
        <f t="shared" si="49"/>
        <v>191.86046511627907</v>
      </c>
      <c r="R233" s="54">
        <f t="shared" si="50"/>
        <v>152.77777777777777</v>
      </c>
      <c r="S233" s="55">
        <f t="shared" si="51"/>
        <v>-14.638242894056845</v>
      </c>
      <c r="T233" s="55">
        <f t="shared" si="52"/>
        <v>-14.638242894056816</v>
      </c>
      <c r="U233" t="s">
        <v>252</v>
      </c>
      <c r="V233" t="s">
        <v>235</v>
      </c>
      <c r="W233" t="s">
        <v>309</v>
      </c>
      <c r="X233" t="s">
        <v>497</v>
      </c>
      <c r="Y233" s="57" t="s">
        <v>419</v>
      </c>
    </row>
    <row r="234" spans="1:25" ht="15" x14ac:dyDescent="0.25">
      <c r="A234">
        <v>2.4</v>
      </c>
      <c r="B234">
        <v>1.6</v>
      </c>
      <c r="C234" s="43">
        <f t="shared" si="44"/>
        <v>4.1666666666666741E-2</v>
      </c>
      <c r="D234" s="44">
        <f>IF(OR($A234="",$B234=""),"",A234*'MPTO_working_2-way'!$G233)</f>
        <v>2.5</v>
      </c>
      <c r="E234" s="46">
        <f>IF(OR($A234="",$B234=""),"",B234*'MPTO_working_2-way'!$G233)</f>
        <v>1.666666666666667</v>
      </c>
      <c r="F234" s="44">
        <f>IF(OR($A234="",$B234=""),"",'MPTO_working_2-way'!D233)</f>
        <v>2.5263157894736841</v>
      </c>
      <c r="G234" s="46">
        <f>IF(OR($A234="",$B234=""),"",'MPTO_working_2-way'!E233)</f>
        <v>1.6551724137931036</v>
      </c>
      <c r="H234" s="44">
        <f>IF(OR($A234="",$B234=""),"",'OddsRatio_working_2-way'!M233)</f>
        <v>2.5275252316519468</v>
      </c>
      <c r="I234" s="44">
        <f>IF(OR($A234="",$B234=""),"",'OddsRatio_working_2-way'!N233)</f>
        <v>1.6546536707079771</v>
      </c>
      <c r="J234" s="44">
        <f>IF('Log_working_2-way'!$D233="","",A234^('Log_working_2-way'!$D233))</f>
        <v>2.5398728286377308</v>
      </c>
      <c r="K234" s="46">
        <f>IF('Log_working_2-way'!$D233="","",B234^('Log_working_2-way'!$D233))</f>
        <v>1.6494042763805412</v>
      </c>
      <c r="L234" s="53">
        <f t="shared" si="45"/>
        <v>0.4</v>
      </c>
      <c r="M234" s="53">
        <f t="shared" si="46"/>
        <v>0.59999999999999987</v>
      </c>
      <c r="N234" s="54">
        <v>331</v>
      </c>
      <c r="O234" s="54">
        <f t="shared" si="47"/>
        <v>193.08333333333334</v>
      </c>
      <c r="P234" s="54">
        <f t="shared" si="48"/>
        <v>124.12500000000001</v>
      </c>
      <c r="Q234" s="54">
        <f t="shared" si="49"/>
        <v>206.875</v>
      </c>
      <c r="R234" s="54">
        <f t="shared" si="50"/>
        <v>137.91666666666669</v>
      </c>
      <c r="S234" s="55">
        <f t="shared" si="51"/>
        <v>-13.791666666666657</v>
      </c>
      <c r="T234" s="55">
        <f t="shared" si="52"/>
        <v>-13.791666666666671</v>
      </c>
      <c r="U234" t="s">
        <v>236</v>
      </c>
      <c r="V234" t="s">
        <v>234</v>
      </c>
      <c r="W234" t="s">
        <v>309</v>
      </c>
      <c r="X234" t="s">
        <v>497</v>
      </c>
      <c r="Y234" s="57" t="s">
        <v>429</v>
      </c>
    </row>
    <row r="235" spans="1:25" ht="15" x14ac:dyDescent="0.25">
      <c r="A235">
        <v>2.72</v>
      </c>
      <c r="B235">
        <v>1.48</v>
      </c>
      <c r="C235" s="43">
        <f t="shared" si="44"/>
        <v>4.3322734499205096E-2</v>
      </c>
      <c r="D235" s="44">
        <f>IF(OR($A235="",$B235=""),"",A235*'MPTO_working_2-way'!$G234)</f>
        <v>2.8378378378378382</v>
      </c>
      <c r="E235" s="46">
        <f>IF(OR($A235="",$B235=""),"",B235*'MPTO_working_2-way'!$G234)</f>
        <v>1.5441176470588236</v>
      </c>
      <c r="F235" s="44">
        <f>IF(OR($A235="",$B235=""),"",'MPTO_working_2-way'!D234)</f>
        <v>2.8902929350947737</v>
      </c>
      <c r="G235" s="46">
        <f>IF(OR($A235="",$B235=""),"",'MPTO_working_2-way'!E234)</f>
        <v>1.5290185353995747</v>
      </c>
      <c r="H235" s="44">
        <f>IF(OR($A235="",$B235=""),"",'OddsRatio_working_2-way'!M234)</f>
        <v>2.8929694486000916</v>
      </c>
      <c r="I235" s="44">
        <f>IF(OR($A235="",$B235=""),"",'OddsRatio_working_2-way'!N234)</f>
        <v>1.5282705437953743</v>
      </c>
      <c r="J235" s="44">
        <f>IF('Log_working_2-way'!$D234="","",A235^('Log_working_2-way'!$D234))</f>
        <v>2.9181384616579691</v>
      </c>
      <c r="K235" s="46">
        <f>IF('Log_working_2-way'!$D234="","",B235^('Log_working_2-way'!$D234))</f>
        <v>1.5213387980001232</v>
      </c>
      <c r="L235" s="53">
        <f t="shared" si="45"/>
        <v>0.35238095238095235</v>
      </c>
      <c r="M235" s="53">
        <f t="shared" si="46"/>
        <v>0.64761904761904754</v>
      </c>
      <c r="N235" s="54">
        <v>332</v>
      </c>
      <c r="O235" s="54">
        <f t="shared" si="47"/>
        <v>209.94117647058826</v>
      </c>
      <c r="P235" s="54">
        <f t="shared" si="48"/>
        <v>107.67567567567568</v>
      </c>
      <c r="Q235" s="54">
        <f t="shared" si="49"/>
        <v>224.32432432432432</v>
      </c>
      <c r="R235" s="54">
        <f t="shared" si="50"/>
        <v>122.05882352941175</v>
      </c>
      <c r="S235" s="55">
        <f t="shared" si="51"/>
        <v>-14.383147853736062</v>
      </c>
      <c r="T235" s="55">
        <f t="shared" si="52"/>
        <v>-14.383147853736077</v>
      </c>
      <c r="U235" t="s">
        <v>224</v>
      </c>
      <c r="V235" t="s">
        <v>231</v>
      </c>
      <c r="W235" t="s">
        <v>309</v>
      </c>
      <c r="X235" t="s">
        <v>497</v>
      </c>
      <c r="Y235" s="57" t="s">
        <v>427</v>
      </c>
    </row>
    <row r="236" spans="1:25" ht="15" x14ac:dyDescent="0.25">
      <c r="A236">
        <v>2.72</v>
      </c>
      <c r="B236">
        <v>1.48</v>
      </c>
      <c r="C236" s="43">
        <f t="shared" si="44"/>
        <v>4.3322734499205096E-2</v>
      </c>
      <c r="D236" s="44">
        <f>IF(OR($A236="",$B236=""),"",A236*'MPTO_working_2-way'!$G235)</f>
        <v>2.8378378378378382</v>
      </c>
      <c r="E236" s="46">
        <f>IF(OR($A236="",$B236=""),"",B236*'MPTO_working_2-way'!$G235)</f>
        <v>1.5441176470588236</v>
      </c>
      <c r="F236" s="44">
        <f>IF(OR($A236="",$B236=""),"",'MPTO_working_2-way'!D235)</f>
        <v>2.8902929350947737</v>
      </c>
      <c r="G236" s="46">
        <f>IF(OR($A236="",$B236=""),"",'MPTO_working_2-way'!E235)</f>
        <v>1.5290185353995747</v>
      </c>
      <c r="H236" s="44">
        <f>IF(OR($A236="",$B236=""),"",'OddsRatio_working_2-way'!M235)</f>
        <v>2.8929694486000916</v>
      </c>
      <c r="I236" s="44">
        <f>IF(OR($A236="",$B236=""),"",'OddsRatio_working_2-way'!N235)</f>
        <v>1.5282705437953743</v>
      </c>
      <c r="J236" s="44">
        <f>IF('Log_working_2-way'!$D235="","",A236^('Log_working_2-way'!$D235))</f>
        <v>2.9181384616579691</v>
      </c>
      <c r="K236" s="46">
        <f>IF('Log_working_2-way'!$D235="","",B236^('Log_working_2-way'!$D235))</f>
        <v>1.5213387980001232</v>
      </c>
      <c r="L236" s="53">
        <f t="shared" si="45"/>
        <v>0.35238095238095235</v>
      </c>
      <c r="M236" s="53">
        <f t="shared" si="46"/>
        <v>0.64761904761904754</v>
      </c>
      <c r="N236" s="54">
        <v>333</v>
      </c>
      <c r="O236" s="54">
        <f t="shared" si="47"/>
        <v>210.57352941176472</v>
      </c>
      <c r="P236" s="54">
        <f t="shared" si="48"/>
        <v>107.99999999999999</v>
      </c>
      <c r="Q236" s="54">
        <f t="shared" si="49"/>
        <v>225</v>
      </c>
      <c r="R236" s="54">
        <f t="shared" si="50"/>
        <v>122.42647058823529</v>
      </c>
      <c r="S236" s="55">
        <f t="shared" si="51"/>
        <v>-14.426470588235276</v>
      </c>
      <c r="T236" s="55">
        <f t="shared" si="52"/>
        <v>-14.426470588235304</v>
      </c>
      <c r="U236" t="s">
        <v>239</v>
      </c>
      <c r="V236" t="s">
        <v>253</v>
      </c>
      <c r="W236" t="s">
        <v>309</v>
      </c>
      <c r="X236" t="s">
        <v>497</v>
      </c>
      <c r="Y236" s="57" t="s">
        <v>419</v>
      </c>
    </row>
    <row r="237" spans="1:25" ht="15" x14ac:dyDescent="0.25">
      <c r="A237">
        <v>1.88</v>
      </c>
      <c r="B237">
        <v>1.96</v>
      </c>
      <c r="C237" s="43">
        <f t="shared" si="44"/>
        <v>4.2118975249674229E-2</v>
      </c>
      <c r="D237" s="44">
        <f>IF(OR($A237="",$B237=""),"",A237*'MPTO_working_2-way'!$G236)</f>
        <v>1.9591836734693875</v>
      </c>
      <c r="E237" s="46">
        <f>IF(OR($A237="",$B237=""),"",B237*'MPTO_working_2-way'!$G236)</f>
        <v>2.0425531914893615</v>
      </c>
      <c r="F237" s="44">
        <f>IF(OR($A237="",$B237=""),"",'MPTO_working_2-way'!D236)</f>
        <v>1.9575010624734379</v>
      </c>
      <c r="G237" s="46">
        <f>IF(OR($A237="",$B237=""),"",'MPTO_working_2-way'!E236)</f>
        <v>2.044385264092321</v>
      </c>
      <c r="H237" s="44">
        <f>IF(OR($A237="",$B237=""),"",'OddsRatio_working_2-way'!M236)</f>
        <v>1.9574271077563381</v>
      </c>
      <c r="I237" s="44">
        <f>IF(OR($A237="",$B237=""),"",'OddsRatio_working_2-way'!N236)</f>
        <v>2.0444659357341863</v>
      </c>
      <c r="J237" s="44">
        <f>IF('Log_working_2-way'!$D236="","",A237^('Log_working_2-way'!$D236))</f>
        <v>1.9566564264322122</v>
      </c>
      <c r="K237" s="46">
        <f>IF('Log_working_2-way'!$D236="","",B237^('Log_working_2-way'!$D236))</f>
        <v>2.0453073562984208</v>
      </c>
      <c r="L237" s="53">
        <f t="shared" si="45"/>
        <v>0.51041666666666674</v>
      </c>
      <c r="M237" s="53">
        <f t="shared" si="46"/>
        <v>0.48958333333333337</v>
      </c>
      <c r="N237" s="54">
        <v>334</v>
      </c>
      <c r="O237" s="54">
        <f t="shared" si="47"/>
        <v>156.34042553191486</v>
      </c>
      <c r="P237" s="54">
        <f t="shared" si="48"/>
        <v>163.59183673469389</v>
      </c>
      <c r="Q237" s="54">
        <f t="shared" si="49"/>
        <v>170.40816326530611</v>
      </c>
      <c r="R237" s="54">
        <f t="shared" si="50"/>
        <v>177.65957446808511</v>
      </c>
      <c r="S237" s="55">
        <f t="shared" si="51"/>
        <v>-14.067737733391255</v>
      </c>
      <c r="T237" s="55">
        <f t="shared" si="52"/>
        <v>-14.067737733391226</v>
      </c>
      <c r="U237" t="s">
        <v>226</v>
      </c>
      <c r="V237" t="s">
        <v>233</v>
      </c>
      <c r="W237" t="s">
        <v>309</v>
      </c>
      <c r="X237" t="s">
        <v>497</v>
      </c>
      <c r="Y237" s="57" t="s">
        <v>502</v>
      </c>
    </row>
    <row r="238" spans="1:25" ht="15" x14ac:dyDescent="0.25">
      <c r="A238">
        <v>2.5499999999999998</v>
      </c>
      <c r="B238">
        <v>1.54</v>
      </c>
      <c r="C238" s="43">
        <f t="shared" si="44"/>
        <v>4.1507512095747323E-2</v>
      </c>
      <c r="D238" s="44">
        <f>IF(OR($A238="",$B238=""),"",A238*'MPTO_working_2-way'!$G237)</f>
        <v>2.6558441558441555</v>
      </c>
      <c r="E238" s="46">
        <f>IF(OR($A238="",$B238=""),"",B238*'MPTO_working_2-way'!$G237)</f>
        <v>1.6039215686274508</v>
      </c>
      <c r="F238" s="44">
        <f>IF(OR($A238="",$B238=""),"",'MPTO_working_2-way'!D237)</f>
        <v>2.692492286595817</v>
      </c>
      <c r="G238" s="46">
        <f>IF(OR($A238="",$B238=""),"",'MPTO_working_2-way'!E237)</f>
        <v>1.5908446424954426</v>
      </c>
      <c r="H238" s="44">
        <f>IF(OR($A238="",$B238=""),"",'OddsRatio_working_2-way'!M237)</f>
        <v>2.6942167424418777</v>
      </c>
      <c r="I238" s="44">
        <f>IF(OR($A238="",$B238=""),"",'OddsRatio_working_2-way'!N237)</f>
        <v>1.5902432522055576</v>
      </c>
      <c r="J238" s="44">
        <f>IF('Log_working_2-way'!$D237="","",A238^('Log_working_2-way'!$D237))</f>
        <v>2.7115623684765842</v>
      </c>
      <c r="K238" s="46">
        <f>IF('Log_working_2-way'!$D237="","",B238^('Log_working_2-way'!$D237))</f>
        <v>1.5842615018986619</v>
      </c>
      <c r="L238" s="53">
        <f t="shared" si="45"/>
        <v>0.37652811735941327</v>
      </c>
      <c r="M238" s="53">
        <f t="shared" si="46"/>
        <v>0.62347188264058684</v>
      </c>
      <c r="N238" s="54">
        <v>335</v>
      </c>
      <c r="O238" s="54">
        <f t="shared" si="47"/>
        <v>203.62745098039213</v>
      </c>
      <c r="P238" s="54">
        <f t="shared" si="48"/>
        <v>117.46753246753245</v>
      </c>
      <c r="Q238" s="54">
        <f t="shared" si="49"/>
        <v>217.53246753246754</v>
      </c>
      <c r="R238" s="54">
        <f t="shared" si="50"/>
        <v>131.37254901960787</v>
      </c>
      <c r="S238" s="55">
        <f t="shared" si="51"/>
        <v>-13.905016552075409</v>
      </c>
      <c r="T238" s="55">
        <f t="shared" si="52"/>
        <v>-13.905016552075423</v>
      </c>
      <c r="U238" t="s">
        <v>228</v>
      </c>
      <c r="V238" t="s">
        <v>237</v>
      </c>
      <c r="W238" t="s">
        <v>309</v>
      </c>
      <c r="X238" t="s">
        <v>497</v>
      </c>
      <c r="Y238" s="57" t="s">
        <v>433</v>
      </c>
    </row>
    <row r="239" spans="1:25" ht="15" x14ac:dyDescent="0.25">
      <c r="A239">
        <v>2.13</v>
      </c>
      <c r="B239">
        <v>1.75</v>
      </c>
      <c r="C239" s="43">
        <f t="shared" si="44"/>
        <v>4.091213950368866E-2</v>
      </c>
      <c r="D239" s="44">
        <f>IF(OR($A239="",$B239=""),"",A239*'MPTO_working_2-way'!$G238)</f>
        <v>2.2171428571428566</v>
      </c>
      <c r="E239" s="46">
        <f>IF(OR($A239="",$B239=""),"",B239*'MPTO_working_2-way'!$G238)</f>
        <v>1.821596244131455</v>
      </c>
      <c r="F239" s="44">
        <f>IF(OR($A239="",$B239=""),"",'MPTO_working_2-way'!D238)</f>
        <v>2.2270351008215079</v>
      </c>
      <c r="G239" s="46">
        <f>IF(OR($A239="",$B239=""),"",'MPTO_working_2-way'!E238)</f>
        <v>1.8149726110772972</v>
      </c>
      <c r="H239" s="44">
        <f>IF(OR($A239="",$B239=""),"",'OddsRatio_working_2-way'!M238)</f>
        <v>2.2274635093014643</v>
      </c>
      <c r="I239" s="44">
        <f>IF(OR($A239="",$B239=""),"",'OddsRatio_working_2-way'!N238)</f>
        <v>1.814688169890353</v>
      </c>
      <c r="J239" s="44">
        <f>IF('Log_working_2-way'!$D238="","",A239^('Log_working_2-way'!$D238))</f>
        <v>2.2320342511460129</v>
      </c>
      <c r="K239" s="46">
        <f>IF('Log_working_2-way'!$D238="","",B239^('Log_working_2-way'!$D238))</f>
        <v>1.8116657463618295</v>
      </c>
      <c r="L239" s="53">
        <f t="shared" si="45"/>
        <v>0.45103092783505166</v>
      </c>
      <c r="M239" s="53">
        <f t="shared" si="46"/>
        <v>0.54896907216494861</v>
      </c>
      <c r="N239" s="54">
        <v>336</v>
      </c>
      <c r="O239" s="54">
        <f t="shared" si="47"/>
        <v>178.25352112676055</v>
      </c>
      <c r="P239" s="54">
        <f t="shared" si="48"/>
        <v>144</v>
      </c>
      <c r="Q239" s="54">
        <f t="shared" si="49"/>
        <v>192</v>
      </c>
      <c r="R239" s="54">
        <f t="shared" si="50"/>
        <v>157.74647887323943</v>
      </c>
      <c r="S239" s="55">
        <f t="shared" si="51"/>
        <v>-13.746478873239454</v>
      </c>
      <c r="T239" s="55">
        <f t="shared" si="52"/>
        <v>-13.746478873239425</v>
      </c>
      <c r="U239" t="s">
        <v>250</v>
      </c>
      <c r="V239" t="s">
        <v>230</v>
      </c>
      <c r="W239" t="s">
        <v>309</v>
      </c>
      <c r="X239" t="s">
        <v>497</v>
      </c>
      <c r="Y239" s="57" t="s">
        <v>430</v>
      </c>
    </row>
    <row r="240" spans="1:25" ht="15" x14ac:dyDescent="0.25">
      <c r="A240">
        <v>2.37</v>
      </c>
      <c r="B240">
        <v>1.61</v>
      </c>
      <c r="C240" s="43">
        <f t="shared" si="44"/>
        <v>4.3058940692402459E-2</v>
      </c>
      <c r="D240" s="44">
        <f>IF(OR($A240="",$B240=""),"",A240*'MPTO_working_2-way'!$G239)</f>
        <v>2.4720496894409938</v>
      </c>
      <c r="E240" s="46">
        <f>IF(OR($A240="",$B240=""),"",B240*'MPTO_working_2-way'!$G239)</f>
        <v>1.6793248945147681</v>
      </c>
      <c r="F240" s="44">
        <f>IF(OR($A240="",$B240=""),"",'MPTO_working_2-way'!D239)</f>
        <v>2.4974310305331024</v>
      </c>
      <c r="G240" s="46">
        <f>IF(OR($A240="",$B240=""),"",'MPTO_working_2-way'!E239)</f>
        <v>1.667810389667155</v>
      </c>
      <c r="H240" s="44">
        <f>IF(OR($A240="",$B240=""),"",'OddsRatio_working_2-way'!M239)</f>
        <v>2.4986332571193874</v>
      </c>
      <c r="I240" s="44">
        <f>IF(OR($A240="",$B240=""),"",'OddsRatio_working_2-way'!N239)</f>
        <v>1.6672746619290704</v>
      </c>
      <c r="J240" s="44">
        <f>IF('Log_working_2-way'!$D239="","",A240^('Log_working_2-way'!$D239))</f>
        <v>2.510544822348487</v>
      </c>
      <c r="K240" s="46">
        <f>IF('Log_working_2-way'!$D239="","",B240^('Log_working_2-way'!$D239))</f>
        <v>1.6620127951216401</v>
      </c>
      <c r="L240" s="53">
        <f t="shared" si="45"/>
        <v>0.40452261306532661</v>
      </c>
      <c r="M240" s="53">
        <f t="shared" si="46"/>
        <v>0.59547738693467334</v>
      </c>
      <c r="N240" s="54">
        <v>337</v>
      </c>
      <c r="O240" s="54">
        <f t="shared" si="47"/>
        <v>194.80590717299577</v>
      </c>
      <c r="P240" s="54">
        <f t="shared" si="48"/>
        <v>127.68322981366461</v>
      </c>
      <c r="Q240" s="54">
        <f t="shared" si="49"/>
        <v>209.31677018633539</v>
      </c>
      <c r="R240" s="54">
        <f t="shared" si="50"/>
        <v>142.1940928270042</v>
      </c>
      <c r="S240" s="55">
        <f t="shared" si="51"/>
        <v>-14.510863013339616</v>
      </c>
      <c r="T240" s="55">
        <f t="shared" si="52"/>
        <v>-14.510863013339588</v>
      </c>
      <c r="U240" t="s">
        <v>229</v>
      </c>
      <c r="V240" t="s">
        <v>225</v>
      </c>
      <c r="W240" t="s">
        <v>309</v>
      </c>
      <c r="X240" t="s">
        <v>497</v>
      </c>
      <c r="Y240" s="57" t="s">
        <v>419</v>
      </c>
    </row>
    <row r="241" spans="1:25" ht="15" x14ac:dyDescent="0.25">
      <c r="A241">
        <v>2.4900000000000002</v>
      </c>
      <c r="B241">
        <v>1.56</v>
      </c>
      <c r="C241" s="43">
        <f t="shared" si="44"/>
        <v>4.26320667284521E-2</v>
      </c>
      <c r="D241" s="44">
        <f>IF(OR($A241="",$B241=""),"",A241*'MPTO_working_2-way'!$G240)</f>
        <v>2.5961538461538458</v>
      </c>
      <c r="E241" s="46">
        <f>IF(OR($A241="",$B241=""),"",B241*'MPTO_working_2-way'!$G240)</f>
        <v>1.6265060240963853</v>
      </c>
      <c r="F241" s="44">
        <f>IF(OR($A241="",$B241=""),"",'MPTO_working_2-way'!D240)</f>
        <v>2.6295694557270508</v>
      </c>
      <c r="G241" s="46">
        <f>IF(OR($A241="",$B241=""),"",'MPTO_working_2-way'!E240)</f>
        <v>1.6136590229312062</v>
      </c>
      <c r="H241" s="44">
        <f>IF(OR($A241="",$B241=""),"",'OddsRatio_working_2-way'!M240)</f>
        <v>2.6311696066670334</v>
      </c>
      <c r="I241" s="44">
        <f>IF(OR($A241="",$B241=""),"",'OddsRatio_working_2-way'!N240)</f>
        <v>1.6130570333782139</v>
      </c>
      <c r="J241" s="44">
        <f>IF('Log_working_2-way'!$D240="","",A241^('Log_working_2-way'!$D240))</f>
        <v>2.6469548581107705</v>
      </c>
      <c r="K241" s="46">
        <f>IF('Log_working_2-way'!$D240="","",B241^('Log_working_2-way'!$D240))</f>
        <v>1.607181183548904</v>
      </c>
      <c r="L241" s="53">
        <f t="shared" si="45"/>
        <v>0.38518518518518524</v>
      </c>
      <c r="M241" s="53">
        <f t="shared" si="46"/>
        <v>0.61481481481481493</v>
      </c>
      <c r="N241" s="54">
        <v>338</v>
      </c>
      <c r="O241" s="54">
        <f t="shared" si="47"/>
        <v>202.25702811244983</v>
      </c>
      <c r="P241" s="54">
        <f t="shared" si="48"/>
        <v>121.3333333333333</v>
      </c>
      <c r="Q241" s="54">
        <f t="shared" si="49"/>
        <v>216.66666666666666</v>
      </c>
      <c r="R241" s="54">
        <f t="shared" si="50"/>
        <v>135.74297188755017</v>
      </c>
      <c r="S241" s="55">
        <f t="shared" si="51"/>
        <v>-14.409638554216826</v>
      </c>
      <c r="T241" s="55">
        <f t="shared" si="52"/>
        <v>-14.409638554216869</v>
      </c>
      <c r="U241" t="s">
        <v>232</v>
      </c>
      <c r="V241" t="s">
        <v>227</v>
      </c>
      <c r="W241" t="s">
        <v>309</v>
      </c>
      <c r="X241" t="s">
        <v>497</v>
      </c>
      <c r="Y241" s="57" t="s">
        <v>427</v>
      </c>
    </row>
    <row r="242" spans="1:25" ht="15" x14ac:dyDescent="0.25">
      <c r="A242">
        <v>2.2200000000000002</v>
      </c>
      <c r="B242">
        <v>1.69</v>
      </c>
      <c r="C242" s="43">
        <f t="shared" si="44"/>
        <v>4.2166426781811372E-2</v>
      </c>
      <c r="D242" s="44">
        <f>IF(OR($A242="",$B242=""),"",A242*'MPTO_working_2-way'!$G241)</f>
        <v>2.3136094674556213</v>
      </c>
      <c r="E242" s="46">
        <f>IF(OR($A242="",$B242=""),"",B242*'MPTO_working_2-way'!$G241)</f>
        <v>1.7612612612612613</v>
      </c>
      <c r="F242" s="44">
        <f>IF(OR($A242="",$B242=""),"",'MPTO_working_2-way'!D241)</f>
        <v>2.3290086287168665</v>
      </c>
      <c r="G242" s="46">
        <f>IF(OR($A242="",$B242=""),"",'MPTO_working_2-way'!E241)</f>
        <v>1.7524405623803074</v>
      </c>
      <c r="H242" s="44">
        <f>IF(OR($A242="",$B242=""),"",'OddsRatio_working_2-way'!M241)</f>
        <v>2.3297052086943877</v>
      </c>
      <c r="I242" s="44">
        <f>IF(OR($A242="",$B242=""),"",'OddsRatio_working_2-way'!N241)</f>
        <v>1.7520463885238748</v>
      </c>
      <c r="J242" s="44">
        <f>IF('Log_working_2-way'!$D241="","",A242^('Log_working_2-way'!$D241))</f>
        <v>2.3368633562786214</v>
      </c>
      <c r="K242" s="46">
        <f>IF('Log_working_2-way'!$D241="","",B242^('Log_working_2-way'!$D241))</f>
        <v>1.7480196052222718</v>
      </c>
      <c r="L242" s="53">
        <f t="shared" si="45"/>
        <v>0.43222506393861893</v>
      </c>
      <c r="M242" s="53">
        <f t="shared" si="46"/>
        <v>0.56777493606138107</v>
      </c>
      <c r="N242" s="54">
        <v>339</v>
      </c>
      <c r="O242" s="54">
        <f t="shared" si="47"/>
        <v>186.29729729729729</v>
      </c>
      <c r="P242" s="54">
        <f t="shared" si="48"/>
        <v>138.40828402366861</v>
      </c>
      <c r="Q242" s="54">
        <f t="shared" si="49"/>
        <v>200.59171597633136</v>
      </c>
      <c r="R242" s="54">
        <f t="shared" si="50"/>
        <v>152.70270270270268</v>
      </c>
      <c r="S242" s="55">
        <f t="shared" si="51"/>
        <v>-14.294418679034067</v>
      </c>
      <c r="T242" s="55">
        <f t="shared" si="52"/>
        <v>-14.294418679034067</v>
      </c>
      <c r="U242" t="s">
        <v>238</v>
      </c>
      <c r="V242" t="s">
        <v>251</v>
      </c>
      <c r="W242" t="s">
        <v>309</v>
      </c>
      <c r="X242" t="s">
        <v>497</v>
      </c>
      <c r="Y242" s="57" t="s">
        <v>433</v>
      </c>
    </row>
    <row r="243" spans="1:25" ht="15" x14ac:dyDescent="0.25">
      <c r="A243">
        <v>2.56</v>
      </c>
      <c r="B243">
        <v>1.51</v>
      </c>
      <c r="C243" s="43">
        <f t="shared" si="44"/>
        <v>5.2876655629139124E-2</v>
      </c>
      <c r="D243" s="44">
        <f>IF(OR($A243="",$B243=""),"",A243*'MPTO_working_2-way'!$G242)</f>
        <v>2.6953642384105962</v>
      </c>
      <c r="E243" s="46">
        <f>IF(OR($A243="",$B243=""),"",B243*'MPTO_working_2-way'!$G242)</f>
        <v>1.58984375</v>
      </c>
      <c r="F243" s="44">
        <f>IF(OR($A243="",$B243=""),"",'MPTO_working_2-way'!D242)</f>
        <v>2.7458445801960507</v>
      </c>
      <c r="G243" s="46">
        <f>IF(OR($A243="",$B243=""),"",'MPTO_working_2-way'!E242)</f>
        <v>1.5727886727968101</v>
      </c>
      <c r="H243" s="44">
        <f>IF(OR($A243="",$B243=""),"",'OddsRatio_working_2-way'!M242)</f>
        <v>2.7489492643904128</v>
      </c>
      <c r="I243" s="44">
        <f>IF(OR($A243="",$B243=""),"",'OddsRatio_working_2-way'!N242)</f>
        <v>1.5717718748968654</v>
      </c>
      <c r="J243" s="44">
        <f>IF('Log_working_2-way'!$D242="","",A243^('Log_working_2-way'!$D242))</f>
        <v>2.7732992624884627</v>
      </c>
      <c r="K243" s="46">
        <f>IF('Log_working_2-way'!$D242="","",B243^('Log_working_2-way'!$D242))</f>
        <v>1.5639206089737605</v>
      </c>
      <c r="L243" s="53">
        <f t="shared" si="45"/>
        <v>0.37100737100737097</v>
      </c>
      <c r="M243" s="53">
        <f t="shared" si="46"/>
        <v>0.62899262899262898</v>
      </c>
      <c r="N243" s="54">
        <v>340</v>
      </c>
      <c r="O243" s="54">
        <f t="shared" si="47"/>
        <v>207.1875</v>
      </c>
      <c r="P243" s="54">
        <f t="shared" si="48"/>
        <v>114.83443708609271</v>
      </c>
      <c r="Q243" s="54">
        <f t="shared" si="49"/>
        <v>225.16556291390731</v>
      </c>
      <c r="R243" s="54">
        <f t="shared" si="50"/>
        <v>132.8125</v>
      </c>
      <c r="S243" s="55">
        <f t="shared" si="51"/>
        <v>-17.978062913907308</v>
      </c>
      <c r="T243" s="55">
        <f t="shared" si="52"/>
        <v>-17.978062913907294</v>
      </c>
      <c r="U243" t="s">
        <v>396</v>
      </c>
      <c r="V243" t="s">
        <v>374</v>
      </c>
      <c r="W243" t="s">
        <v>414</v>
      </c>
      <c r="X243" t="s">
        <v>497</v>
      </c>
      <c r="Y243" s="57" t="s">
        <v>423</v>
      </c>
    </row>
    <row r="244" spans="1:25" ht="15" x14ac:dyDescent="0.25">
      <c r="A244">
        <v>2.68</v>
      </c>
      <c r="B244">
        <v>1.47</v>
      </c>
      <c r="C244" s="43">
        <f t="shared" si="44"/>
        <v>5.3406437201746204E-2</v>
      </c>
      <c r="D244" s="44">
        <f>IF(OR($A244="",$B244=""),"",A244*'MPTO_working_2-way'!$G243)</f>
        <v>2.8231292517006801</v>
      </c>
      <c r="E244" s="46">
        <f>IF(OR($A244="",$B244=""),"",B244*'MPTO_working_2-way'!$G243)</f>
        <v>1.5485074626865669</v>
      </c>
      <c r="F244" s="44">
        <f>IF(OR($A244="",$B244=""),"",'MPTO_working_2-way'!D243)</f>
        <v>2.8865767878077371</v>
      </c>
      <c r="G244" s="46">
        <f>IF(OR($A244="",$B244=""),"",'MPTO_working_2-way'!E243)</f>
        <v>1.5300605872300759</v>
      </c>
      <c r="H244" s="44">
        <f>IF(OR($A244="",$B244=""),"",'OddsRatio_working_2-way'!M243)</f>
        <v>2.8906263737466422</v>
      </c>
      <c r="I244" s="44">
        <f>IF(OR($A244="",$B244=""),"",'OddsRatio_working_2-way'!N243)</f>
        <v>1.5289252355124539</v>
      </c>
      <c r="J244" s="44">
        <f>IF('Log_working_2-way'!$D243="","",A244^('Log_working_2-way'!$D243))</f>
        <v>2.9215314857515673</v>
      </c>
      <c r="K244" s="46">
        <f>IF('Log_working_2-way'!$D243="","",B244^('Log_working_2-way'!$D243))</f>
        <v>1.5204182223439475</v>
      </c>
      <c r="L244" s="53">
        <f t="shared" si="45"/>
        <v>0.35421686746987951</v>
      </c>
      <c r="M244" s="53">
        <f t="shared" si="46"/>
        <v>0.64578313253012054</v>
      </c>
      <c r="N244" s="54">
        <v>341</v>
      </c>
      <c r="O244" s="54">
        <f t="shared" si="47"/>
        <v>213.76119402985077</v>
      </c>
      <c r="P244" s="54">
        <f t="shared" si="48"/>
        <v>109.02721088435372</v>
      </c>
      <c r="Q244" s="54">
        <f t="shared" si="49"/>
        <v>231.97278911564626</v>
      </c>
      <c r="R244" s="54">
        <f t="shared" si="50"/>
        <v>127.23880597014924</v>
      </c>
      <c r="S244" s="55">
        <f t="shared" si="51"/>
        <v>-18.211595085795494</v>
      </c>
      <c r="T244" s="55">
        <f t="shared" si="52"/>
        <v>-18.211595085795523</v>
      </c>
      <c r="U244" t="s">
        <v>398</v>
      </c>
      <c r="V244" t="s">
        <v>395</v>
      </c>
      <c r="W244" t="s">
        <v>414</v>
      </c>
      <c r="X244" t="s">
        <v>497</v>
      </c>
      <c r="Y244" s="57" t="s">
        <v>431</v>
      </c>
    </row>
    <row r="245" spans="1:25" ht="15" x14ac:dyDescent="0.25">
      <c r="A245">
        <v>1.96</v>
      </c>
      <c r="B245">
        <v>1.94</v>
      </c>
      <c r="C245" s="43">
        <f t="shared" si="44"/>
        <v>2.5667999158426325E-2</v>
      </c>
      <c r="D245" s="44">
        <f>IF(OR($A245="",$B245=""),"",A245*'MPTO_working_2-way'!$G244)</f>
        <v>2.0103092783505154</v>
      </c>
      <c r="E245" s="46">
        <f>IF(OR($A245="",$B245=""),"",B245*'MPTO_working_2-way'!$G244)</f>
        <v>1.989795918367347</v>
      </c>
      <c r="F245" s="44">
        <f>IF(OR($A245="",$B245=""),"",'MPTO_working_2-way'!D244)</f>
        <v>2.0105752961082914</v>
      </c>
      <c r="G245" s="46">
        <f>IF(OR($A245="",$B245=""),"",'MPTO_working_2-way'!E244)</f>
        <v>1.9895353704478862</v>
      </c>
      <c r="H245" s="44">
        <f>IF(OR($A245="",$B245=""),"",'OddsRatio_working_2-way'!M244)</f>
        <v>2.0105823052798226</v>
      </c>
      <c r="I245" s="44">
        <f>IF(OR($A245="",$B245=""),"",'OddsRatio_working_2-way'!N244)</f>
        <v>1.9895285072531594</v>
      </c>
      <c r="J245" s="44">
        <f>IF('Log_working_2-way'!$D244="","",A245^('Log_working_2-way'!$D244))</f>
        <v>2.0107026250536491</v>
      </c>
      <c r="K245" s="46">
        <f>IF('Log_working_2-way'!$D244="","",B245^('Log_working_2-way'!$D244))</f>
        <v>1.9894107081664238</v>
      </c>
      <c r="L245" s="53">
        <f t="shared" si="45"/>
        <v>0.49743589743589745</v>
      </c>
      <c r="M245" s="53">
        <f t="shared" si="46"/>
        <v>0.50256410256410255</v>
      </c>
      <c r="N245" s="54">
        <v>342</v>
      </c>
      <c r="O245" s="54">
        <f t="shared" si="47"/>
        <v>167.51020408163262</v>
      </c>
      <c r="P245" s="54">
        <f t="shared" si="48"/>
        <v>165.71134020618558</v>
      </c>
      <c r="Q245" s="54">
        <f t="shared" si="49"/>
        <v>176.28865979381445</v>
      </c>
      <c r="R245" s="54">
        <f t="shared" si="50"/>
        <v>174.48979591836735</v>
      </c>
      <c r="S245" s="55">
        <f t="shared" si="51"/>
        <v>-8.7784557121818239</v>
      </c>
      <c r="T245" s="55">
        <f t="shared" si="52"/>
        <v>-8.778455712181767</v>
      </c>
      <c r="U245" t="s">
        <v>100</v>
      </c>
      <c r="V245" t="s">
        <v>142</v>
      </c>
      <c r="W245" t="s">
        <v>310</v>
      </c>
      <c r="X245" t="s">
        <v>497</v>
      </c>
      <c r="Y245" s="57" t="s">
        <v>427</v>
      </c>
    </row>
    <row r="246" spans="1:25" ht="15" x14ac:dyDescent="0.25">
      <c r="A246">
        <v>1.88</v>
      </c>
      <c r="B246">
        <v>2.02</v>
      </c>
      <c r="C246" s="43">
        <f t="shared" si="44"/>
        <v>2.6964398567516312E-2</v>
      </c>
      <c r="D246" s="44">
        <f>IF(OR($A246="",$B246=""),"",A246*'MPTO_working_2-way'!$G245)</f>
        <v>1.9306930693069306</v>
      </c>
      <c r="E246" s="46">
        <f>IF(OR($A246="",$B246=""),"",B246*'MPTO_working_2-way'!$G245)</f>
        <v>2.0744680851063828</v>
      </c>
      <c r="F246" s="44">
        <f>IF(OR($A246="",$B246=""),"",'MPTO_working_2-way'!D245)</f>
        <v>1.9288906948394962</v>
      </c>
      <c r="G246" s="46">
        <f>IF(OR($A246="",$B246=""),"",'MPTO_working_2-way'!E245)</f>
        <v>2.0765529308836395</v>
      </c>
      <c r="H246" s="44">
        <f>IF(OR($A246="",$B246=""),"",'OddsRatio_working_2-way'!M245)</f>
        <v>1.9288407280256479</v>
      </c>
      <c r="I246" s="44">
        <f>IF(OR($A246="",$B246=""),"",'OddsRatio_working_2-way'!N245)</f>
        <v>2.0766108438479098</v>
      </c>
      <c r="J246" s="44">
        <f>IF('Log_working_2-way'!$D245="","",A246^('Log_working_2-way'!$D245))</f>
        <v>1.9280257534933587</v>
      </c>
      <c r="K246" s="46">
        <f>IF('Log_working_2-way'!$D245="","",B246^('Log_working_2-way'!$D245))</f>
        <v>2.0775563029751076</v>
      </c>
      <c r="L246" s="53">
        <f t="shared" si="45"/>
        <v>0.517948717948718</v>
      </c>
      <c r="M246" s="53">
        <f t="shared" si="46"/>
        <v>0.48205128205128212</v>
      </c>
      <c r="N246" s="54">
        <v>343</v>
      </c>
      <c r="O246" s="54">
        <f t="shared" si="47"/>
        <v>160.55319148936167</v>
      </c>
      <c r="P246" s="54">
        <f t="shared" si="48"/>
        <v>173.19801980198019</v>
      </c>
      <c r="Q246" s="54">
        <f t="shared" si="49"/>
        <v>169.80198019801981</v>
      </c>
      <c r="R246" s="54">
        <f t="shared" si="50"/>
        <v>182.44680851063831</v>
      </c>
      <c r="S246" s="55">
        <f t="shared" si="51"/>
        <v>-9.2487887086581395</v>
      </c>
      <c r="T246" s="55">
        <f t="shared" si="52"/>
        <v>-9.2487887086581111</v>
      </c>
      <c r="U246" t="s">
        <v>104</v>
      </c>
      <c r="V246" t="s">
        <v>289</v>
      </c>
      <c r="W246" t="s">
        <v>310</v>
      </c>
      <c r="X246" t="s">
        <v>497</v>
      </c>
      <c r="Y246" s="57" t="s">
        <v>419</v>
      </c>
    </row>
    <row r="247" spans="1:25" ht="15" x14ac:dyDescent="0.25">
      <c r="A247">
        <v>2.0499999999999998</v>
      </c>
      <c r="B247">
        <v>1.87</v>
      </c>
      <c r="C247" s="43">
        <f t="shared" si="44"/>
        <v>2.2564236337550447E-2</v>
      </c>
      <c r="D247" s="44">
        <f>IF(OR($A247="",$B247=""),"",A247*'MPTO_working_2-way'!$G246)</f>
        <v>2.0962566844919781</v>
      </c>
      <c r="E247" s="46">
        <f>IF(OR($A247="",$B247=""),"",B247*'MPTO_working_2-way'!$G246)</f>
        <v>1.9121951219512194</v>
      </c>
      <c r="F247" s="44">
        <f>IF(OR($A247="",$B247=""),"",'MPTO_working_2-way'!D246)</f>
        <v>2.0985356507458599</v>
      </c>
      <c r="G247" s="46">
        <f>IF(OR($A247="",$B247=""),"",'MPTO_working_2-way'!E246)</f>
        <v>1.9103027282920144</v>
      </c>
      <c r="H247" s="44">
        <f>IF(OR($A247="",$B247=""),"",'OddsRatio_working_2-way'!M246)</f>
        <v>2.0985884360051026</v>
      </c>
      <c r="I247" s="44">
        <f>IF(OR($A247="",$B247=""),"",'OddsRatio_working_2-way'!N246)</f>
        <v>1.9102589898327997</v>
      </c>
      <c r="J247" s="44">
        <f>IF('Log_working_2-way'!$D246="","",A247^('Log_working_2-way'!$D246))</f>
        <v>2.0996183671625008</v>
      </c>
      <c r="K247" s="46">
        <f>IF('Log_working_2-way'!$D246="","",B247^('Log_working_2-way'!$D246))</f>
        <v>1.9094064175923491</v>
      </c>
      <c r="L247" s="53">
        <f t="shared" si="45"/>
        <v>0.47704081632653073</v>
      </c>
      <c r="M247" s="53">
        <f t="shared" si="46"/>
        <v>0.52295918367346939</v>
      </c>
      <c r="N247" s="54">
        <v>344</v>
      </c>
      <c r="O247" s="54">
        <f t="shared" si="47"/>
        <v>176.19512195121951</v>
      </c>
      <c r="P247" s="54">
        <f t="shared" si="48"/>
        <v>160.04278074866312</v>
      </c>
      <c r="Q247" s="54">
        <f t="shared" si="49"/>
        <v>183.95721925133688</v>
      </c>
      <c r="R247" s="54">
        <f t="shared" si="50"/>
        <v>167.80487804878049</v>
      </c>
      <c r="S247" s="55">
        <f t="shared" si="51"/>
        <v>-7.7620973001173752</v>
      </c>
      <c r="T247" s="55">
        <f t="shared" si="52"/>
        <v>-7.7620973001173752</v>
      </c>
      <c r="U247" t="s">
        <v>99</v>
      </c>
      <c r="V247" t="s">
        <v>141</v>
      </c>
      <c r="W247" t="s">
        <v>310</v>
      </c>
      <c r="X247" t="s">
        <v>497</v>
      </c>
      <c r="Y247" s="57" t="s">
        <v>429</v>
      </c>
    </row>
    <row r="248" spans="1:25" s="50" customFormat="1" ht="15" x14ac:dyDescent="0.25">
      <c r="A248">
        <v>1.87</v>
      </c>
      <c r="B248">
        <v>2.02</v>
      </c>
      <c r="C248" s="43">
        <f t="shared" si="44"/>
        <v>2.9808863239265015E-2</v>
      </c>
      <c r="D248" s="44">
        <f>IF(OR($A248="",$B248=""),"",A248*'MPTO_working_2-way'!$G247)</f>
        <v>1.9257425742574257</v>
      </c>
      <c r="E248" s="46">
        <f>IF(OR($A248="",$B248=""),"",B248*'MPTO_working_2-way'!$G247)</f>
        <v>2.0802139037433154</v>
      </c>
      <c r="F248" s="44">
        <f>IF(OR($A248="",$B248=""),"",'MPTO_working_2-way'!D247)</f>
        <v>1.9236135865967305</v>
      </c>
      <c r="G248" s="46">
        <f>IF(OR($A248="",$B248=""),"",'MPTO_working_2-way'!E247)</f>
        <v>2.082703865027292</v>
      </c>
      <c r="H248" s="44">
        <f>IF(OR($A248="",$B248=""),"",'OddsRatio_working_2-way'!M247)</f>
        <v>1.9235481451827992</v>
      </c>
      <c r="I248" s="44">
        <f>IF(OR($A248="",$B248=""),"",'OddsRatio_working_2-way'!N247)</f>
        <v>2.0827805840074194</v>
      </c>
      <c r="J248" s="44">
        <f>IF('Log_working_2-way'!$D247="","",A248^('Log_working_2-way'!$D247))</f>
        <v>1.9225833907877643</v>
      </c>
      <c r="K248" s="46">
        <f>IF('Log_working_2-way'!$D247="","",B248^('Log_working_2-way'!$D247))</f>
        <v>2.0839128581602959</v>
      </c>
      <c r="L248" s="53">
        <f t="shared" si="45"/>
        <v>0.51928020565552702</v>
      </c>
      <c r="M248" s="53">
        <f t="shared" si="46"/>
        <v>0.48071979434447304</v>
      </c>
      <c r="N248" s="54">
        <v>345</v>
      </c>
      <c r="O248" s="54">
        <f t="shared" si="47"/>
        <v>160.50802139037435</v>
      </c>
      <c r="P248" s="54">
        <f t="shared" si="48"/>
        <v>174.20792079207919</v>
      </c>
      <c r="Q248" s="54">
        <f t="shared" si="49"/>
        <v>170.79207920792078</v>
      </c>
      <c r="R248" s="54">
        <f t="shared" si="50"/>
        <v>184.49197860962565</v>
      </c>
      <c r="S248" s="55">
        <f t="shared" si="51"/>
        <v>-10.284057817546426</v>
      </c>
      <c r="T248" s="55">
        <f t="shared" si="52"/>
        <v>-10.284057817546454</v>
      </c>
      <c r="U248" t="s">
        <v>256</v>
      </c>
      <c r="V248" t="s">
        <v>477</v>
      </c>
      <c r="W248" t="s">
        <v>311</v>
      </c>
      <c r="X248" t="s">
        <v>497</v>
      </c>
      <c r="Y248" s="57" t="s">
        <v>427</v>
      </c>
    </row>
    <row r="249" spans="1:25" ht="15" x14ac:dyDescent="0.25">
      <c r="A249">
        <v>1.92</v>
      </c>
      <c r="B249">
        <v>1.97</v>
      </c>
      <c r="C249" s="43">
        <f t="shared" si="44"/>
        <v>2.844754653130277E-2</v>
      </c>
      <c r="D249" s="44">
        <f>IF(OR($A249="",$B249=""),"",A249*'MPTO_working_2-way'!$G248)</f>
        <v>1.9746192893401013</v>
      </c>
      <c r="E249" s="46">
        <f>IF(OR($A249="",$B249=""),"",B249*'MPTO_working_2-way'!$G248)</f>
        <v>2.0260416666666665</v>
      </c>
      <c r="F249" s="44">
        <f>IF(OR($A249="",$B249=""),"",'MPTO_working_2-way'!D248)</f>
        <v>1.9739066903246005</v>
      </c>
      <c r="G249" s="46">
        <f>IF(OR($A249="",$B249=""),"",'MPTO_working_2-way'!E248)</f>
        <v>2.0267924123888115</v>
      </c>
      <c r="H249" s="44">
        <f>IF(OR($A249="",$B249=""),"",'OddsRatio_working_2-way'!M248)</f>
        <v>1.9738858291644976</v>
      </c>
      <c r="I249" s="44">
        <f>IF(OR($A249="",$B249=""),"",'OddsRatio_working_2-way'!N248)</f>
        <v>2.0268144068364817</v>
      </c>
      <c r="J249" s="44">
        <f>IF('Log_working_2-way'!$D248="","",A249^('Log_working_2-way'!$D248))</f>
        <v>1.9735629954505829</v>
      </c>
      <c r="K249" s="46">
        <f>IF('Log_working_2-way'!$D248="","",B249^('Log_working_2-way'!$D248))</f>
        <v>2.0271548987306875</v>
      </c>
      <c r="L249" s="53">
        <f t="shared" si="45"/>
        <v>0.50642673521850901</v>
      </c>
      <c r="M249" s="53">
        <f t="shared" si="46"/>
        <v>0.49357326478149105</v>
      </c>
      <c r="N249" s="54">
        <v>346</v>
      </c>
      <c r="O249" s="54">
        <f t="shared" si="47"/>
        <v>165.79166666666666</v>
      </c>
      <c r="P249" s="54">
        <f t="shared" si="48"/>
        <v>170.36548223350252</v>
      </c>
      <c r="Q249" s="54">
        <f t="shared" si="49"/>
        <v>175.63451776649745</v>
      </c>
      <c r="R249" s="54">
        <f t="shared" si="50"/>
        <v>180.20833333333334</v>
      </c>
      <c r="S249" s="55">
        <f t="shared" si="51"/>
        <v>-9.8428510998307956</v>
      </c>
      <c r="T249" s="55">
        <f t="shared" si="52"/>
        <v>-9.8428510998308241</v>
      </c>
      <c r="U249" t="s">
        <v>478</v>
      </c>
      <c r="V249" t="s">
        <v>479</v>
      </c>
      <c r="W249" t="s">
        <v>311</v>
      </c>
      <c r="X249" t="s">
        <v>497</v>
      </c>
      <c r="Y249" s="57" t="s">
        <v>420</v>
      </c>
    </row>
    <row r="250" spans="1:25" ht="15" x14ac:dyDescent="0.25">
      <c r="A250">
        <v>2.0499999999999998</v>
      </c>
      <c r="B250">
        <v>1.85</v>
      </c>
      <c r="C250" s="43">
        <f t="shared" si="44"/>
        <v>2.8345418589321048E-2</v>
      </c>
      <c r="D250" s="44">
        <f>IF(OR($A250="",$B250=""),"",A250*'MPTO_working_2-way'!$G249)</f>
        <v>2.1081081081081079</v>
      </c>
      <c r="E250" s="46">
        <f>IF(OR($A250="",$B250=""),"",B250*'MPTO_working_2-way'!$G249)</f>
        <v>1.902439024390244</v>
      </c>
      <c r="F250" s="44">
        <f>IF(OR($A250="",$B250=""),"",'MPTO_working_2-way'!D249)</f>
        <v>2.1113430758524703</v>
      </c>
      <c r="G250" s="46">
        <f>IF(OR($A250="",$B250=""),"",'MPTO_working_2-way'!E249)</f>
        <v>1.8998121477770822</v>
      </c>
      <c r="H250" s="44">
        <f>IF(OR($A250="",$B250=""),"",'OddsRatio_working_2-way'!M249)</f>
        <v>2.1114378604524222</v>
      </c>
      <c r="I250" s="44">
        <f>IF(OR($A250="",$B250=""),"",'OddsRatio_working_2-way'!N249)</f>
        <v>1.8997354108424378</v>
      </c>
      <c r="J250" s="44">
        <f>IF('Log_working_2-way'!$D249="","",A250^('Log_working_2-way'!$D249))</f>
        <v>2.1129081281913611</v>
      </c>
      <c r="K250" s="46">
        <f>IF('Log_working_2-way'!$D249="","",B250^('Log_working_2-way'!$D249))</f>
        <v>1.8985467665018629</v>
      </c>
      <c r="L250" s="53">
        <f t="shared" si="45"/>
        <v>0.47435897435897439</v>
      </c>
      <c r="M250" s="53">
        <f t="shared" si="46"/>
        <v>0.52564102564102555</v>
      </c>
      <c r="N250" s="54">
        <v>347</v>
      </c>
      <c r="O250" s="54">
        <f t="shared" si="47"/>
        <v>177.73170731707313</v>
      </c>
      <c r="P250" s="54">
        <f t="shared" si="48"/>
        <v>159.43243243243242</v>
      </c>
      <c r="Q250" s="54">
        <f t="shared" si="49"/>
        <v>187.56756756756755</v>
      </c>
      <c r="R250" s="54">
        <f t="shared" si="50"/>
        <v>169.26829268292684</v>
      </c>
      <c r="S250" s="55">
        <f t="shared" si="51"/>
        <v>-9.8358602504944201</v>
      </c>
      <c r="T250" s="55">
        <f t="shared" si="52"/>
        <v>-9.8358602504944201</v>
      </c>
      <c r="U250" t="s">
        <v>480</v>
      </c>
      <c r="V250" t="s">
        <v>105</v>
      </c>
      <c r="W250" t="s">
        <v>311</v>
      </c>
      <c r="X250" t="s">
        <v>497</v>
      </c>
      <c r="Y250" s="57" t="s">
        <v>427</v>
      </c>
    </row>
    <row r="251" spans="1:25" ht="15" x14ac:dyDescent="0.25">
      <c r="A251">
        <v>2.39</v>
      </c>
      <c r="B251">
        <v>1.62</v>
      </c>
      <c r="C251" s="43">
        <f t="shared" si="44"/>
        <v>3.5693992458288193E-2</v>
      </c>
      <c r="D251" s="44">
        <f>IF(OR($A251="",$B251=""),"",A251*'MPTO_working_2-way'!$G250)</f>
        <v>2.475308641975309</v>
      </c>
      <c r="E251" s="46">
        <f>IF(OR($A251="",$B251=""),"",B251*'MPTO_working_2-way'!$G250)</f>
        <v>1.6778242677824269</v>
      </c>
      <c r="F251" s="44">
        <f>IF(OR($A251="",$B251=""),"",'MPTO_working_2-way'!D250)</f>
        <v>2.4964859114062805</v>
      </c>
      <c r="G251" s="46">
        <f>IF(OR($A251="",$B251=""),"",'MPTO_working_2-way'!E250)</f>
        <v>1.6682321513206084</v>
      </c>
      <c r="H251" s="44">
        <f>IF(OR($A251="",$B251=""),"",'OddsRatio_working_2-way'!M250)</f>
        <v>2.4973094148742159</v>
      </c>
      <c r="I251" s="44">
        <f>IF(OR($A251="",$B251=""),"",'OddsRatio_working_2-way'!N250)</f>
        <v>1.6678646310949738</v>
      </c>
      <c r="J251" s="44">
        <f>IF('Log_working_2-way'!$D250="","",A251^('Log_working_2-way'!$D250))</f>
        <v>2.5071586114049951</v>
      </c>
      <c r="K251" s="46">
        <f>IF('Log_working_2-way'!$D250="","",B251^('Log_working_2-way'!$D250))</f>
        <v>1.6635001733942631</v>
      </c>
      <c r="L251" s="53">
        <f t="shared" si="45"/>
        <v>0.40399002493765579</v>
      </c>
      <c r="M251" s="53">
        <f t="shared" si="46"/>
        <v>0.5960099750623441</v>
      </c>
      <c r="N251" s="54">
        <v>348</v>
      </c>
      <c r="O251" s="54">
        <f t="shared" si="47"/>
        <v>202.39330543933053</v>
      </c>
      <c r="P251" s="54">
        <f t="shared" si="48"/>
        <v>133.18518518518516</v>
      </c>
      <c r="Q251" s="54">
        <f t="shared" si="49"/>
        <v>214.81481481481481</v>
      </c>
      <c r="R251" s="54">
        <f t="shared" si="50"/>
        <v>145.60669456066944</v>
      </c>
      <c r="S251" s="55">
        <f t="shared" si="51"/>
        <v>-12.421509375484277</v>
      </c>
      <c r="T251" s="55">
        <f t="shared" si="52"/>
        <v>-12.421509375484277</v>
      </c>
      <c r="U251" t="s">
        <v>481</v>
      </c>
      <c r="V251" t="s">
        <v>482</v>
      </c>
      <c r="W251" t="s">
        <v>311</v>
      </c>
      <c r="X251" t="s">
        <v>497</v>
      </c>
      <c r="Y251" s="57" t="s">
        <v>423</v>
      </c>
    </row>
    <row r="252" spans="1:25" ht="15" x14ac:dyDescent="0.25">
      <c r="A252">
        <v>1.89</v>
      </c>
      <c r="B252">
        <v>1.99</v>
      </c>
      <c r="C252" s="43">
        <f t="shared" si="44"/>
        <v>3.16130919145996E-2</v>
      </c>
      <c r="D252" s="44">
        <f>IF(OR($A252="",$B252=""),"",A252*'MPTO_working_2-way'!$G251)</f>
        <v>1.9497487437185932</v>
      </c>
      <c r="E252" s="46">
        <f>IF(OR($A252="",$B252=""),"",B252*'MPTO_working_2-way'!$G251)</f>
        <v>2.052910052910053</v>
      </c>
      <c r="F252" s="44">
        <f>IF(OR($A252="",$B252=""),"",'MPTO_working_2-way'!D251)</f>
        <v>1.9482012897878844</v>
      </c>
      <c r="G252" s="46">
        <f>IF(OR($A252="",$B252=""),"",'MPTO_working_2-way'!E251)</f>
        <v>2.0546283903744778</v>
      </c>
      <c r="H252" s="44">
        <f>IF(OR($A252="",$B252=""),"",'OddsRatio_working_2-way'!M251)</f>
        <v>1.9481507786158798</v>
      </c>
      <c r="I252" s="44">
        <f>IF(OR($A252="",$B252=""),"",'OddsRatio_working_2-way'!N251)</f>
        <v>2.0546845739659791</v>
      </c>
      <c r="J252" s="44">
        <f>IF('Log_working_2-way'!$D251="","",A252^('Log_working_2-way'!$D251))</f>
        <v>1.9474482422922217</v>
      </c>
      <c r="K252" s="46">
        <f>IF('Log_working_2-way'!$D251="","",B252^('Log_working_2-way'!$D251))</f>
        <v>2.0554666264202575</v>
      </c>
      <c r="L252" s="53">
        <f t="shared" si="45"/>
        <v>0.51288659793814428</v>
      </c>
      <c r="M252" s="53">
        <f t="shared" si="46"/>
        <v>0.48711340206185566</v>
      </c>
      <c r="N252" s="54">
        <v>349</v>
      </c>
      <c r="O252" s="54">
        <f t="shared" si="47"/>
        <v>164.34391534391537</v>
      </c>
      <c r="P252" s="54">
        <f t="shared" si="48"/>
        <v>173.62311557788942</v>
      </c>
      <c r="Q252" s="54">
        <f t="shared" si="49"/>
        <v>175.37688442211055</v>
      </c>
      <c r="R252" s="54">
        <f t="shared" si="50"/>
        <v>184.65608465608469</v>
      </c>
      <c r="S252" s="55">
        <f t="shared" si="51"/>
        <v>-11.03296907819518</v>
      </c>
      <c r="T252" s="55">
        <f t="shared" si="52"/>
        <v>-11.032969078195265</v>
      </c>
      <c r="U252" t="s">
        <v>483</v>
      </c>
      <c r="V252" t="s">
        <v>50</v>
      </c>
      <c r="W252" t="s">
        <v>311</v>
      </c>
      <c r="X252" t="s">
        <v>497</v>
      </c>
      <c r="Y252" s="57" t="s">
        <v>431</v>
      </c>
    </row>
    <row r="253" spans="1:25" ht="15" x14ac:dyDescent="0.25">
      <c r="A253">
        <v>1.65</v>
      </c>
      <c r="B253">
        <v>2.35</v>
      </c>
      <c r="C253" s="43">
        <f t="shared" si="44"/>
        <v>3.1592520954223158E-2</v>
      </c>
      <c r="D253" s="44">
        <f>IF(OR($A253="",$B253=""),"",A253*'MPTO_working_2-way'!$G252)</f>
        <v>1.7021276595744681</v>
      </c>
      <c r="E253" s="46">
        <f>IF(OR($A253="",$B253=""),"",B253*'MPTO_working_2-way'!$G252)</f>
        <v>2.4242424242424243</v>
      </c>
      <c r="F253" s="44">
        <f>IF(OR($A253="",$B253=""),"",'MPTO_working_2-way'!D252)</f>
        <v>1.6941561987984708</v>
      </c>
      <c r="G253" s="46">
        <f>IF(OR($A253="",$B253=""),"",'MPTO_working_2-way'!E252)</f>
        <v>2.4405979543666407</v>
      </c>
      <c r="H253" s="44">
        <f>IF(OR($A253="",$B253=""),"",'OddsRatio_working_2-way'!M252)</f>
        <v>1.6938886664887112</v>
      </c>
      <c r="I253" s="44">
        <f>IF(OR($A253="",$B253=""),"",'OddsRatio_working_2-way'!N252)</f>
        <v>2.4411533842457849</v>
      </c>
      <c r="J253" s="44">
        <f>IF('Log_working_2-way'!$D252="","",A253^('Log_working_2-way'!$D252))</f>
        <v>1.6902722385674813</v>
      </c>
      <c r="K253" s="46">
        <f>IF('Log_working_2-way'!$D252="","",B253^('Log_working_2-way'!$D252))</f>
        <v>2.4487037782009757</v>
      </c>
      <c r="L253" s="53">
        <f t="shared" si="45"/>
        <v>0.58750000000000002</v>
      </c>
      <c r="M253" s="53">
        <f t="shared" si="46"/>
        <v>0.41249999999999998</v>
      </c>
      <c r="N253" s="54">
        <v>350</v>
      </c>
      <c r="O253" s="54">
        <f t="shared" si="47"/>
        <v>137.87878787878788</v>
      </c>
      <c r="P253" s="54">
        <f t="shared" si="48"/>
        <v>201.06382978723406</v>
      </c>
      <c r="Q253" s="54">
        <f t="shared" si="49"/>
        <v>148.93617021276597</v>
      </c>
      <c r="R253" s="54">
        <f t="shared" si="50"/>
        <v>212.12121212121212</v>
      </c>
      <c r="S253" s="55">
        <f t="shared" si="51"/>
        <v>-11.057382333978097</v>
      </c>
      <c r="T253" s="55">
        <f t="shared" si="52"/>
        <v>-11.057382333978069</v>
      </c>
      <c r="U253" t="s">
        <v>241</v>
      </c>
      <c r="V253" t="s">
        <v>290</v>
      </c>
      <c r="W253" t="s">
        <v>312</v>
      </c>
      <c r="X253" t="s">
        <v>497</v>
      </c>
      <c r="Y253" s="57" t="s">
        <v>425</v>
      </c>
    </row>
    <row r="254" spans="1:25" ht="15" x14ac:dyDescent="0.25">
      <c r="A254">
        <v>1.62</v>
      </c>
      <c r="B254">
        <v>2.4</v>
      </c>
      <c r="C254" s="43">
        <f t="shared" si="44"/>
        <v>3.3950617283950546E-2</v>
      </c>
      <c r="D254" s="44">
        <f>IF(OR($A254="",$B254=""),"",A254*'MPTO_working_2-way'!$G253)</f>
        <v>1.675</v>
      </c>
      <c r="E254" s="46">
        <f>IF(OR($A254="",$B254=""),"",B254*'MPTO_working_2-way'!$G253)</f>
        <v>2.4814814814814814</v>
      </c>
      <c r="F254" s="44">
        <f>IF(OR($A254="",$B254=""),"",'MPTO_working_2-way'!D253)</f>
        <v>1.6658097686375322</v>
      </c>
      <c r="G254" s="46">
        <f>IF(OR($A254="",$B254=""),"",'MPTO_working_2-way'!E253)</f>
        <v>2.5019305019305014</v>
      </c>
      <c r="H254" s="44">
        <f>IF(OR($A254="",$B254=""),"",'OddsRatio_working_2-way'!M253)</f>
        <v>1.6654751256486924</v>
      </c>
      <c r="I254" s="44">
        <f>IF(OR($A254="",$B254=""),"",'OddsRatio_working_2-way'!N253)</f>
        <v>2.502685767593821</v>
      </c>
      <c r="J254" s="44">
        <f>IF('Log_working_2-way'!$D253="","",A254^('Log_working_2-way'!$D253))</f>
        <v>1.6612975476246807</v>
      </c>
      <c r="K254" s="46">
        <f>IF('Log_working_2-way'!$D253="","",B254^('Log_working_2-way'!$D253))</f>
        <v>2.5121786003771214</v>
      </c>
      <c r="L254" s="53">
        <f t="shared" si="45"/>
        <v>0.59701492537313428</v>
      </c>
      <c r="M254" s="53">
        <f t="shared" si="46"/>
        <v>0.40298507462686567</v>
      </c>
      <c r="N254" s="54">
        <v>351</v>
      </c>
      <c r="O254" s="54">
        <f t="shared" si="47"/>
        <v>134.33333333333334</v>
      </c>
      <c r="P254" s="54">
        <f t="shared" si="48"/>
        <v>204.75</v>
      </c>
      <c r="Q254" s="54">
        <f t="shared" si="49"/>
        <v>146.25</v>
      </c>
      <c r="R254" s="54">
        <f t="shared" si="50"/>
        <v>216.66666666666666</v>
      </c>
      <c r="S254" s="55">
        <f t="shared" si="51"/>
        <v>-11.916666666666657</v>
      </c>
      <c r="T254" s="55">
        <f t="shared" si="52"/>
        <v>-11.916666666666657</v>
      </c>
      <c r="U254" t="s">
        <v>257</v>
      </c>
      <c r="V254" t="s">
        <v>262</v>
      </c>
      <c r="W254" t="s">
        <v>312</v>
      </c>
      <c r="X254" t="s">
        <v>497</v>
      </c>
      <c r="Y254" s="57" t="s">
        <v>503</v>
      </c>
    </row>
    <row r="255" spans="1:25" ht="15" x14ac:dyDescent="0.25">
      <c r="A255">
        <v>1.64</v>
      </c>
      <c r="B255">
        <v>2.36</v>
      </c>
      <c r="C255" s="43">
        <f t="shared" si="44"/>
        <v>3.3484911120297722E-2</v>
      </c>
      <c r="D255" s="44">
        <f>IF(OR($A255="",$B255=""),"",A255*'MPTO_working_2-way'!$G254)</f>
        <v>1.6949152542372881</v>
      </c>
      <c r="E255" s="46">
        <f>IF(OR($A255="",$B255=""),"",B255*'MPTO_working_2-way'!$G254)</f>
        <v>2.4390243902439024</v>
      </c>
      <c r="F255" s="44">
        <f>IF(OR($A255="",$B255=""),"",'MPTO_working_2-way'!D254)</f>
        <v>1.6863018473335656</v>
      </c>
      <c r="G255" s="46">
        <f>IF(OR($A255="",$B255=""),"",'MPTO_working_2-way'!E254)</f>
        <v>2.4570848146267141</v>
      </c>
      <c r="H255" s="44">
        <f>IF(OR($A255="",$B255=""),"",'OddsRatio_working_2-way'!M254)</f>
        <v>1.6859943405700353</v>
      </c>
      <c r="I255" s="44">
        <f>IF(OR($A255="",$B255=""),"",'OddsRatio_working_2-way'!N254)</f>
        <v>2.4577379737113252</v>
      </c>
      <c r="J255" s="44">
        <f>IF('Log_working_2-way'!$D254="","",A255^('Log_working_2-way'!$D254))</f>
        <v>1.6820816748919711</v>
      </c>
      <c r="K255" s="46">
        <f>IF('Log_working_2-way'!$D254="","",B255^('Log_working_2-way'!$D254))</f>
        <v>2.4661000827478752</v>
      </c>
      <c r="L255" s="53">
        <f t="shared" si="45"/>
        <v>0.59000000000000008</v>
      </c>
      <c r="M255" s="53">
        <f t="shared" si="46"/>
        <v>0.41000000000000003</v>
      </c>
      <c r="N255" s="54">
        <v>352</v>
      </c>
      <c r="O255" s="54">
        <f t="shared" si="47"/>
        <v>137.36585365853657</v>
      </c>
      <c r="P255" s="54">
        <f t="shared" si="48"/>
        <v>202.84745762711862</v>
      </c>
      <c r="Q255" s="54">
        <f t="shared" si="49"/>
        <v>149.15254237288136</v>
      </c>
      <c r="R255" s="54">
        <f t="shared" si="50"/>
        <v>214.63414634146341</v>
      </c>
      <c r="S255" s="55">
        <f t="shared" si="51"/>
        <v>-11.786688714344791</v>
      </c>
      <c r="T255" s="55">
        <f t="shared" si="52"/>
        <v>-11.786688714344791</v>
      </c>
      <c r="U255" t="s">
        <v>263</v>
      </c>
      <c r="V255" t="s">
        <v>295</v>
      </c>
      <c r="W255" t="s">
        <v>312</v>
      </c>
      <c r="X255" t="s">
        <v>497</v>
      </c>
      <c r="Y255" s="57" t="s">
        <v>423</v>
      </c>
    </row>
    <row r="256" spans="1:25" ht="15" x14ac:dyDescent="0.25">
      <c r="A256">
        <v>1.67</v>
      </c>
      <c r="B256">
        <v>2.2999999999999998</v>
      </c>
      <c r="C256" s="43">
        <f t="shared" si="44"/>
        <v>3.3585003905233002E-2</v>
      </c>
      <c r="D256" s="44">
        <f>IF(OR($A256="",$B256=""),"",A256*'MPTO_working_2-way'!$G255)</f>
        <v>1.7260869565217389</v>
      </c>
      <c r="E256" s="46">
        <f>IF(OR($A256="",$B256=""),"",B256*'MPTO_working_2-way'!$G255)</f>
        <v>2.3772455089820359</v>
      </c>
      <c r="F256" s="44">
        <f>IF(OR($A256="",$B256=""),"",'MPTO_working_2-way'!D255)</f>
        <v>1.7181838514873629</v>
      </c>
      <c r="G256" s="46">
        <f>IF(OR($A256="",$B256=""),"",'MPTO_working_2-way'!E255)</f>
        <v>2.3924011211460603</v>
      </c>
      <c r="H256" s="44">
        <f>IF(OR($A256="",$B256=""),"",'OddsRatio_working_2-way'!M255)</f>
        <v>1.7179029289427752</v>
      </c>
      <c r="I256" s="44">
        <f>IF(OR($A256="",$B256=""),"",'OddsRatio_working_2-way'!N255)</f>
        <v>2.3929459815307572</v>
      </c>
      <c r="J256" s="44">
        <f>IF('Log_working_2-way'!$D255="","",A256^('Log_working_2-way'!$D255))</f>
        <v>1.7143143993241288</v>
      </c>
      <c r="K256" s="46">
        <f>IF('Log_working_2-way'!$D255="","",B256^('Log_working_2-way'!$D255))</f>
        <v>2.399943779582375</v>
      </c>
      <c r="L256" s="53">
        <f t="shared" si="45"/>
        <v>0.57934508816120911</v>
      </c>
      <c r="M256" s="53">
        <f t="shared" si="46"/>
        <v>0.42065491183879095</v>
      </c>
      <c r="N256" s="54">
        <v>353</v>
      </c>
      <c r="O256" s="54">
        <f t="shared" si="47"/>
        <v>141.62275449101799</v>
      </c>
      <c r="P256" s="54">
        <f t="shared" si="48"/>
        <v>199.52173913043478</v>
      </c>
      <c r="Q256" s="54">
        <f t="shared" si="49"/>
        <v>153.47826086956522</v>
      </c>
      <c r="R256" s="54">
        <f t="shared" si="50"/>
        <v>211.37724550898204</v>
      </c>
      <c r="S256" s="55">
        <f t="shared" si="51"/>
        <v>-11.855506378547233</v>
      </c>
      <c r="T256" s="55">
        <f t="shared" si="52"/>
        <v>-11.855506378547261</v>
      </c>
      <c r="U256" t="s">
        <v>240</v>
      </c>
      <c r="V256" t="s">
        <v>264</v>
      </c>
      <c r="W256" t="s">
        <v>312</v>
      </c>
      <c r="X256" t="s">
        <v>497</v>
      </c>
      <c r="Y256" s="57" t="s">
        <v>417</v>
      </c>
    </row>
    <row r="257" spans="1:25" ht="15" x14ac:dyDescent="0.25">
      <c r="A257">
        <v>1.28</v>
      </c>
      <c r="B257">
        <v>3.86</v>
      </c>
      <c r="C257" s="43">
        <f t="shared" si="44"/>
        <v>4.03173575129534E-2</v>
      </c>
      <c r="D257" s="44">
        <f>IF(OR($A257="",$B257=""),"",A257*'MPTO_working_2-way'!$G256)</f>
        <v>1.3316062176165804</v>
      </c>
      <c r="E257" s="46">
        <f>IF(OR($A257="",$B257=""),"",B257*'MPTO_working_2-way'!$G256)</f>
        <v>4.015625</v>
      </c>
      <c r="F257" s="44">
        <f>IF(OR($A257="",$B257=""),"",'MPTO_working_2-way'!D256)</f>
        <v>1.3139027763003936</v>
      </c>
      <c r="G257" s="46">
        <f>IF(OR($A257="",$B257=""),"",'MPTO_working_2-way'!E256)</f>
        <v>4.1856997627922743</v>
      </c>
      <c r="H257" s="44">
        <f>IF(OR($A257="",$B257=""),"",'OddsRatio_working_2-way'!M256)</f>
        <v>1.3128931093873717</v>
      </c>
      <c r="I257" s="44">
        <f>IF(OR($A257="",$B257=""),"",'OddsRatio_working_2-way'!N256)</f>
        <v>4.1959796173138697</v>
      </c>
      <c r="J257" s="44">
        <f>IF('Log_working_2-way'!$D256="","",A257^('Log_working_2-way'!$D256))</f>
        <v>1.3045746069115964</v>
      </c>
      <c r="K257" s="46">
        <f>IF('Log_working_2-way'!$D256="","",B257^('Log_working_2-way'!$D256))</f>
        <v>4.2832678013554037</v>
      </c>
      <c r="L257" s="53">
        <f t="shared" si="45"/>
        <v>0.75097276264591439</v>
      </c>
      <c r="M257" s="53">
        <f t="shared" si="46"/>
        <v>0.24902723735408561</v>
      </c>
      <c r="N257" s="54">
        <v>354</v>
      </c>
      <c r="O257" s="54">
        <f t="shared" si="47"/>
        <v>77.4375</v>
      </c>
      <c r="P257" s="54">
        <f t="shared" si="48"/>
        <v>262.29015544041454</v>
      </c>
      <c r="Q257" s="54">
        <f t="shared" si="49"/>
        <v>91.709844559585505</v>
      </c>
      <c r="R257" s="54">
        <f t="shared" si="50"/>
        <v>276.5625</v>
      </c>
      <c r="S257" s="55">
        <f t="shared" si="51"/>
        <v>-14.272344559585505</v>
      </c>
      <c r="T257" s="55">
        <f t="shared" si="52"/>
        <v>-14.272344559585463</v>
      </c>
      <c r="U257" t="s">
        <v>296</v>
      </c>
      <c r="V257" t="s">
        <v>292</v>
      </c>
      <c r="W257" t="s">
        <v>312</v>
      </c>
      <c r="X257" t="s">
        <v>497</v>
      </c>
      <c r="Y257" s="57" t="s">
        <v>429</v>
      </c>
    </row>
    <row r="258" spans="1:25" ht="15" x14ac:dyDescent="0.25">
      <c r="A258">
        <v>1.85</v>
      </c>
      <c r="B258">
        <v>2.04</v>
      </c>
      <c r="C258" s="43">
        <f t="shared" si="44"/>
        <v>3.0736618971912932E-2</v>
      </c>
      <c r="D258" s="44">
        <f>IF(OR($A258="",$B258=""),"",A258*'MPTO_working_2-way'!$G257)</f>
        <v>1.9068627450980391</v>
      </c>
      <c r="E258" s="46">
        <f>IF(OR($A258="",$B258=""),"",B258*'MPTO_working_2-way'!$G257)</f>
        <v>2.1027027027027025</v>
      </c>
      <c r="F258" s="44">
        <f>IF(OR($A258="",$B258=""),"",'MPTO_working_2-way'!D257)</f>
        <v>1.9041372351160444</v>
      </c>
      <c r="G258" s="46">
        <f>IF(OR($A258="",$B258=""),"",'MPTO_working_2-way'!E257)</f>
        <v>2.1060267857142851</v>
      </c>
      <c r="H258" s="44">
        <f>IF(OR($A258="",$B258=""),"",'OddsRatio_working_2-way'!M257)</f>
        <v>1.904050713349474</v>
      </c>
      <c r="I258" s="44">
        <f>IF(OR($A258="",$B258=""),"",'OddsRatio_working_2-way'!N257)</f>
        <v>2.1061326375099441</v>
      </c>
      <c r="J258" s="44">
        <f>IF('Log_working_2-way'!$D257="","",A258^('Log_working_2-way'!$D257))</f>
        <v>1.9028150891340896</v>
      </c>
      <c r="K258" s="46">
        <f>IF('Log_working_2-way'!$D257="","",B258^('Log_working_2-way'!$D257))</f>
        <v>2.1076465292124213</v>
      </c>
      <c r="L258" s="53">
        <f t="shared" si="45"/>
        <v>0.52442159383033427</v>
      </c>
      <c r="M258" s="53">
        <f t="shared" si="46"/>
        <v>0.47557840616966585</v>
      </c>
      <c r="N258" s="54">
        <v>355</v>
      </c>
      <c r="O258" s="54">
        <f t="shared" si="47"/>
        <v>163.10810810810807</v>
      </c>
      <c r="P258" s="54">
        <f t="shared" si="48"/>
        <v>180.98039215686276</v>
      </c>
      <c r="Q258" s="54">
        <f t="shared" si="49"/>
        <v>174.01960784313724</v>
      </c>
      <c r="R258" s="54">
        <f t="shared" si="50"/>
        <v>191.89189189189187</v>
      </c>
      <c r="S258" s="55">
        <f t="shared" si="51"/>
        <v>-10.911499735029167</v>
      </c>
      <c r="T258" s="55">
        <f t="shared" si="52"/>
        <v>-10.911499735029111</v>
      </c>
      <c r="U258" t="s">
        <v>174</v>
      </c>
      <c r="V258" t="s">
        <v>175</v>
      </c>
      <c r="W258" t="s">
        <v>313</v>
      </c>
      <c r="X258" t="s">
        <v>497</v>
      </c>
      <c r="Y258" s="57" t="s">
        <v>423</v>
      </c>
    </row>
    <row r="259" spans="1:25" ht="15" x14ac:dyDescent="0.25">
      <c r="A259">
        <v>2.04</v>
      </c>
      <c r="B259">
        <v>1.85</v>
      </c>
      <c r="C259" s="43">
        <f t="shared" si="44"/>
        <v>3.0736618971912932E-2</v>
      </c>
      <c r="D259" s="44">
        <f>IF(OR($A259="",$B259=""),"",A259*'MPTO_working_2-way'!$G258)</f>
        <v>2.1027027027027025</v>
      </c>
      <c r="E259" s="46">
        <f>IF(OR($A259="",$B259=""),"",B259*'MPTO_working_2-way'!$G258)</f>
        <v>1.9068627450980391</v>
      </c>
      <c r="F259" s="44">
        <f>IF(OR($A259="",$B259=""),"",'MPTO_working_2-way'!D258)</f>
        <v>2.1060267857142851</v>
      </c>
      <c r="G259" s="46">
        <f>IF(OR($A259="",$B259=""),"",'MPTO_working_2-way'!E258)</f>
        <v>1.9041372351160444</v>
      </c>
      <c r="H259" s="44">
        <f>IF(OR($A259="",$B259=""),"",'OddsRatio_working_2-way'!M258)</f>
        <v>2.1061326375099441</v>
      </c>
      <c r="I259" s="44">
        <f>IF(OR($A259="",$B259=""),"",'OddsRatio_working_2-way'!N258)</f>
        <v>1.904050713349474</v>
      </c>
      <c r="J259" s="44">
        <f>IF('Log_working_2-way'!$D258="","",A259^('Log_working_2-way'!$D258))</f>
        <v>2.1076465292124213</v>
      </c>
      <c r="K259" s="46">
        <f>IF('Log_working_2-way'!$D258="","",B259^('Log_working_2-way'!$D258))</f>
        <v>1.9028150891340896</v>
      </c>
      <c r="L259" s="53">
        <f t="shared" si="45"/>
        <v>0.47557840616966585</v>
      </c>
      <c r="M259" s="53">
        <f t="shared" si="46"/>
        <v>0.52442159383033427</v>
      </c>
      <c r="N259" s="54">
        <v>356</v>
      </c>
      <c r="O259" s="54">
        <f t="shared" si="47"/>
        <v>181.49019607843138</v>
      </c>
      <c r="P259" s="54">
        <f t="shared" si="48"/>
        <v>163.56756756756755</v>
      </c>
      <c r="Q259" s="54">
        <f t="shared" si="49"/>
        <v>192.43243243243239</v>
      </c>
      <c r="R259" s="54">
        <f t="shared" si="50"/>
        <v>174.50980392156862</v>
      </c>
      <c r="S259" s="55">
        <f t="shared" si="51"/>
        <v>-10.942236354001011</v>
      </c>
      <c r="T259" s="55">
        <f t="shared" si="52"/>
        <v>-10.942236354001068</v>
      </c>
      <c r="U259" t="s">
        <v>375</v>
      </c>
      <c r="V259" t="s">
        <v>399</v>
      </c>
      <c r="W259" t="s">
        <v>313</v>
      </c>
      <c r="X259" t="s">
        <v>497</v>
      </c>
      <c r="Y259" s="57" t="s">
        <v>433</v>
      </c>
    </row>
    <row r="260" spans="1:25" ht="15" x14ac:dyDescent="0.25">
      <c r="A260">
        <v>2.29</v>
      </c>
      <c r="B260">
        <v>1.67</v>
      </c>
      <c r="C260" s="43">
        <f t="shared" si="44"/>
        <v>3.5483617917004384E-2</v>
      </c>
      <c r="D260" s="44">
        <f>IF(OR($A260="",$B260=""),"",A260*'MPTO_working_2-way'!$G259)</f>
        <v>2.3712574850299402</v>
      </c>
      <c r="E260" s="46">
        <f>IF(OR($A260="",$B260=""),"",B260*'MPTO_working_2-way'!$G259)</f>
        <v>1.7292576419213972</v>
      </c>
      <c r="F260" s="44">
        <f>IF(OR($A260="",$B260=""),"",'MPTO_working_2-way'!D259)</f>
        <v>2.3869799956308713</v>
      </c>
      <c r="G260" s="46">
        <f>IF(OR($A260="",$B260=""),"",'MPTO_working_2-way'!E259)</f>
        <v>1.7209909322052965</v>
      </c>
      <c r="H260" s="44">
        <f>IF(OR($A260="",$B260=""),"",'OddsRatio_working_2-way'!M259)</f>
        <v>2.3875781543136072</v>
      </c>
      <c r="I260" s="44">
        <f>IF(OR($A260="",$B260=""),"",'OddsRatio_working_2-way'!N259)</f>
        <v>1.7206801266590057</v>
      </c>
      <c r="J260" s="44">
        <f>IF('Log_working_2-way'!$D259="","",A260^('Log_working_2-way'!$D259))</f>
        <v>2.394851636566246</v>
      </c>
      <c r="K260" s="46">
        <f>IF('Log_working_2-way'!$D259="","",B260^('Log_working_2-way'!$D259))</f>
        <v>1.7169221254682223</v>
      </c>
      <c r="L260" s="53">
        <f t="shared" si="45"/>
        <v>0.42171717171717171</v>
      </c>
      <c r="M260" s="53">
        <f t="shared" si="46"/>
        <v>0.5782828282828284</v>
      </c>
      <c r="N260" s="54">
        <v>357</v>
      </c>
      <c r="O260" s="54">
        <f t="shared" si="47"/>
        <v>201.10480349344977</v>
      </c>
      <c r="P260" s="54">
        <f t="shared" si="48"/>
        <v>143.22754491017963</v>
      </c>
      <c r="Q260" s="54">
        <f t="shared" si="49"/>
        <v>213.77245508982037</v>
      </c>
      <c r="R260" s="54">
        <f t="shared" si="50"/>
        <v>155.89519650655023</v>
      </c>
      <c r="S260" s="55">
        <f t="shared" si="51"/>
        <v>-12.667651596370604</v>
      </c>
      <c r="T260" s="55">
        <f t="shared" si="52"/>
        <v>-12.667651596370604</v>
      </c>
      <c r="U260" t="s">
        <v>146</v>
      </c>
      <c r="V260" t="s">
        <v>106</v>
      </c>
      <c r="W260" t="s">
        <v>313</v>
      </c>
      <c r="X260" t="s">
        <v>497</v>
      </c>
      <c r="Y260" s="57" t="s">
        <v>434</v>
      </c>
    </row>
    <row r="261" spans="1:25" ht="15" x14ac:dyDescent="0.25">
      <c r="A261">
        <v>2.09</v>
      </c>
      <c r="B261">
        <v>1.78</v>
      </c>
      <c r="C261" s="43">
        <f t="shared" si="44"/>
        <v>4.0266652330519959E-2</v>
      </c>
      <c r="D261" s="44">
        <f>IF(OR($A261="",$B261=""),"",A261*'MPTO_working_2-way'!$G260)</f>
        <v>2.1741573033707864</v>
      </c>
      <c r="E261" s="46">
        <f>IF(OR($A261="",$B261=""),"",B261*'MPTO_working_2-way'!$G260)</f>
        <v>1.8516746411483256</v>
      </c>
      <c r="F261" s="44">
        <f>IF(OR($A261="",$B261=""),"",'MPTO_working_2-way'!D260)</f>
        <v>2.1818075186206087</v>
      </c>
      <c r="G261" s="46">
        <f>IF(OR($A261="",$B261=""),"",'MPTO_working_2-way'!E260)</f>
        <v>1.8461614808198106</v>
      </c>
      <c r="H261" s="44">
        <f>IF(OR($A261="",$B261=""),"",'OddsRatio_working_2-way'!M260)</f>
        <v>2.1821319289469754</v>
      </c>
      <c r="I261" s="44">
        <f>IF(OR($A261="",$B261=""),"",'OddsRatio_working_2-way'!N260)</f>
        <v>1.8459292702556338</v>
      </c>
      <c r="J261" s="44">
        <f>IF('Log_working_2-way'!$D260="","",A261^('Log_working_2-way'!$D260))</f>
        <v>2.1856576768529026</v>
      </c>
      <c r="K261" s="46">
        <f>IF('Log_working_2-way'!$D260="","",B261^('Log_working_2-way'!$D260))</f>
        <v>1.8434137605840082</v>
      </c>
      <c r="L261" s="53">
        <f t="shared" si="45"/>
        <v>0.4599483204134367</v>
      </c>
      <c r="M261" s="53">
        <f t="shared" si="46"/>
        <v>0.54005167958656319</v>
      </c>
      <c r="N261" s="54">
        <v>358</v>
      </c>
      <c r="O261" s="54">
        <f t="shared" si="47"/>
        <v>186.70813397129186</v>
      </c>
      <c r="P261" s="54">
        <f t="shared" si="48"/>
        <v>156.87640449438203</v>
      </c>
      <c r="Q261" s="54">
        <f t="shared" si="49"/>
        <v>201.123595505618</v>
      </c>
      <c r="R261" s="54">
        <f t="shared" si="50"/>
        <v>171.29186602870814</v>
      </c>
      <c r="S261" s="55">
        <f t="shared" si="51"/>
        <v>-14.415461534326141</v>
      </c>
      <c r="T261" s="55">
        <f t="shared" si="52"/>
        <v>-14.415461534326113</v>
      </c>
      <c r="U261" t="s">
        <v>303</v>
      </c>
      <c r="V261" t="s">
        <v>304</v>
      </c>
      <c r="W261" t="s">
        <v>314</v>
      </c>
      <c r="X261" t="s">
        <v>497</v>
      </c>
      <c r="Y261" s="57" t="s">
        <v>419</v>
      </c>
    </row>
    <row r="262" spans="1:25" ht="15" x14ac:dyDescent="0.25">
      <c r="A262">
        <v>2.2799999999999998</v>
      </c>
      <c r="B262">
        <v>1.68</v>
      </c>
      <c r="C262" s="43">
        <f t="shared" si="44"/>
        <v>3.383458646616555E-2</v>
      </c>
      <c r="D262" s="44">
        <f>IF(OR($A262="",$B262=""),"",A262*'MPTO_working_2-way'!$G261)</f>
        <v>2.3571428571428572</v>
      </c>
      <c r="E262" s="46">
        <f>IF(OR($A262="",$B262=""),"",B262*'MPTO_working_2-way'!$G261)</f>
        <v>1.736842105263158</v>
      </c>
      <c r="F262" s="44">
        <f>IF(OR($A262="",$B262=""),"",'MPTO_working_2-way'!D261)</f>
        <v>2.3714710252600297</v>
      </c>
      <c r="G262" s="46">
        <f>IF(OR($A262="",$B262=""),"",'MPTO_working_2-way'!E261)</f>
        <v>1.7291440953412784</v>
      </c>
      <c r="H262" s="44">
        <f>IF(OR($A262="",$B262=""),"",'OddsRatio_working_2-way'!M261)</f>
        <v>2.3719886811400706</v>
      </c>
      <c r="I262" s="44">
        <f>IF(OR($A262="",$B262=""),"",'OddsRatio_working_2-way'!N261)</f>
        <v>1.728868986855663</v>
      </c>
      <c r="J262" s="44">
        <f>IF('Log_working_2-way'!$D261="","",A262^('Log_working_2-way'!$D261))</f>
        <v>2.3786002597874161</v>
      </c>
      <c r="K262" s="46">
        <f>IF('Log_working_2-way'!$D261="","",B262^('Log_working_2-way'!$D261))</f>
        <v>1.7253734306956654</v>
      </c>
      <c r="L262" s="53">
        <f t="shared" si="45"/>
        <v>0.42424242424242425</v>
      </c>
      <c r="M262" s="53">
        <f t="shared" si="46"/>
        <v>0.57575757575757569</v>
      </c>
      <c r="N262" s="54">
        <v>359</v>
      </c>
      <c r="O262" s="54">
        <f t="shared" si="47"/>
        <v>201.54385964912282</v>
      </c>
      <c r="P262" s="54">
        <f t="shared" si="48"/>
        <v>145.30952380952382</v>
      </c>
      <c r="Q262" s="54">
        <f t="shared" si="49"/>
        <v>213.69047619047618</v>
      </c>
      <c r="R262" s="54">
        <f t="shared" si="50"/>
        <v>157.45614035087721</v>
      </c>
      <c r="S262" s="55">
        <f t="shared" si="51"/>
        <v>-12.146616541353353</v>
      </c>
      <c r="T262" s="55">
        <f t="shared" si="52"/>
        <v>-12.146616541353382</v>
      </c>
      <c r="U262" t="s">
        <v>268</v>
      </c>
      <c r="V262" t="s">
        <v>272</v>
      </c>
      <c r="W262" t="s">
        <v>314</v>
      </c>
      <c r="X262" t="s">
        <v>497</v>
      </c>
      <c r="Y262" s="57" t="s">
        <v>419</v>
      </c>
    </row>
    <row r="263" spans="1:25" ht="15" x14ac:dyDescent="0.25">
      <c r="A263">
        <v>2.0699999999999998</v>
      </c>
      <c r="B263">
        <v>1.83</v>
      </c>
      <c r="C263" s="43">
        <f t="shared" si="44"/>
        <v>2.9539874871307603E-2</v>
      </c>
      <c r="D263" s="44">
        <f>IF(OR($A263="",$B263=""),"",A263*'MPTO_working_2-way'!$G262)</f>
        <v>2.1311475409836067</v>
      </c>
      <c r="E263" s="46">
        <f>IF(OR($A263="",$B263=""),"",B263*'MPTO_working_2-way'!$G262)</f>
        <v>1.8840579710144929</v>
      </c>
      <c r="F263" s="44">
        <f>IF(OR($A263="",$B263=""),"",'MPTO_working_2-way'!D262)</f>
        <v>2.1352836729517204</v>
      </c>
      <c r="G263" s="46">
        <f>IF(OR($A263="",$B263=""),"",'MPTO_working_2-way'!E262)</f>
        <v>1.8808371192373576</v>
      </c>
      <c r="H263" s="44">
        <f>IF(OR($A263="",$B263=""),"",'OddsRatio_working_2-way'!M262)</f>
        <v>2.1354103339788768</v>
      </c>
      <c r="I263" s="44">
        <f>IF(OR($A263="",$B263=""),"",'OddsRatio_working_2-way'!N262)</f>
        <v>1.8807388571985679</v>
      </c>
      <c r="J263" s="44">
        <f>IF('Log_working_2-way'!$D262="","",A263^('Log_working_2-way'!$D262))</f>
        <v>2.137293622577233</v>
      </c>
      <c r="K263" s="46">
        <f>IF('Log_working_2-way'!$D262="","",B263^('Log_working_2-way'!$D262))</f>
        <v>1.8792804075818812</v>
      </c>
      <c r="L263" s="53">
        <f t="shared" si="45"/>
        <v>0.46923076923076917</v>
      </c>
      <c r="M263" s="53">
        <f t="shared" si="46"/>
        <v>0.53076923076923077</v>
      </c>
      <c r="N263" s="54">
        <v>360</v>
      </c>
      <c r="O263" s="54">
        <f t="shared" si="47"/>
        <v>186.08695652173913</v>
      </c>
      <c r="P263" s="54">
        <f t="shared" si="48"/>
        <v>163.27868852459019</v>
      </c>
      <c r="Q263" s="54">
        <f t="shared" si="49"/>
        <v>196.72131147540981</v>
      </c>
      <c r="R263" s="54">
        <f t="shared" si="50"/>
        <v>173.91304347826087</v>
      </c>
      <c r="S263" s="55">
        <f t="shared" si="51"/>
        <v>-10.63435495367068</v>
      </c>
      <c r="T263" s="55">
        <f t="shared" si="52"/>
        <v>-10.63435495367068</v>
      </c>
      <c r="U263" t="s">
        <v>271</v>
      </c>
      <c r="V263" t="s">
        <v>298</v>
      </c>
      <c r="W263" t="s">
        <v>314</v>
      </c>
      <c r="X263" t="s">
        <v>497</v>
      </c>
      <c r="Y263" s="57" t="s">
        <v>423</v>
      </c>
    </row>
    <row r="264" spans="1:25" ht="15" x14ac:dyDescent="0.25">
      <c r="A264">
        <v>2.2000000000000002</v>
      </c>
      <c r="B264">
        <v>1.72</v>
      </c>
      <c r="C264" s="43">
        <f t="shared" si="44"/>
        <v>3.5940803382663811E-2</v>
      </c>
      <c r="D264" s="44">
        <f>IF(OR($A264="",$B264=""),"",A264*'MPTO_working_2-way'!$G263)</f>
        <v>2.2790697674418605</v>
      </c>
      <c r="E264" s="46">
        <f>IF(OR($A264="",$B264=""),"",B264*'MPTO_working_2-way'!$G263)</f>
        <v>1.7818181818181817</v>
      </c>
      <c r="F264" s="44">
        <f>IF(OR($A264="",$B264=""),"",'MPTO_working_2-way'!D263)</f>
        <v>2.2905569007263922</v>
      </c>
      <c r="G264" s="46">
        <f>IF(OR($A264="",$B264=""),"",'MPTO_working_2-way'!E263)</f>
        <v>1.7748592870544089</v>
      </c>
      <c r="H264" s="44">
        <f>IF(OR($A264="",$B264=""),"",'OddsRatio_working_2-way'!M263)</f>
        <v>2.2909944487358058</v>
      </c>
      <c r="I264" s="44">
        <f>IF(OR($A264="",$B264=""),"",'OddsRatio_working_2-way'!N263)</f>
        <v>1.7745966692414832</v>
      </c>
      <c r="J264" s="44">
        <f>IF('Log_working_2-way'!$D263="","",A264^('Log_working_2-way'!$D263))</f>
        <v>2.2962889076273294</v>
      </c>
      <c r="K264" s="46">
        <f>IF('Log_working_2-way'!$D263="","",B264^('Log_working_2-way'!$D263))</f>
        <v>1.7714329684655428</v>
      </c>
      <c r="L264" s="53">
        <f t="shared" si="45"/>
        <v>0.43877551020408162</v>
      </c>
      <c r="M264" s="53">
        <f t="shared" si="46"/>
        <v>0.56122448979591844</v>
      </c>
      <c r="N264" s="54">
        <v>361</v>
      </c>
      <c r="O264" s="54">
        <f t="shared" si="47"/>
        <v>196.90909090909093</v>
      </c>
      <c r="P264" s="54">
        <f t="shared" si="48"/>
        <v>151.11627906976742</v>
      </c>
      <c r="Q264" s="54">
        <f t="shared" si="49"/>
        <v>209.88372093023256</v>
      </c>
      <c r="R264" s="54">
        <f t="shared" si="50"/>
        <v>164.09090909090909</v>
      </c>
      <c r="S264" s="55">
        <f t="shared" si="51"/>
        <v>-12.974630021141621</v>
      </c>
      <c r="T264" s="55">
        <f t="shared" si="52"/>
        <v>-12.974630021141678</v>
      </c>
      <c r="U264" t="s">
        <v>267</v>
      </c>
      <c r="V264" t="s">
        <v>299</v>
      </c>
      <c r="W264" t="s">
        <v>314</v>
      </c>
      <c r="X264" t="s">
        <v>497</v>
      </c>
      <c r="Y264" s="57" t="s">
        <v>502</v>
      </c>
    </row>
    <row r="265" spans="1:25" ht="15" x14ac:dyDescent="0.25">
      <c r="A265">
        <v>2.36</v>
      </c>
      <c r="B265">
        <v>1.64</v>
      </c>
      <c r="C265" s="43">
        <f t="shared" si="44"/>
        <v>3.3484911120297722E-2</v>
      </c>
      <c r="D265" s="44">
        <f>IF(OR($A265="",$B265=""),"",A265*'MPTO_working_2-way'!$G264)</f>
        <v>2.4390243902439024</v>
      </c>
      <c r="E265" s="46">
        <f>IF(OR($A265="",$B265=""),"",B265*'MPTO_working_2-way'!$G264)</f>
        <v>1.6949152542372881</v>
      </c>
      <c r="F265" s="44">
        <f>IF(OR($A265="",$B265=""),"",'MPTO_working_2-way'!D264)</f>
        <v>2.4570848146267141</v>
      </c>
      <c r="G265" s="46">
        <f>IF(OR($A265="",$B265=""),"",'MPTO_working_2-way'!E264)</f>
        <v>1.6863018473335656</v>
      </c>
      <c r="H265" s="44">
        <f>IF(OR($A265="",$B265=""),"",'OddsRatio_working_2-way'!M264)</f>
        <v>2.4577379737113252</v>
      </c>
      <c r="I265" s="44">
        <f>IF(OR($A265="",$B265=""),"",'OddsRatio_working_2-way'!N264)</f>
        <v>1.6859943405700353</v>
      </c>
      <c r="J265" s="44">
        <f>IF('Log_working_2-way'!$D264="","",A265^('Log_working_2-way'!$D264))</f>
        <v>2.4661000827478752</v>
      </c>
      <c r="K265" s="46">
        <f>IF('Log_working_2-way'!$D264="","",B265^('Log_working_2-way'!$D264))</f>
        <v>1.6820816748919711</v>
      </c>
      <c r="L265" s="53">
        <f t="shared" si="45"/>
        <v>0.41000000000000003</v>
      </c>
      <c r="M265" s="53">
        <f t="shared" si="46"/>
        <v>0.59000000000000008</v>
      </c>
      <c r="N265" s="54">
        <v>362</v>
      </c>
      <c r="O265" s="54">
        <f t="shared" si="47"/>
        <v>208.61016949152543</v>
      </c>
      <c r="P265" s="54">
        <f t="shared" si="48"/>
        <v>141.26829268292678</v>
      </c>
      <c r="Q265" s="54">
        <f t="shared" si="49"/>
        <v>220.73170731707316</v>
      </c>
      <c r="R265" s="54">
        <f t="shared" si="50"/>
        <v>153.3898305084746</v>
      </c>
      <c r="S265" s="55">
        <f t="shared" si="51"/>
        <v>-12.121537825547733</v>
      </c>
      <c r="T265" s="55">
        <f t="shared" si="52"/>
        <v>-12.121537825547819</v>
      </c>
      <c r="U265" t="s">
        <v>270</v>
      </c>
      <c r="V265" t="s">
        <v>269</v>
      </c>
      <c r="W265" t="s">
        <v>314</v>
      </c>
      <c r="X265" t="s">
        <v>497</v>
      </c>
      <c r="Y265" s="57" t="s">
        <v>427</v>
      </c>
    </row>
    <row r="266" spans="1:25" ht="15" x14ac:dyDescent="0.25">
      <c r="A266">
        <v>1.56</v>
      </c>
      <c r="B266">
        <v>2.4500000000000002</v>
      </c>
      <c r="C266" s="43">
        <f t="shared" si="44"/>
        <v>4.9188906331763427E-2</v>
      </c>
      <c r="D266" s="44">
        <f>IF(OR($A266="",$B266=""),"",A266*'MPTO_working_2-way'!$G265)</f>
        <v>1.6367346938775511</v>
      </c>
      <c r="E266" s="46">
        <f>IF(OR($A266="",$B266=""),"",B266*'MPTO_working_2-way'!$G265)</f>
        <v>2.5705128205128207</v>
      </c>
      <c r="F266" s="44">
        <f>IF(OR($A266="",$B266=""),"",'MPTO_working_2-way'!D265)</f>
        <v>1.6222410865874364</v>
      </c>
      <c r="G266" s="46">
        <f>IF(OR($A266="",$B266=""),"",'MPTO_working_2-way'!E265)</f>
        <v>2.6070941336971352</v>
      </c>
      <c r="H266" s="44">
        <f>IF(OR($A266="",$B266=""),"",'OddsRatio_working_2-way'!M265)</f>
        <v>1.6214554662658656</v>
      </c>
      <c r="I266" s="44">
        <f>IF(OR($A266="",$B266=""),"",'OddsRatio_working_2-way'!N265)</f>
        <v>2.6091257608669731</v>
      </c>
      <c r="J266" s="44">
        <f>IF('Log_working_2-way'!$D265="","",A266^('Log_working_2-way'!$D265))</f>
        <v>1.6148041314839445</v>
      </c>
      <c r="K266" s="46">
        <f>IF('Log_working_2-way'!$D265="","",B266^('Log_working_2-way'!$D265))</f>
        <v>2.6265342875694877</v>
      </c>
      <c r="L266" s="53">
        <f t="shared" si="45"/>
        <v>0.61097256857855353</v>
      </c>
      <c r="M266" s="53">
        <f t="shared" si="46"/>
        <v>0.38902743142144636</v>
      </c>
      <c r="N266" s="54">
        <v>363</v>
      </c>
      <c r="O266" s="54">
        <f t="shared" si="47"/>
        <v>130.30769230769229</v>
      </c>
      <c r="P266" s="54">
        <f t="shared" si="48"/>
        <v>214.83673469387753</v>
      </c>
      <c r="Q266" s="54">
        <f t="shared" si="49"/>
        <v>148.16326530612244</v>
      </c>
      <c r="R266" s="54">
        <f t="shared" si="50"/>
        <v>232.69230769230768</v>
      </c>
      <c r="S266" s="55">
        <f t="shared" si="51"/>
        <v>-17.855572998430148</v>
      </c>
      <c r="T266" s="55">
        <f t="shared" si="52"/>
        <v>-17.855572998430148</v>
      </c>
      <c r="U266" t="s">
        <v>484</v>
      </c>
      <c r="V266" t="s">
        <v>485</v>
      </c>
      <c r="W266" t="s">
        <v>500</v>
      </c>
      <c r="X266" t="s">
        <v>497</v>
      </c>
      <c r="Y266" s="57" t="s">
        <v>422</v>
      </c>
    </row>
    <row r="267" spans="1:25" ht="15" x14ac:dyDescent="0.25">
      <c r="A267">
        <v>1.88</v>
      </c>
      <c r="B267">
        <v>1.98</v>
      </c>
      <c r="C267" s="43">
        <f t="shared" si="44"/>
        <v>3.6965398667526461E-2</v>
      </c>
      <c r="D267" s="44">
        <f>IF(OR($A267="",$B267=""),"",A267*'MPTO_working_2-way'!$G266)</f>
        <v>1.9494949494949496</v>
      </c>
      <c r="E267" s="46">
        <f>IF(OR($A267="",$B267=""),"",B267*'MPTO_working_2-way'!$G266)</f>
        <v>2.0531914893617023</v>
      </c>
      <c r="F267" s="44">
        <f>IF(OR($A267="",$B267=""),"",'MPTO_working_2-way'!D266)</f>
        <v>1.9476768522394308</v>
      </c>
      <c r="G267" s="46">
        <f>IF(OR($A267="",$B267=""),"",'MPTO_working_2-way'!E266)</f>
        <v>2.0552120141342756</v>
      </c>
      <c r="H267" s="44">
        <f>IF(OR($A267="",$B267=""),"",'OddsRatio_working_2-way'!M266)</f>
        <v>1.947607082958686</v>
      </c>
      <c r="I267" s="44">
        <f>IF(OR($A267="",$B267=""),"",'OddsRatio_working_2-way'!N266)</f>
        <v>2.0552897060221729</v>
      </c>
      <c r="J267" s="44">
        <f>IF('Log_working_2-way'!$D266="","",A267^('Log_working_2-way'!$D266))</f>
        <v>1.9467780797695502</v>
      </c>
      <c r="K267" s="46">
        <f>IF('Log_working_2-way'!$D266="","",B267^('Log_working_2-way'!$D266))</f>
        <v>2.0562137224842738</v>
      </c>
      <c r="L267" s="53">
        <f t="shared" si="45"/>
        <v>0.5129533678756476</v>
      </c>
      <c r="M267" s="53">
        <f t="shared" si="46"/>
        <v>0.48704663212435229</v>
      </c>
      <c r="N267" s="54">
        <v>364</v>
      </c>
      <c r="O267" s="54">
        <f t="shared" si="47"/>
        <v>170.38297872340422</v>
      </c>
      <c r="P267" s="54">
        <f t="shared" si="48"/>
        <v>180.16161616161619</v>
      </c>
      <c r="Q267" s="54">
        <f t="shared" si="49"/>
        <v>183.83838383838386</v>
      </c>
      <c r="R267" s="54">
        <f t="shared" si="50"/>
        <v>193.61702127659575</v>
      </c>
      <c r="S267" s="55">
        <f t="shared" si="51"/>
        <v>-13.455405114979641</v>
      </c>
      <c r="T267" s="55">
        <f t="shared" si="52"/>
        <v>-13.455405114979555</v>
      </c>
      <c r="U267" t="s">
        <v>486</v>
      </c>
      <c r="V267" t="s">
        <v>487</v>
      </c>
      <c r="W267" t="s">
        <v>500</v>
      </c>
      <c r="X267" t="s">
        <v>497</v>
      </c>
      <c r="Y267" s="57" t="s">
        <v>433</v>
      </c>
    </row>
    <row r="268" spans="1:25" ht="15" x14ac:dyDescent="0.25">
      <c r="A268">
        <v>1.93</v>
      </c>
      <c r="B268">
        <v>1.93</v>
      </c>
      <c r="C268" s="43">
        <f t="shared" si="44"/>
        <v>3.62694300518136E-2</v>
      </c>
      <c r="D268" s="44">
        <f>IF(OR($A268="",$B268=""),"",A268*'MPTO_working_2-way'!$G267)</f>
        <v>2</v>
      </c>
      <c r="E268" s="46">
        <f>IF(OR($A268="",$B268=""),"",B268*'MPTO_working_2-way'!$G267)</f>
        <v>2</v>
      </c>
      <c r="F268" s="44">
        <f>IF(OR($A268="",$B268=""),"",'MPTO_working_2-way'!D267)</f>
        <v>2.0000000000000004</v>
      </c>
      <c r="G268" s="46">
        <f>IF(OR($A268="",$B268=""),"",'MPTO_working_2-way'!E267)</f>
        <v>2.0000000000000004</v>
      </c>
      <c r="H268" s="44">
        <f>IF(OR($A268="",$B268=""),"",'OddsRatio_working_2-way'!M267)</f>
        <v>2</v>
      </c>
      <c r="I268" s="44">
        <f>IF(OR($A268="",$B268=""),"",'OddsRatio_working_2-way'!N267)</f>
        <v>2</v>
      </c>
      <c r="J268" s="44">
        <f>IF('Log_working_2-way'!$D267="","",A268^('Log_working_2-way'!$D267))</f>
        <v>1.9999999999999618</v>
      </c>
      <c r="K268" s="46">
        <f>IF('Log_working_2-way'!$D267="","",B268^('Log_working_2-way'!$D267))</f>
        <v>1.9999999999999618</v>
      </c>
      <c r="L268" s="53">
        <f t="shared" si="45"/>
        <v>0.5</v>
      </c>
      <c r="M268" s="53">
        <f t="shared" si="46"/>
        <v>0.5</v>
      </c>
      <c r="N268" s="54">
        <v>365</v>
      </c>
      <c r="O268" s="54">
        <f t="shared" si="47"/>
        <v>175.88082901554404</v>
      </c>
      <c r="P268" s="54">
        <f t="shared" si="48"/>
        <v>175.88082901554404</v>
      </c>
      <c r="Q268" s="54">
        <f t="shared" si="49"/>
        <v>189.11917098445599</v>
      </c>
      <c r="R268" s="54">
        <f t="shared" si="50"/>
        <v>189.11917098445599</v>
      </c>
      <c r="S268" s="55">
        <f t="shared" si="51"/>
        <v>-13.238341968911953</v>
      </c>
      <c r="T268" s="55">
        <f t="shared" si="52"/>
        <v>-13.238341968911953</v>
      </c>
      <c r="U268" t="s">
        <v>488</v>
      </c>
      <c r="V268" t="s">
        <v>489</v>
      </c>
      <c r="W268" t="s">
        <v>500</v>
      </c>
      <c r="X268" t="s">
        <v>497</v>
      </c>
      <c r="Y268" s="57" t="s">
        <v>420</v>
      </c>
    </row>
    <row r="269" spans="1:25" ht="15" x14ac:dyDescent="0.25">
      <c r="A269">
        <v>1.83</v>
      </c>
      <c r="B269">
        <v>2.04</v>
      </c>
      <c r="C269" s="43">
        <f t="shared" si="44"/>
        <v>3.6644165863066513E-2</v>
      </c>
      <c r="D269" s="44">
        <f>IF(OR($A269="",$B269=""),"",A269*'MPTO_working_2-way'!$G268)</f>
        <v>1.8970588235294117</v>
      </c>
      <c r="E269" s="46">
        <f>IF(OR($A269="",$B269=""),"",B269*'MPTO_working_2-way'!$G268)</f>
        <v>2.1147540983606556</v>
      </c>
      <c r="F269" s="44">
        <f>IF(OR($A269="",$B269=""),"",'MPTO_working_2-way'!D268)</f>
        <v>1.8934875228241022</v>
      </c>
      <c r="G269" s="46">
        <f>IF(OR($A269="",$B269=""),"",'MPTO_working_2-way'!E268)</f>
        <v>2.119209809264305</v>
      </c>
      <c r="H269" s="44">
        <f>IF(OR($A269="",$B269=""),"",'OddsRatio_working_2-way'!M268)</f>
        <v>1.8933515114874566</v>
      </c>
      <c r="I269" s="44">
        <f>IF(OR($A269="",$B269=""),"",'OddsRatio_working_2-way'!N268)</f>
        <v>2.1193802071650061</v>
      </c>
      <c r="J269" s="44">
        <f>IF('Log_working_2-way'!$D268="","",A269^('Log_working_2-way'!$D268))</f>
        <v>1.8917252749993179</v>
      </c>
      <c r="K269" s="46">
        <f>IF('Log_working_2-way'!$D268="","",B269^('Log_working_2-way'!$D268))</f>
        <v>2.1214216172135263</v>
      </c>
      <c r="L269" s="53">
        <f t="shared" si="45"/>
        <v>0.52713178294573648</v>
      </c>
      <c r="M269" s="53">
        <f t="shared" si="46"/>
        <v>0.47286821705426357</v>
      </c>
      <c r="N269" s="54">
        <v>366</v>
      </c>
      <c r="O269" s="54">
        <f t="shared" si="47"/>
        <v>165.99999999999997</v>
      </c>
      <c r="P269" s="54">
        <f t="shared" si="48"/>
        <v>186.58823529411762</v>
      </c>
      <c r="Q269" s="54">
        <f t="shared" si="49"/>
        <v>179.41176470588235</v>
      </c>
      <c r="R269" s="54">
        <f t="shared" si="50"/>
        <v>199.99999999999997</v>
      </c>
      <c r="S269" s="55">
        <f t="shared" si="51"/>
        <v>-13.411764705882376</v>
      </c>
      <c r="T269" s="55">
        <f t="shared" si="52"/>
        <v>-13.411764705882348</v>
      </c>
      <c r="U269" t="s">
        <v>490</v>
      </c>
      <c r="V269" t="s">
        <v>491</v>
      </c>
      <c r="W269" t="s">
        <v>500</v>
      </c>
      <c r="X269" t="s">
        <v>497</v>
      </c>
      <c r="Y269" s="57" t="s">
        <v>433</v>
      </c>
    </row>
    <row r="270" spans="1:25" ht="15" x14ac:dyDescent="0.25">
      <c r="A270">
        <v>2.09</v>
      </c>
      <c r="B270">
        <v>1.77</v>
      </c>
      <c r="C270" s="43">
        <f t="shared" si="44"/>
        <v>4.3440650933960434E-2</v>
      </c>
      <c r="D270" s="44">
        <f>IF(OR($A270="",$B270=""),"",A270*'MPTO_working_2-way'!$G269)</f>
        <v>2.1807909604519771</v>
      </c>
      <c r="E270" s="46">
        <f>IF(OR($A270="",$B270=""),"",B270*'MPTO_working_2-way'!$G269)</f>
        <v>1.8468899521531099</v>
      </c>
      <c r="F270" s="44">
        <f>IF(OR($A270="",$B270=""),"",'MPTO_working_2-way'!D269)</f>
        <v>2.1893883348622492</v>
      </c>
      <c r="G270" s="46">
        <f>IF(OR($A270="",$B270=""),"",'MPTO_working_2-way'!E269)</f>
        <v>1.8407682929863407</v>
      </c>
      <c r="H270" s="44">
        <f>IF(OR($A270="",$B270=""),"",'OddsRatio_working_2-way'!M269)</f>
        <v>2.189783348170756</v>
      </c>
      <c r="I270" s="44">
        <f>IF(OR($A270="",$B270=""),"",'OddsRatio_working_2-way'!N269)</f>
        <v>1.8404891542123691</v>
      </c>
      <c r="J270" s="44">
        <f>IF('Log_working_2-way'!$D269="","",A270^('Log_working_2-way'!$D269))</f>
        <v>2.1937595056671091</v>
      </c>
      <c r="K270" s="46">
        <f>IF('Log_working_2-way'!$D269="","",B270^('Log_working_2-way'!$D269))</f>
        <v>1.8376896646706193</v>
      </c>
      <c r="L270" s="53">
        <f t="shared" si="45"/>
        <v>0.45854922279792754</v>
      </c>
      <c r="M270" s="53">
        <f t="shared" si="46"/>
        <v>0.54145077720207258</v>
      </c>
      <c r="N270" s="54">
        <v>367</v>
      </c>
      <c r="O270" s="54">
        <f t="shared" si="47"/>
        <v>191.4019138755981</v>
      </c>
      <c r="P270" s="54">
        <f t="shared" si="48"/>
        <v>159.65536723163845</v>
      </c>
      <c r="Q270" s="54">
        <f t="shared" si="49"/>
        <v>207.34463276836158</v>
      </c>
      <c r="R270" s="54">
        <f t="shared" si="50"/>
        <v>175.59808612440193</v>
      </c>
      <c r="S270" s="55">
        <f t="shared" si="51"/>
        <v>-15.94271889276348</v>
      </c>
      <c r="T270" s="55">
        <f t="shared" si="52"/>
        <v>-15.94271889276348</v>
      </c>
      <c r="U270" t="s">
        <v>169</v>
      </c>
      <c r="V270" t="s">
        <v>130</v>
      </c>
      <c r="W270" t="s">
        <v>316</v>
      </c>
      <c r="X270" t="s">
        <v>497</v>
      </c>
      <c r="Y270" s="57" t="s">
        <v>418</v>
      </c>
    </row>
    <row r="271" spans="1:25" ht="15" x14ac:dyDescent="0.25">
      <c r="A271">
        <v>1.76</v>
      </c>
      <c r="B271">
        <v>2.11</v>
      </c>
      <c r="C271" s="43">
        <f t="shared" si="44"/>
        <v>4.2115467470917878E-2</v>
      </c>
      <c r="D271" s="44">
        <f>IF(OR($A271="",$B271=""),"",A271*'MPTO_working_2-way'!$G270)</f>
        <v>1.8341232227488156</v>
      </c>
      <c r="E271" s="46">
        <f>IF(OR($A271="",$B271=""),"",B271*'MPTO_working_2-way'!$G270)</f>
        <v>2.1988636363636367</v>
      </c>
      <c r="F271" s="44">
        <f>IF(OR($A271="",$B271=""),"",'MPTO_working_2-way'!D270)</f>
        <v>1.8277389506841228</v>
      </c>
      <c r="G271" s="46">
        <f>IF(OR($A271="",$B271=""),"",'MPTO_working_2-way'!E270)</f>
        <v>2.208110357949816</v>
      </c>
      <c r="H271" s="44">
        <f>IF(OR($A271="",$B271=""),"",'OddsRatio_working_2-way'!M270)</f>
        <v>1.82745675698775</v>
      </c>
      <c r="I271" s="44">
        <f>IF(OR($A271="",$B271=""),"",'OddsRatio_working_2-way'!N270)</f>
        <v>2.208522368758425</v>
      </c>
      <c r="J271" s="44">
        <f>IF('Log_working_2-way'!$D270="","",A271^('Log_working_2-way'!$D270))</f>
        <v>1.8245405741311078</v>
      </c>
      <c r="K271" s="46">
        <f>IF('Log_working_2-way'!$D270="","",B271^('Log_working_2-way'!$D270))</f>
        <v>2.2127965940954506</v>
      </c>
      <c r="L271" s="53">
        <f t="shared" si="45"/>
        <v>0.54521963824289399</v>
      </c>
      <c r="M271" s="53">
        <f t="shared" si="46"/>
        <v>0.4547803617571059</v>
      </c>
      <c r="N271" s="54">
        <v>368</v>
      </c>
      <c r="O271" s="54">
        <f t="shared" si="47"/>
        <v>158.90909090909091</v>
      </c>
      <c r="P271" s="54">
        <f t="shared" si="48"/>
        <v>193.59241706161134</v>
      </c>
      <c r="Q271" s="54">
        <f t="shared" si="49"/>
        <v>174.40758293838863</v>
      </c>
      <c r="R271" s="54">
        <f t="shared" si="50"/>
        <v>209.09090909090912</v>
      </c>
      <c r="S271" s="55">
        <f t="shared" si="51"/>
        <v>-15.498492029297722</v>
      </c>
      <c r="T271" s="55">
        <f t="shared" si="52"/>
        <v>-15.498492029297779</v>
      </c>
      <c r="U271" t="s">
        <v>66</v>
      </c>
      <c r="V271" t="s">
        <v>124</v>
      </c>
      <c r="W271" t="s">
        <v>316</v>
      </c>
      <c r="X271" t="s">
        <v>497</v>
      </c>
      <c r="Y271" s="57" t="s">
        <v>421</v>
      </c>
    </row>
    <row r="272" spans="1:25" ht="15" x14ac:dyDescent="0.25">
      <c r="A272">
        <v>1.7</v>
      </c>
      <c r="B272">
        <v>2.2000000000000002</v>
      </c>
      <c r="C272" s="43">
        <f t="shared" si="44"/>
        <v>4.2780748663101553E-2</v>
      </c>
      <c r="D272" s="44">
        <f>IF(OR($A272="",$B272=""),"",A272*'MPTO_working_2-way'!$G271)</f>
        <v>1.7727272727272725</v>
      </c>
      <c r="E272" s="46">
        <f>IF(OR($A272="",$B272=""),"",B272*'MPTO_working_2-way'!$G271)</f>
        <v>2.2941176470588238</v>
      </c>
      <c r="F272" s="44">
        <f>IF(OR($A272="",$B272=""),"",'MPTO_working_2-way'!D271)</f>
        <v>1.7641509433962264</v>
      </c>
      <c r="G272" s="46">
        <f>IF(OR($A272="",$B272=""),"",'MPTO_working_2-way'!E271)</f>
        <v>2.308641975308642</v>
      </c>
      <c r="H272" s="44">
        <f>IF(OR($A272="",$B272=""),"",'OddsRatio_working_2-way'!M271)</f>
        <v>1.7637626158259732</v>
      </c>
      <c r="I272" s="44">
        <f>IF(OR($A272="",$B272=""),"",'OddsRatio_working_2-way'!N271)</f>
        <v>2.3093073414159546</v>
      </c>
      <c r="J272" s="44">
        <f>IF('Log_working_2-way'!$D271="","",A272^('Log_working_2-way'!$D271))</f>
        <v>1.7598456230871857</v>
      </c>
      <c r="K272" s="46">
        <f>IF('Log_working_2-way'!$D271="","",B272^('Log_working_2-way'!$D271))</f>
        <v>2.3160568010337612</v>
      </c>
      <c r="L272" s="53">
        <f t="shared" si="45"/>
        <v>0.56410256410256421</v>
      </c>
      <c r="M272" s="53">
        <f t="shared" si="46"/>
        <v>0.43589743589743585</v>
      </c>
      <c r="N272" s="54">
        <v>369</v>
      </c>
      <c r="O272" s="54">
        <f t="shared" si="47"/>
        <v>151.9411764705882</v>
      </c>
      <c r="P272" s="54">
        <f t="shared" si="48"/>
        <v>201.27272727272731</v>
      </c>
      <c r="Q272" s="54">
        <f t="shared" si="49"/>
        <v>167.72727272727272</v>
      </c>
      <c r="R272" s="54">
        <f t="shared" si="50"/>
        <v>217.05882352941177</v>
      </c>
      <c r="S272" s="55">
        <f t="shared" si="51"/>
        <v>-15.786096256684516</v>
      </c>
      <c r="T272" s="55">
        <f t="shared" si="52"/>
        <v>-15.786096256684459</v>
      </c>
      <c r="U272" t="s">
        <v>168</v>
      </c>
      <c r="V272" t="s">
        <v>165</v>
      </c>
      <c r="W272" t="s">
        <v>316</v>
      </c>
      <c r="X272" t="s">
        <v>497</v>
      </c>
      <c r="Y272" s="57" t="s">
        <v>429</v>
      </c>
    </row>
    <row r="273" spans="1:25" ht="15" x14ac:dyDescent="0.25">
      <c r="A273">
        <v>1.88</v>
      </c>
      <c r="B273">
        <v>1.97</v>
      </c>
      <c r="C273" s="43">
        <f t="shared" si="44"/>
        <v>3.9529106814990778E-2</v>
      </c>
      <c r="D273" s="44">
        <f>IF(OR($A273="",$B273=""),"",A273*'MPTO_working_2-way'!$G272)</f>
        <v>1.9543147208121825</v>
      </c>
      <c r="E273" s="46">
        <f>IF(OR($A273="",$B273=""),"",B273*'MPTO_working_2-way'!$G272)</f>
        <v>2.0478723404255317</v>
      </c>
      <c r="F273" s="44">
        <f>IF(OR($A273="",$B273=""),"",'MPTO_working_2-way'!D272)</f>
        <v>1.9525516659637281</v>
      </c>
      <c r="G273" s="46">
        <f>IF(OR($A273="",$B273=""),"",'MPTO_working_2-way'!E272)</f>
        <v>2.049811822005756</v>
      </c>
      <c r="H273" s="44">
        <f>IF(OR($A273="",$B273=""),"",'OddsRatio_working_2-way'!M272)</f>
        <v>1.9524791309238021</v>
      </c>
      <c r="I273" s="44">
        <f>IF(OR($A273="",$B273=""),"",'OddsRatio_working_2-way'!N272)</f>
        <v>2.049891769313736</v>
      </c>
      <c r="J273" s="44">
        <f>IF('Log_working_2-way'!$D272="","",A273^('Log_working_2-way'!$D272))</f>
        <v>1.9516734382679068</v>
      </c>
      <c r="K273" s="46">
        <f>IF('Log_working_2-way'!$D272="","",B273^('Log_working_2-way'!$D272))</f>
        <v>2.0507806142198279</v>
      </c>
      <c r="L273" s="53">
        <f t="shared" si="45"/>
        <v>0.51168831168831175</v>
      </c>
      <c r="M273" s="53">
        <f t="shared" si="46"/>
        <v>0.48831168831168836</v>
      </c>
      <c r="N273" s="54">
        <v>370</v>
      </c>
      <c r="O273" s="54">
        <f t="shared" si="47"/>
        <v>173.19148936170208</v>
      </c>
      <c r="P273" s="54">
        <f t="shared" si="48"/>
        <v>182.18274111675126</v>
      </c>
      <c r="Q273" s="54">
        <f t="shared" si="49"/>
        <v>187.81725888324871</v>
      </c>
      <c r="R273" s="54">
        <f t="shared" si="50"/>
        <v>196.80851063829786</v>
      </c>
      <c r="S273" s="55">
        <f t="shared" si="51"/>
        <v>-14.62576952154663</v>
      </c>
      <c r="T273" s="55">
        <f t="shared" si="52"/>
        <v>-14.625769521546601</v>
      </c>
      <c r="U273" t="s">
        <v>127</v>
      </c>
      <c r="V273" t="s">
        <v>126</v>
      </c>
      <c r="W273" t="s">
        <v>316</v>
      </c>
      <c r="X273" t="s">
        <v>497</v>
      </c>
      <c r="Y273" s="57" t="s">
        <v>421</v>
      </c>
    </row>
    <row r="274" spans="1:25" ht="15" x14ac:dyDescent="0.25">
      <c r="A274">
        <v>1.62</v>
      </c>
      <c r="B274">
        <v>2.35</v>
      </c>
      <c r="C274" s="43">
        <f t="shared" si="44"/>
        <v>4.2815865510900997E-2</v>
      </c>
      <c r="D274" s="44">
        <f>IF(OR($A274="",$B274=""),"",A274*'MPTO_working_2-way'!$G273)</f>
        <v>1.6893617021276597</v>
      </c>
      <c r="E274" s="46">
        <f>IF(OR($A274="",$B274=""),"",B274*'MPTO_working_2-way'!$G273)</f>
        <v>2.4506172839506175</v>
      </c>
      <c r="F274" s="44">
        <f>IF(OR($A274="",$B274=""),"",'MPTO_working_2-way'!D273)</f>
        <v>1.6782014547057529</v>
      </c>
      <c r="G274" s="46">
        <f>IF(OR($A274="",$B274=""),"",'MPTO_working_2-way'!E273)</f>
        <v>2.4744881377965555</v>
      </c>
      <c r="H274" s="44">
        <f>IF(OR($A274="",$B274=""),"",'OddsRatio_working_2-way'!M273)</f>
        <v>1.6776866969767514</v>
      </c>
      <c r="I274" s="44">
        <f>IF(OR($A274="",$B274=""),"",'OddsRatio_working_2-way'!N273)</f>
        <v>2.4756081305138942</v>
      </c>
      <c r="J274" s="44">
        <f>IF('Log_working_2-way'!$D273="","",A274^('Log_working_2-way'!$D273))</f>
        <v>1.6725881209900304</v>
      </c>
      <c r="K274" s="46">
        <f>IF('Log_working_2-way'!$D273="","",B274^('Log_working_2-way'!$D273))</f>
        <v>2.4867940256326873</v>
      </c>
      <c r="L274" s="53">
        <f t="shared" si="45"/>
        <v>0.59193954659949621</v>
      </c>
      <c r="M274" s="53">
        <f t="shared" si="46"/>
        <v>0.40806045340050373</v>
      </c>
      <c r="N274" s="54">
        <v>371</v>
      </c>
      <c r="O274" s="54">
        <f t="shared" si="47"/>
        <v>141.9876543209877</v>
      </c>
      <c r="P274" s="54">
        <f t="shared" si="48"/>
        <v>213.12765957446808</v>
      </c>
      <c r="Q274" s="54">
        <f t="shared" si="49"/>
        <v>157.87234042553192</v>
      </c>
      <c r="R274" s="54">
        <f t="shared" si="50"/>
        <v>229.01234567901233</v>
      </c>
      <c r="S274" s="55">
        <f t="shared" si="51"/>
        <v>-15.884686104544215</v>
      </c>
      <c r="T274" s="55">
        <f t="shared" si="52"/>
        <v>-15.884686104544244</v>
      </c>
      <c r="U274" t="s">
        <v>379</v>
      </c>
      <c r="V274" t="s">
        <v>377</v>
      </c>
      <c r="W274" t="s">
        <v>413</v>
      </c>
      <c r="X274" t="s">
        <v>498</v>
      </c>
      <c r="Y274" s="57" t="s">
        <v>431</v>
      </c>
    </row>
    <row r="275" spans="1:25" ht="15" x14ac:dyDescent="0.25">
      <c r="A275">
        <v>1.92</v>
      </c>
      <c r="B275">
        <v>1.93</v>
      </c>
      <c r="C275" s="43">
        <f t="shared" si="44"/>
        <v>3.8968048359240282E-2</v>
      </c>
      <c r="D275" s="44">
        <f>IF(OR($A275="",$B275=""),"",A275*'MPTO_working_2-way'!$G274)</f>
        <v>1.9948186528497414</v>
      </c>
      <c r="E275" s="46">
        <f>IF(OR($A275="",$B275=""),"",B275*'MPTO_working_2-way'!$G274)</f>
        <v>2.0052083333333335</v>
      </c>
      <c r="F275" s="44">
        <f>IF(OR($A275="",$B275=""),"",'MPTO_working_2-way'!D274)</f>
        <v>1.9946172892668752</v>
      </c>
      <c r="G275" s="46">
        <f>IF(OR($A275="",$B275=""),"",'MPTO_working_2-way'!E274)</f>
        <v>2.0054118411083453</v>
      </c>
      <c r="H275" s="44">
        <f>IF(OR($A275="",$B275=""),"",'OddsRatio_working_2-way'!M274)</f>
        <v>1.9946091251481448</v>
      </c>
      <c r="I275" s="44">
        <f>IF(OR($A275="",$B275=""),"",'OddsRatio_working_2-way'!N274)</f>
        <v>2.0054200938997546</v>
      </c>
      <c r="J275" s="44">
        <f>IF('Log_working_2-way'!$D274="","",A275^('Log_working_2-way'!$D274))</f>
        <v>1.9945170440100763</v>
      </c>
      <c r="K275" s="46">
        <f>IF('Log_working_2-way'!$D274="","",B275^('Log_working_2-way'!$D274))</f>
        <v>2.0055131845379748</v>
      </c>
      <c r="L275" s="53">
        <f t="shared" si="45"/>
        <v>0.50129870129870124</v>
      </c>
      <c r="M275" s="53">
        <f t="shared" si="46"/>
        <v>0.49870129870129865</v>
      </c>
      <c r="N275" s="54">
        <v>372</v>
      </c>
      <c r="O275" s="54">
        <f t="shared" si="47"/>
        <v>178.25000000000003</v>
      </c>
      <c r="P275" s="54">
        <f t="shared" si="48"/>
        <v>179.25388601036266</v>
      </c>
      <c r="Q275" s="54">
        <f t="shared" si="49"/>
        <v>192.74611398963734</v>
      </c>
      <c r="R275" s="54">
        <f t="shared" si="50"/>
        <v>193.75</v>
      </c>
      <c r="S275" s="55">
        <f t="shared" si="51"/>
        <v>-14.496113989637308</v>
      </c>
      <c r="T275" s="55">
        <f t="shared" si="52"/>
        <v>-14.496113989637337</v>
      </c>
      <c r="U275" t="s">
        <v>329</v>
      </c>
      <c r="V275" t="s">
        <v>403</v>
      </c>
      <c r="W275" t="s">
        <v>413</v>
      </c>
      <c r="X275" t="s">
        <v>498</v>
      </c>
      <c r="Y275" s="57" t="s">
        <v>431</v>
      </c>
    </row>
    <row r="276" spans="1:25" ht="15" x14ac:dyDescent="0.25">
      <c r="A276">
        <v>1.5</v>
      </c>
      <c r="B276">
        <v>2.63</v>
      </c>
      <c r="C276" s="43">
        <f t="shared" si="44"/>
        <v>4.6894803548795938E-2</v>
      </c>
      <c r="D276" s="44">
        <f>IF(OR($A276="",$B276=""),"",A276*'MPTO_working_2-way'!$G275)</f>
        <v>1.5703422053231939</v>
      </c>
      <c r="E276" s="46">
        <f>IF(OR($A276="",$B276=""),"",B276*'MPTO_working_2-way'!$G275)</f>
        <v>2.7533333333333334</v>
      </c>
      <c r="F276" s="44">
        <f>IF(OR($A276="",$B276=""),"",'MPTO_working_2-way'!D275)</f>
        <v>1.554679802955665</v>
      </c>
      <c r="G276" s="46">
        <f>IF(OR($A276="",$B276=""),"",'MPTO_working_2-way'!E275)</f>
        <v>2.802841918294849</v>
      </c>
      <c r="H276" s="44">
        <f>IF(OR($A276="",$B276=""),"",'OddsRatio_working_2-way'!M275)</f>
        <v>1.5538487756217116</v>
      </c>
      <c r="I276" s="44">
        <f>IF(OR($A276="",$B276=""),"",'OddsRatio_working_2-way'!N275)</f>
        <v>2.8055470085267782</v>
      </c>
      <c r="J276" s="44">
        <f>IF('Log_working_2-way'!$D275="","",A276^('Log_working_2-way'!$D275))</f>
        <v>1.5466552587548665</v>
      </c>
      <c r="K276" s="46">
        <f>IF('Log_working_2-way'!$D275="","",B276^('Log_working_2-way'!$D275))</f>
        <v>2.8293064668866079</v>
      </c>
      <c r="L276" s="53">
        <f t="shared" si="45"/>
        <v>0.63680387409200967</v>
      </c>
      <c r="M276" s="53">
        <f t="shared" si="46"/>
        <v>0.36319612590799033</v>
      </c>
      <c r="N276" s="54">
        <v>373</v>
      </c>
      <c r="O276" s="54">
        <f t="shared" si="47"/>
        <v>124.33333333333333</v>
      </c>
      <c r="P276" s="54">
        <f t="shared" si="48"/>
        <v>231.17490494296581</v>
      </c>
      <c r="Q276" s="54">
        <f t="shared" si="49"/>
        <v>141.82509505703422</v>
      </c>
      <c r="R276" s="54">
        <f t="shared" si="50"/>
        <v>248.66666666666666</v>
      </c>
      <c r="S276" s="55">
        <f t="shared" si="51"/>
        <v>-17.49176172370089</v>
      </c>
      <c r="T276" s="55">
        <f t="shared" si="52"/>
        <v>-17.491761723700847</v>
      </c>
      <c r="U276" t="s">
        <v>378</v>
      </c>
      <c r="V276" t="s">
        <v>383</v>
      </c>
      <c r="W276" t="s">
        <v>413</v>
      </c>
      <c r="X276" t="s">
        <v>498</v>
      </c>
      <c r="Y276" s="57" t="s">
        <v>436</v>
      </c>
    </row>
    <row r="277" spans="1:25" ht="15" x14ac:dyDescent="0.25">
      <c r="A277">
        <v>1.81</v>
      </c>
      <c r="B277">
        <v>2.0299999999999998</v>
      </c>
      <c r="C277" s="43">
        <f t="shared" si="44"/>
        <v>4.5097025283727721E-2</v>
      </c>
      <c r="D277" s="44">
        <f>IF(OR($A277="",$B277=""),"",A277*'MPTO_working_2-way'!$G276)</f>
        <v>1.8916256157635472</v>
      </c>
      <c r="E277" s="46">
        <f>IF(OR($A277="",$B277=""),"",B277*'MPTO_working_2-way'!$G276)</f>
        <v>2.1215469613259672</v>
      </c>
      <c r="F277" s="44">
        <f>IF(OR($A277="",$B277=""),"",'MPTO_working_2-way'!D276)</f>
        <v>1.8870143543127138</v>
      </c>
      <c r="G277" s="46">
        <f>IF(OR($A277="",$B277=""),"",'MPTO_working_2-way'!E276)</f>
        <v>2.1273774715571898</v>
      </c>
      <c r="H277" s="44">
        <f>IF(OR($A277="",$B277=""),"",'OddsRatio_working_2-way'!M276)</f>
        <v>1.8867963503478642</v>
      </c>
      <c r="I277" s="44">
        <f>IF(OR($A277="",$B277=""),"",'OddsRatio_working_2-way'!N276)</f>
        <v>2.1276546183435801</v>
      </c>
      <c r="J277" s="44">
        <f>IF('Log_working_2-way'!$D276="","",A277^('Log_working_2-way'!$D276))</f>
        <v>1.8846829983767455</v>
      </c>
      <c r="K277" s="46">
        <f>IF('Log_working_2-way'!$D276="","",B277^('Log_working_2-way'!$D276))</f>
        <v>2.1303483867491475</v>
      </c>
      <c r="L277" s="53">
        <f t="shared" si="45"/>
        <v>0.52864583333333326</v>
      </c>
      <c r="M277" s="53">
        <f t="shared" si="46"/>
        <v>0.47135416666666657</v>
      </c>
      <c r="N277" s="54">
        <v>374</v>
      </c>
      <c r="O277" s="54">
        <f t="shared" si="47"/>
        <v>167.37016574585638</v>
      </c>
      <c r="P277" s="54">
        <f t="shared" si="48"/>
        <v>189.76354679802955</v>
      </c>
      <c r="Q277" s="54">
        <f t="shared" si="49"/>
        <v>184.23645320197048</v>
      </c>
      <c r="R277" s="54">
        <f t="shared" si="50"/>
        <v>206.62983425414365</v>
      </c>
      <c r="S277" s="55">
        <f t="shared" si="51"/>
        <v>-16.866287456114094</v>
      </c>
      <c r="T277" s="55">
        <f t="shared" si="52"/>
        <v>-16.866287456114094</v>
      </c>
      <c r="U277" t="s">
        <v>382</v>
      </c>
      <c r="V277" t="s">
        <v>380</v>
      </c>
      <c r="W277" t="s">
        <v>413</v>
      </c>
      <c r="X277" t="s">
        <v>498</v>
      </c>
      <c r="Y277" s="57" t="s">
        <v>434</v>
      </c>
    </row>
    <row r="278" spans="1:25" ht="15" x14ac:dyDescent="0.25">
      <c r="A278">
        <v>1.26</v>
      </c>
      <c r="B278">
        <v>4.1100000000000003</v>
      </c>
      <c r="C278" s="43">
        <f t="shared" si="44"/>
        <v>3.6959796083883667E-2</v>
      </c>
      <c r="D278" s="44">
        <f>IF(OR($A278="",$B278=""),"",A278*'MPTO_working_2-way'!$G277)</f>
        <v>1.3065693430656935</v>
      </c>
      <c r="E278" s="46">
        <f>IF(OR($A278="",$B278=""),"",B278*'MPTO_working_2-way'!$G277)</f>
        <v>4.2619047619047619</v>
      </c>
      <c r="F278" s="44">
        <f>IF(OR($A278="",$B278=""),"",'MPTO_working_2-way'!D277)</f>
        <v>1.2900381137433674</v>
      </c>
      <c r="G278" s="46">
        <f>IF(OR($A278="",$B278=""),"",'MPTO_working_2-way'!E277)</f>
        <v>4.4478227261015206</v>
      </c>
      <c r="H278" s="44">
        <f>IF(OR($A278="",$B278=""),"",'OddsRatio_working_2-way'!M277)</f>
        <v>1.2891388700497279</v>
      </c>
      <c r="I278" s="44">
        <f>IF(OR($A278="",$B278=""),"",'OddsRatio_working_2-way'!N277)</f>
        <v>4.4585457148255907</v>
      </c>
      <c r="J278" s="44">
        <f>IF('Log_working_2-way'!$D277="","",A278^('Log_working_2-way'!$D277))</f>
        <v>1.2813350379990016</v>
      </c>
      <c r="K278" s="46">
        <f>IF('Log_working_2-way'!$D277="","",B278^('Log_working_2-way'!$D277))</f>
        <v>4.5544808321709285</v>
      </c>
      <c r="L278" s="53">
        <f t="shared" si="45"/>
        <v>0.76536312849162003</v>
      </c>
      <c r="M278" s="53">
        <f t="shared" si="46"/>
        <v>0.23463687150837989</v>
      </c>
      <c r="N278" s="54">
        <v>375</v>
      </c>
      <c r="O278" s="54">
        <f t="shared" si="47"/>
        <v>77.38095238095238</v>
      </c>
      <c r="P278" s="54">
        <f t="shared" si="48"/>
        <v>283.75912408759126</v>
      </c>
      <c r="Q278" s="54">
        <f t="shared" si="49"/>
        <v>91.240875912408754</v>
      </c>
      <c r="R278" s="54">
        <f t="shared" si="50"/>
        <v>297.61904761904759</v>
      </c>
      <c r="S278" s="55">
        <f t="shared" si="51"/>
        <v>-13.859923531456374</v>
      </c>
      <c r="T278" s="55">
        <f t="shared" si="52"/>
        <v>-13.859923531456332</v>
      </c>
      <c r="U278" t="s">
        <v>319</v>
      </c>
      <c r="V278" t="s">
        <v>335</v>
      </c>
      <c r="W278" t="s">
        <v>410</v>
      </c>
      <c r="X278" t="s">
        <v>498</v>
      </c>
      <c r="Y278" s="57" t="s">
        <v>429</v>
      </c>
    </row>
    <row r="279" spans="1:25" ht="15" x14ac:dyDescent="0.25">
      <c r="A279">
        <v>1.56</v>
      </c>
      <c r="B279">
        <v>2.57</v>
      </c>
      <c r="C279" s="43">
        <f t="shared" si="44"/>
        <v>3.0130699391399673E-2</v>
      </c>
      <c r="D279" s="44">
        <f>IF(OR($A279="",$B279=""),"",A279*'MPTO_working_2-way'!$G278)</f>
        <v>1.6070038910505835</v>
      </c>
      <c r="E279" s="46">
        <f>IF(OR($A279="",$B279=""),"",B279*'MPTO_working_2-way'!$G278)</f>
        <v>2.6474358974358969</v>
      </c>
      <c r="F279" s="44">
        <f>IF(OR($A279="",$B279=""),"",'MPTO_working_2-way'!D278)</f>
        <v>1.597545425565827</v>
      </c>
      <c r="G279" s="46">
        <f>IF(OR($A279="",$B279=""),"",'MPTO_working_2-way'!E278)</f>
        <v>2.6735129367831414</v>
      </c>
      <c r="H279" s="44">
        <f>IF(OR($A279="",$B279=""),"",'OddsRatio_working_2-way'!M278)</f>
        <v>1.5972335373111359</v>
      </c>
      <c r="I279" s="44">
        <f>IF(OR($A279="",$B279=""),"",'OddsRatio_working_2-way'!N278)</f>
        <v>2.6743868813901486</v>
      </c>
      <c r="J279" s="44">
        <f>IF('Log_working_2-way'!$D278="","",A279^('Log_working_2-way'!$D278))</f>
        <v>1.5929332708663844</v>
      </c>
      <c r="K279" s="46">
        <f>IF('Log_working_2-way'!$D278="","",B279^('Log_working_2-way'!$D278))</f>
        <v>2.6865304227890037</v>
      </c>
      <c r="L279" s="53">
        <f t="shared" si="45"/>
        <v>0.62227602905569013</v>
      </c>
      <c r="M279" s="53">
        <f t="shared" si="46"/>
        <v>0.37772397094430998</v>
      </c>
      <c r="N279" s="54">
        <v>376</v>
      </c>
      <c r="O279" s="54">
        <f t="shared" si="47"/>
        <v>134.97435897435901</v>
      </c>
      <c r="P279" s="54">
        <f t="shared" si="48"/>
        <v>229.69649805447469</v>
      </c>
      <c r="Q279" s="54">
        <f t="shared" si="49"/>
        <v>146.30350194552528</v>
      </c>
      <c r="R279" s="54">
        <f t="shared" si="50"/>
        <v>241.02564102564099</v>
      </c>
      <c r="S279" s="55">
        <f t="shared" si="51"/>
        <v>-11.329142971166277</v>
      </c>
      <c r="T279" s="55">
        <f t="shared" si="52"/>
        <v>-11.329142971166306</v>
      </c>
      <c r="U279" t="s">
        <v>340</v>
      </c>
      <c r="V279" t="s">
        <v>341</v>
      </c>
      <c r="W279" t="s">
        <v>410</v>
      </c>
      <c r="X279" t="s">
        <v>498</v>
      </c>
      <c r="Y279" s="57" t="s">
        <v>434</v>
      </c>
    </row>
    <row r="280" spans="1:25" ht="15" x14ac:dyDescent="0.25">
      <c r="A280">
        <v>1.88</v>
      </c>
      <c r="B280">
        <v>2.02</v>
      </c>
      <c r="C280" s="43">
        <f t="shared" si="44"/>
        <v>2.6964398567516312E-2</v>
      </c>
      <c r="D280" s="44">
        <f>IF(OR($A280="",$B280=""),"",A280*'MPTO_working_2-way'!$G279)</f>
        <v>1.9306930693069306</v>
      </c>
      <c r="E280" s="46">
        <f>IF(OR($A280="",$B280=""),"",B280*'MPTO_working_2-way'!$G279)</f>
        <v>2.0744680851063828</v>
      </c>
      <c r="F280" s="44">
        <f>IF(OR($A280="",$B280=""),"",'MPTO_working_2-way'!D279)</f>
        <v>1.9288906948394962</v>
      </c>
      <c r="G280" s="46">
        <f>IF(OR($A280="",$B280=""),"",'MPTO_working_2-way'!E279)</f>
        <v>2.0765529308836395</v>
      </c>
      <c r="H280" s="44">
        <f>IF(OR($A280="",$B280=""),"",'OddsRatio_working_2-way'!M279)</f>
        <v>1.9288407280256479</v>
      </c>
      <c r="I280" s="44">
        <f>IF(OR($A280="",$B280=""),"",'OddsRatio_working_2-way'!N279)</f>
        <v>2.0766108438479098</v>
      </c>
      <c r="J280" s="44">
        <f>IF('Log_working_2-way'!$D279="","",A280^('Log_working_2-way'!$D279))</f>
        <v>1.9280257534933587</v>
      </c>
      <c r="K280" s="46">
        <f>IF('Log_working_2-way'!$D279="","",B280^('Log_working_2-way'!$D279))</f>
        <v>2.0775563029751076</v>
      </c>
      <c r="L280" s="53">
        <f t="shared" si="45"/>
        <v>0.517948717948718</v>
      </c>
      <c r="M280" s="53">
        <f t="shared" si="46"/>
        <v>0.48205128205128212</v>
      </c>
      <c r="N280" s="54">
        <v>377</v>
      </c>
      <c r="O280" s="54">
        <f t="shared" si="47"/>
        <v>176.46808510638297</v>
      </c>
      <c r="P280" s="54">
        <f t="shared" si="48"/>
        <v>190.36633663366334</v>
      </c>
      <c r="Q280" s="54">
        <f t="shared" si="49"/>
        <v>186.63366336633663</v>
      </c>
      <c r="R280" s="54">
        <f t="shared" si="50"/>
        <v>200.53191489361703</v>
      </c>
      <c r="S280" s="55">
        <f t="shared" si="51"/>
        <v>-10.165578259953662</v>
      </c>
      <c r="T280" s="55">
        <f t="shared" si="52"/>
        <v>-10.165578259953691</v>
      </c>
      <c r="U280" t="s">
        <v>323</v>
      </c>
      <c r="V280" t="s">
        <v>388</v>
      </c>
      <c r="W280" t="s">
        <v>411</v>
      </c>
      <c r="X280" t="s">
        <v>498</v>
      </c>
      <c r="Y280" s="57" t="s">
        <v>424</v>
      </c>
    </row>
    <row r="281" spans="1:25" ht="15" x14ac:dyDescent="0.25">
      <c r="A281">
        <v>1.81</v>
      </c>
      <c r="B281">
        <v>2.0699999999999998</v>
      </c>
      <c r="C281" s="43">
        <f t="shared" si="44"/>
        <v>3.5577975284917462E-2</v>
      </c>
      <c r="D281" s="44">
        <f>IF(OR($A281="",$B281=""),"",A281*'MPTO_working_2-way'!$G280)</f>
        <v>1.8743961352657006</v>
      </c>
      <c r="E281" s="46">
        <f>IF(OR($A281="",$B281=""),"",B281*'MPTO_working_2-way'!$G280)</f>
        <v>2.1436464088397789</v>
      </c>
      <c r="F281" s="44">
        <f>IF(OR($A281="",$B281=""),"",'MPTO_working_2-way'!D280)</f>
        <v>1.8702173858786533</v>
      </c>
      <c r="G281" s="46">
        <f>IF(OR($A281="",$B281=""),"",'MPTO_working_2-way'!E280)</f>
        <v>2.1491381535549374</v>
      </c>
      <c r="H281" s="44">
        <f>IF(OR($A281="",$B281=""),"",'OddsRatio_working_2-way'!M280)</f>
        <v>1.8700628401410975</v>
      </c>
      <c r="I281" s="44">
        <f>IF(OR($A281="",$B281=""),"",'OddsRatio_working_2-way'!N280)</f>
        <v>2.1493422703098441</v>
      </c>
      <c r="J281" s="44">
        <f>IF('Log_working_2-way'!$D280="","",A281^('Log_working_2-way'!$D280))</f>
        <v>1.8681622223592078</v>
      </c>
      <c r="K281" s="46">
        <f>IF('Log_working_2-way'!$D280="","",B281^('Log_working_2-way'!$D280))</f>
        <v>2.1518584594506485</v>
      </c>
      <c r="L281" s="53">
        <f t="shared" si="45"/>
        <v>0.53350515463917525</v>
      </c>
      <c r="M281" s="53">
        <f t="shared" si="46"/>
        <v>0.46649484536082475</v>
      </c>
      <c r="N281" s="54">
        <v>378</v>
      </c>
      <c r="O281" s="54">
        <f t="shared" si="47"/>
        <v>169.1602209944752</v>
      </c>
      <c r="P281" s="54">
        <f t="shared" si="48"/>
        <v>195.39130434782606</v>
      </c>
      <c r="Q281" s="54">
        <f t="shared" si="49"/>
        <v>182.60869565217394</v>
      </c>
      <c r="R281" s="54">
        <f t="shared" si="50"/>
        <v>208.83977900552486</v>
      </c>
      <c r="S281" s="55">
        <f t="shared" si="51"/>
        <v>-13.448474657698739</v>
      </c>
      <c r="T281" s="55">
        <f t="shared" si="52"/>
        <v>-13.448474657698796</v>
      </c>
      <c r="U281" t="s">
        <v>352</v>
      </c>
      <c r="V281" t="s">
        <v>320</v>
      </c>
      <c r="W281" t="s">
        <v>411</v>
      </c>
      <c r="X281" t="s">
        <v>498</v>
      </c>
      <c r="Y281" s="57" t="s">
        <v>418</v>
      </c>
    </row>
    <row r="282" spans="1:25" ht="15" x14ac:dyDescent="0.25">
      <c r="A282">
        <v>1.83</v>
      </c>
      <c r="B282">
        <v>2.06</v>
      </c>
      <c r="C282" s="43">
        <f t="shared" si="44"/>
        <v>3.1884980635577431E-2</v>
      </c>
      <c r="D282" s="44">
        <f>IF(OR($A282="",$B282=""),"",A282*'MPTO_working_2-way'!$G281)</f>
        <v>1.8883495145631068</v>
      </c>
      <c r="E282" s="46">
        <f>IF(OR($A282="",$B282=""),"",B282*'MPTO_working_2-way'!$G281)</f>
        <v>2.1256830601092895</v>
      </c>
      <c r="F282" s="44">
        <f>IF(OR($A282="",$B282=""),"",'MPTO_working_2-way'!D281)</f>
        <v>1.8849942497124856</v>
      </c>
      <c r="G282" s="46">
        <f>IF(OR($A282="",$B282=""),"",'MPTO_working_2-way'!E281)</f>
        <v>2.1299508446804905</v>
      </c>
      <c r="H282" s="44">
        <f>IF(OR($A282="",$B282=""),"",'OddsRatio_working_2-way'!M281)</f>
        <v>1.8848835335367746</v>
      </c>
      <c r="I282" s="44">
        <f>IF(OR($A282="",$B282=""),"",'OddsRatio_working_2-way'!N281)</f>
        <v>2.1300922235529893</v>
      </c>
      <c r="J282" s="44">
        <f>IF('Log_working_2-way'!$D281="","",A282^('Log_working_2-way'!$D281))</f>
        <v>1.8833614398916756</v>
      </c>
      <c r="K282" s="46">
        <f>IF('Log_working_2-way'!$D281="","",B282^('Log_working_2-way'!$D281))</f>
        <v>2.1320394516231058</v>
      </c>
      <c r="L282" s="53">
        <f t="shared" si="45"/>
        <v>0.5295629820051414</v>
      </c>
      <c r="M282" s="53">
        <f t="shared" si="46"/>
        <v>0.47043701799485865</v>
      </c>
      <c r="N282" s="54">
        <v>379</v>
      </c>
      <c r="O282" s="54">
        <f t="shared" si="47"/>
        <v>171.89617486338798</v>
      </c>
      <c r="P282" s="54">
        <f t="shared" si="48"/>
        <v>195.01941747572818</v>
      </c>
      <c r="Q282" s="54">
        <f t="shared" si="49"/>
        <v>183.98058252427185</v>
      </c>
      <c r="R282" s="54">
        <f t="shared" si="50"/>
        <v>207.10382513661199</v>
      </c>
      <c r="S282" s="55">
        <f t="shared" si="51"/>
        <v>-12.084407660883869</v>
      </c>
      <c r="T282" s="55">
        <f t="shared" si="52"/>
        <v>-12.084407660883812</v>
      </c>
      <c r="U282" t="s">
        <v>392</v>
      </c>
      <c r="V282" t="s">
        <v>322</v>
      </c>
      <c r="W282" t="s">
        <v>411</v>
      </c>
      <c r="X282" t="s">
        <v>498</v>
      </c>
      <c r="Y282" s="57" t="s">
        <v>434</v>
      </c>
    </row>
    <row r="283" spans="1:25" ht="15" x14ac:dyDescent="0.25">
      <c r="A283">
        <v>2.11</v>
      </c>
      <c r="B283">
        <v>1.8</v>
      </c>
      <c r="C283" s="43">
        <f t="shared" si="44"/>
        <v>2.9489204844655115E-2</v>
      </c>
      <c r="D283" s="44">
        <f>IF(OR($A283="",$B283=""),"",A283*'MPTO_working_2-way'!$G282)</f>
        <v>2.1722222222222221</v>
      </c>
      <c r="E283" s="46">
        <f>IF(OR($A283="",$B283=""),"",B283*'MPTO_working_2-way'!$G282)</f>
        <v>1.8530805687203793</v>
      </c>
      <c r="F283" s="44">
        <f>IF(OR($A283="",$B283=""),"",'MPTO_working_2-way'!D282)</f>
        <v>2.1777522935779814</v>
      </c>
      <c r="G283" s="46">
        <f>IF(OR($A283="",$B283=""),"",'MPTO_working_2-way'!E282)</f>
        <v>1.8490749756572542</v>
      </c>
      <c r="H283" s="44">
        <f>IF(OR($A283="",$B283=""),"",'OddsRatio_working_2-way'!M282)</f>
        <v>2.1779218989389744</v>
      </c>
      <c r="I283" s="44">
        <f>IF(OR($A283="",$B283=""),"",'OddsRatio_working_2-way'!N282)</f>
        <v>1.8489527199560174</v>
      </c>
      <c r="J283" s="44">
        <f>IF('Log_working_2-way'!$D282="","",A283^('Log_working_2-way'!$D282))</f>
        <v>2.1804431814833727</v>
      </c>
      <c r="K283" s="46">
        <f>IF('Log_working_2-way'!$D282="","",B283^('Log_working_2-way'!$D282))</f>
        <v>1.847139460573918</v>
      </c>
      <c r="L283" s="53">
        <f t="shared" si="45"/>
        <v>0.46035805626598469</v>
      </c>
      <c r="M283" s="53">
        <f t="shared" si="46"/>
        <v>0.53964194373401531</v>
      </c>
      <c r="N283" s="54">
        <v>380</v>
      </c>
      <c r="O283" s="54">
        <f t="shared" si="47"/>
        <v>199.90521327014216</v>
      </c>
      <c r="P283" s="54">
        <f t="shared" si="48"/>
        <v>168.88888888888889</v>
      </c>
      <c r="Q283" s="54">
        <f t="shared" si="49"/>
        <v>211.11111111111111</v>
      </c>
      <c r="R283" s="54">
        <f t="shared" si="50"/>
        <v>180.09478672985782</v>
      </c>
      <c r="S283" s="55">
        <f t="shared" si="51"/>
        <v>-11.205897840968959</v>
      </c>
      <c r="T283" s="55">
        <f t="shared" si="52"/>
        <v>-11.20589784096893</v>
      </c>
      <c r="U283" t="s">
        <v>70</v>
      </c>
      <c r="V283" t="s">
        <v>133</v>
      </c>
      <c r="W283" t="s">
        <v>443</v>
      </c>
      <c r="X283" t="s">
        <v>498</v>
      </c>
      <c r="Y283" s="57" t="s">
        <v>422</v>
      </c>
    </row>
    <row r="284" spans="1:25" ht="15" x14ac:dyDescent="0.25">
      <c r="A284">
        <v>1.71</v>
      </c>
      <c r="B284">
        <v>2.25</v>
      </c>
      <c r="C284" s="43">
        <f t="shared" si="44"/>
        <v>2.9239766081871288E-2</v>
      </c>
      <c r="D284" s="44">
        <f>IF(OR($A284="",$B284=""),"",A284*'MPTO_working_2-way'!$G283)</f>
        <v>1.7599999999999998</v>
      </c>
      <c r="E284" s="46">
        <f>IF(OR($A284="",$B284=""),"",B284*'MPTO_working_2-way'!$G283)</f>
        <v>2.3157894736842106</v>
      </c>
      <c r="F284" s="44">
        <f>IF(OR($A284="",$B284=""),"",'MPTO_working_2-way'!D283)</f>
        <v>1.7538461538461536</v>
      </c>
      <c r="G284" s="46">
        <f>IF(OR($A284="",$B284=""),"",'MPTO_working_2-way'!E283)</f>
        <v>2.3265306122448979</v>
      </c>
      <c r="H284" s="44">
        <f>IF(OR($A284="",$B284=""),"",'OddsRatio_working_2-way'!M283)</f>
        <v>1.753657747256671</v>
      </c>
      <c r="I284" s="44">
        <f>IF(OR($A284="",$B284=""),"",'OddsRatio_working_2-way'!N283)</f>
        <v>2.3268622310856886</v>
      </c>
      <c r="J284" s="44">
        <f>IF('Log_working_2-way'!$D283="","",A284^('Log_working_2-way'!$D283))</f>
        <v>1.7508722508087184</v>
      </c>
      <c r="K284" s="46">
        <f>IF('Log_working_2-way'!$D283="","",B284^('Log_working_2-way'!$D283))</f>
        <v>2.331784466562643</v>
      </c>
      <c r="L284" s="53">
        <f t="shared" si="45"/>
        <v>0.56818181818181823</v>
      </c>
      <c r="M284" s="53">
        <f t="shared" si="46"/>
        <v>0.43181818181818182</v>
      </c>
      <c r="N284" s="54">
        <v>381</v>
      </c>
      <c r="O284" s="54">
        <f t="shared" si="47"/>
        <v>158.19298245614033</v>
      </c>
      <c r="P284" s="54">
        <f t="shared" si="48"/>
        <v>211.66666666666666</v>
      </c>
      <c r="Q284" s="54">
        <f t="shared" si="49"/>
        <v>169.33333333333331</v>
      </c>
      <c r="R284" s="54">
        <f t="shared" si="50"/>
        <v>222.80701754385964</v>
      </c>
      <c r="S284" s="55">
        <f t="shared" si="51"/>
        <v>-11.140350877192986</v>
      </c>
      <c r="T284" s="55">
        <f t="shared" si="52"/>
        <v>-11.140350877192986</v>
      </c>
      <c r="U284" t="s">
        <v>75</v>
      </c>
      <c r="V284" t="s">
        <v>137</v>
      </c>
      <c r="W284" t="s">
        <v>443</v>
      </c>
      <c r="X284" t="s">
        <v>498</v>
      </c>
      <c r="Y284" s="57" t="s">
        <v>419</v>
      </c>
    </row>
    <row r="285" spans="1:25" ht="15" x14ac:dyDescent="0.25">
      <c r="A285">
        <v>1.49</v>
      </c>
      <c r="B285">
        <v>2.73</v>
      </c>
      <c r="C285" s="43">
        <f t="shared" si="44"/>
        <v>3.7441305897681687E-2</v>
      </c>
      <c r="D285" s="44">
        <f>IF(OR($A285="",$B285=""),"",A285*'MPTO_working_2-way'!$G284)</f>
        <v>1.5457875457875456</v>
      </c>
      <c r="E285" s="46">
        <f>IF(OR($A285="",$B285=""),"",B285*'MPTO_working_2-way'!$G284)</f>
        <v>2.8322147651006708</v>
      </c>
      <c r="F285" s="44">
        <f>IF(OR($A285="",$B285=""),"",'MPTO_working_2-way'!D284)</f>
        <v>1.5327543003560864</v>
      </c>
      <c r="G285" s="46">
        <f>IF(OR($A285="",$B285=""),"",'MPTO_working_2-way'!E284)</f>
        <v>2.8770378753050179</v>
      </c>
      <c r="H285" s="44">
        <f>IF(OR($A285="",$B285=""),"",'OddsRatio_working_2-way'!M284)</f>
        <v>1.5322001448887936</v>
      </c>
      <c r="I285" s="44">
        <f>IF(OR($A285="",$B285=""),"",'OddsRatio_working_2-way'!N284)</f>
        <v>2.8789923482808439</v>
      </c>
      <c r="J285" s="44">
        <f>IF('Log_working_2-way'!$D284="","",A285^('Log_working_2-way'!$D284))</f>
        <v>1.5262338476830128</v>
      </c>
      <c r="K285" s="46">
        <f>IF('Log_working_2-way'!$D284="","",B285^('Log_working_2-way'!$D284))</f>
        <v>2.9002958559251169</v>
      </c>
      <c r="L285" s="53">
        <f t="shared" si="45"/>
        <v>0.64691943127962093</v>
      </c>
      <c r="M285" s="53">
        <f t="shared" si="46"/>
        <v>0.35308056872037918</v>
      </c>
      <c r="N285" s="54">
        <v>382</v>
      </c>
      <c r="O285" s="54">
        <f t="shared" si="47"/>
        <v>125.62416107382548</v>
      </c>
      <c r="P285" s="54">
        <f t="shared" si="48"/>
        <v>242.07326007326003</v>
      </c>
      <c r="Q285" s="54">
        <f t="shared" si="49"/>
        <v>139.92673992673991</v>
      </c>
      <c r="R285" s="54">
        <f t="shared" si="50"/>
        <v>256.37583892617448</v>
      </c>
      <c r="S285" s="55">
        <f t="shared" si="51"/>
        <v>-14.302578852914436</v>
      </c>
      <c r="T285" s="55">
        <f t="shared" si="52"/>
        <v>-14.302578852914451</v>
      </c>
      <c r="U285" t="s">
        <v>68</v>
      </c>
      <c r="V285" t="s">
        <v>34</v>
      </c>
      <c r="W285" t="s">
        <v>443</v>
      </c>
      <c r="X285" t="s">
        <v>498</v>
      </c>
      <c r="Y285" s="57" t="s">
        <v>416</v>
      </c>
    </row>
    <row r="286" spans="1:25" ht="15" x14ac:dyDescent="0.25">
      <c r="A286">
        <v>1.81</v>
      </c>
      <c r="B286">
        <v>2.1</v>
      </c>
      <c r="C286" s="43">
        <f t="shared" si="44"/>
        <v>2.8676664035780064E-2</v>
      </c>
      <c r="D286" s="44">
        <f>IF(OR($A286="",$B286=""),"",A286*'MPTO_working_2-way'!$G285)</f>
        <v>1.861904761904762</v>
      </c>
      <c r="E286" s="46">
        <f>IF(OR($A286="",$B286=""),"",B286*'MPTO_working_2-way'!$G285)</f>
        <v>2.160220994475138</v>
      </c>
      <c r="F286" s="44">
        <f>IF(OR($A286="",$B286=""),"",'MPTO_working_2-way'!D285)</f>
        <v>1.858225372769494</v>
      </c>
      <c r="G286" s="46">
        <f>IF(OR($A286="",$B286=""),"",'MPTO_working_2-way'!E285)</f>
        <v>2.1651951011107946</v>
      </c>
      <c r="H286" s="44">
        <f>IF(OR($A286="",$B286=""),"",'OddsRatio_working_2-way'!M285)</f>
        <v>1.8581163303210331</v>
      </c>
      <c r="I286" s="44">
        <f>IF(OR($A286="",$B286=""),"",'OddsRatio_working_2-way'!N285)</f>
        <v>2.1653431646335015</v>
      </c>
      <c r="J286" s="44">
        <f>IF('Log_working_2-way'!$D285="","",A286^('Log_working_2-way'!$D285))</f>
        <v>1.8564516354578522</v>
      </c>
      <c r="K286" s="46">
        <f>IF('Log_working_2-way'!$D285="","",B286^('Log_working_2-way'!$D285))</f>
        <v>2.1676082555034109</v>
      </c>
      <c r="L286" s="53">
        <f t="shared" si="45"/>
        <v>0.53708439897698212</v>
      </c>
      <c r="M286" s="53">
        <f t="shared" si="46"/>
        <v>0.46291560102301793</v>
      </c>
      <c r="N286" s="54">
        <v>383</v>
      </c>
      <c r="O286" s="54">
        <f t="shared" si="47"/>
        <v>171.39779005524863</v>
      </c>
      <c r="P286" s="54">
        <f t="shared" si="48"/>
        <v>200.61904761904765</v>
      </c>
      <c r="Q286" s="54">
        <f t="shared" si="49"/>
        <v>182.38095238095238</v>
      </c>
      <c r="R286" s="54">
        <f t="shared" si="50"/>
        <v>211.60220994475139</v>
      </c>
      <c r="S286" s="55">
        <f t="shared" si="51"/>
        <v>-10.983162325703745</v>
      </c>
      <c r="T286" s="55">
        <f t="shared" si="52"/>
        <v>-10.983162325703745</v>
      </c>
      <c r="U286" t="s">
        <v>274</v>
      </c>
      <c r="V286" t="s">
        <v>285</v>
      </c>
      <c r="W286" t="s">
        <v>308</v>
      </c>
      <c r="X286" t="s">
        <v>498</v>
      </c>
      <c r="Y286" s="57" t="s">
        <v>428</v>
      </c>
    </row>
    <row r="287" spans="1:25" ht="15" x14ac:dyDescent="0.25">
      <c r="A287">
        <v>2.1</v>
      </c>
      <c r="B287">
        <v>1.81</v>
      </c>
      <c r="C287" s="43">
        <f t="shared" si="44"/>
        <v>2.8676664035780064E-2</v>
      </c>
      <c r="D287" s="44">
        <f>IF(OR($A287="",$B287=""),"",A287*'MPTO_working_2-way'!$G286)</f>
        <v>2.160220994475138</v>
      </c>
      <c r="E287" s="46">
        <f>IF(OR($A287="",$B287=""),"",B287*'MPTO_working_2-way'!$G286)</f>
        <v>1.861904761904762</v>
      </c>
      <c r="F287" s="44">
        <f>IF(OR($A287="",$B287=""),"",'MPTO_working_2-way'!D286)</f>
        <v>2.1651951011107946</v>
      </c>
      <c r="G287" s="46">
        <f>IF(OR($A287="",$B287=""),"",'MPTO_working_2-way'!E286)</f>
        <v>1.858225372769494</v>
      </c>
      <c r="H287" s="44">
        <f>IF(OR($A287="",$B287=""),"",'OddsRatio_working_2-way'!M286)</f>
        <v>2.1653431646335015</v>
      </c>
      <c r="I287" s="44">
        <f>IF(OR($A287="",$B287=""),"",'OddsRatio_working_2-way'!N286)</f>
        <v>1.8581163303210331</v>
      </c>
      <c r="J287" s="44">
        <f>IF('Log_working_2-way'!$D286="","",A287^('Log_working_2-way'!$D286))</f>
        <v>2.1676082555034109</v>
      </c>
      <c r="K287" s="46">
        <f>IF('Log_working_2-way'!$D286="","",B287^('Log_working_2-way'!$D286))</f>
        <v>1.8564516354578522</v>
      </c>
      <c r="L287" s="53">
        <f t="shared" si="45"/>
        <v>0.46291560102301793</v>
      </c>
      <c r="M287" s="53">
        <f t="shared" si="46"/>
        <v>0.53708439897698212</v>
      </c>
      <c r="N287" s="54">
        <v>384</v>
      </c>
      <c r="O287" s="54">
        <f t="shared" si="47"/>
        <v>201.14285714285717</v>
      </c>
      <c r="P287" s="54">
        <f t="shared" si="48"/>
        <v>171.84530386740332</v>
      </c>
      <c r="Q287" s="54">
        <f t="shared" si="49"/>
        <v>212.15469613259671</v>
      </c>
      <c r="R287" s="54">
        <f t="shared" si="50"/>
        <v>182.85714285714283</v>
      </c>
      <c r="S287" s="55">
        <f t="shared" si="51"/>
        <v>-11.011838989739545</v>
      </c>
      <c r="T287" s="55">
        <f t="shared" si="52"/>
        <v>-11.011838989739516</v>
      </c>
      <c r="U287" t="s">
        <v>278</v>
      </c>
      <c r="V287" t="s">
        <v>245</v>
      </c>
      <c r="W287" t="s">
        <v>308</v>
      </c>
      <c r="X287" t="s">
        <v>498</v>
      </c>
      <c r="Y287" s="57" t="s">
        <v>421</v>
      </c>
    </row>
    <row r="288" spans="1:25" ht="15" x14ac:dyDescent="0.25">
      <c r="A288">
        <v>2.31</v>
      </c>
      <c r="B288">
        <v>1.68</v>
      </c>
      <c r="C288" s="43">
        <f t="shared" si="44"/>
        <v>2.813852813852824E-2</v>
      </c>
      <c r="D288" s="44">
        <f>IF(OR($A288="",$B288=""),"",A288*'MPTO_working_2-way'!$G287)</f>
        <v>2.3750000000000004</v>
      </c>
      <c r="E288" s="46">
        <f>IF(OR($A288="",$B288=""),"",B288*'MPTO_working_2-way'!$G287)</f>
        <v>1.7272727272727273</v>
      </c>
      <c r="F288" s="44">
        <f>IF(OR($A288="",$B288=""),"",'MPTO_working_2-way'!D287)</f>
        <v>2.3875968992248064</v>
      </c>
      <c r="G288" s="46">
        <f>IF(OR($A288="",$B288=""),"",'MPTO_working_2-way'!E287)</f>
        <v>1.7206703910614525</v>
      </c>
      <c r="H288" s="44">
        <f>IF(OR($A288="",$B288=""),"",'OddsRatio_working_2-way'!M287)</f>
        <v>2.3879735545878726</v>
      </c>
      <c r="I288" s="44">
        <f>IF(OR($A288="",$B288=""),"",'OddsRatio_working_2-way'!N287)</f>
        <v>1.7204748222288193</v>
      </c>
      <c r="J288" s="44">
        <f>IF('Log_working_2-way'!$D287="","",A288^('Log_working_2-way'!$D287))</f>
        <v>2.3937530589126359</v>
      </c>
      <c r="K288" s="46">
        <f>IF('Log_working_2-way'!$D287="","",B288^('Log_working_2-way'!$D287))</f>
        <v>1.7174872145429791</v>
      </c>
      <c r="L288" s="53">
        <f t="shared" si="45"/>
        <v>0.42105263157894729</v>
      </c>
      <c r="M288" s="53">
        <f t="shared" si="46"/>
        <v>0.57894736842105265</v>
      </c>
      <c r="N288" s="54">
        <v>385</v>
      </c>
      <c r="O288" s="54">
        <f t="shared" si="47"/>
        <v>218.33333333333334</v>
      </c>
      <c r="P288" s="54">
        <f t="shared" si="48"/>
        <v>155.83333333333331</v>
      </c>
      <c r="Q288" s="54">
        <f t="shared" si="49"/>
        <v>229.16666666666666</v>
      </c>
      <c r="R288" s="54">
        <f t="shared" si="50"/>
        <v>166.66666666666666</v>
      </c>
      <c r="S288" s="55">
        <f t="shared" si="51"/>
        <v>-10.833333333333314</v>
      </c>
      <c r="T288" s="55">
        <f t="shared" si="52"/>
        <v>-10.833333333333343</v>
      </c>
      <c r="U288" t="s">
        <v>248</v>
      </c>
      <c r="V288" t="s">
        <v>283</v>
      </c>
      <c r="W288" t="s">
        <v>308</v>
      </c>
      <c r="X288" t="s">
        <v>498</v>
      </c>
      <c r="Y288" s="57" t="s">
        <v>436</v>
      </c>
    </row>
    <row r="289" spans="1:25" ht="15" x14ac:dyDescent="0.25">
      <c r="A289">
        <v>2.08</v>
      </c>
      <c r="B289">
        <v>1.82</v>
      </c>
      <c r="C289" s="43">
        <f t="shared" si="44"/>
        <v>3.0219780219780112E-2</v>
      </c>
      <c r="D289" s="44">
        <f>IF(OR($A289="",$B289=""),"",A289*'MPTO_working_2-way'!$G288)</f>
        <v>2.1428571428571428</v>
      </c>
      <c r="E289" s="46">
        <f>IF(OR($A289="",$B289=""),"",B289*'MPTO_working_2-way'!$G288)</f>
        <v>1.8749999999999998</v>
      </c>
      <c r="F289" s="44">
        <f>IF(OR($A289="",$B289=""),"",'MPTO_working_2-way'!D288)</f>
        <v>2.1474926253687316</v>
      </c>
      <c r="G289" s="46">
        <f>IF(OR($A289="",$B289=""),"",'MPTO_working_2-way'!E288)</f>
        <v>1.8714652956298199</v>
      </c>
      <c r="H289" s="44">
        <f>IF(OR($A289="",$B289=""),"",'OddsRatio_working_2-way'!M288)</f>
        <v>2.1476380835140083</v>
      </c>
      <c r="I289" s="44">
        <f>IF(OR($A289="",$B289=""),"",'OddsRatio_working_2-way'!N288)</f>
        <v>1.8713548411865626</v>
      </c>
      <c r="J289" s="44">
        <f>IF('Log_working_2-way'!$D288="","",A289^('Log_working_2-way'!$D288))</f>
        <v>2.1497509176455911</v>
      </c>
      <c r="K289" s="46">
        <f>IF('Log_working_2-way'!$D288="","",B289^('Log_working_2-way'!$D288))</f>
        <v>1.8697536002386808</v>
      </c>
      <c r="L289" s="53">
        <f t="shared" si="45"/>
        <v>0.46666666666666667</v>
      </c>
      <c r="M289" s="53">
        <f t="shared" si="46"/>
        <v>0.53333333333333344</v>
      </c>
      <c r="N289" s="54">
        <v>386</v>
      </c>
      <c r="O289" s="54">
        <f t="shared" si="47"/>
        <v>200.42307692307691</v>
      </c>
      <c r="P289" s="54">
        <f t="shared" si="48"/>
        <v>173.91208791208788</v>
      </c>
      <c r="Q289" s="54">
        <f t="shared" si="49"/>
        <v>212.08791208791206</v>
      </c>
      <c r="R289" s="54">
        <f t="shared" si="50"/>
        <v>185.57692307692307</v>
      </c>
      <c r="S289" s="55">
        <f t="shared" si="51"/>
        <v>-11.664835164835154</v>
      </c>
      <c r="T289" s="55">
        <f t="shared" si="52"/>
        <v>-11.664835164835182</v>
      </c>
      <c r="U289" t="s">
        <v>282</v>
      </c>
      <c r="V289" t="s">
        <v>280</v>
      </c>
      <c r="W289" t="s">
        <v>308</v>
      </c>
      <c r="X289" t="s">
        <v>498</v>
      </c>
      <c r="Y289" s="57" t="s">
        <v>427</v>
      </c>
    </row>
    <row r="290" spans="1:25" ht="15" x14ac:dyDescent="0.25">
      <c r="A290">
        <v>2.2000000000000002</v>
      </c>
      <c r="B290">
        <v>1.74</v>
      </c>
      <c r="C290" s="43">
        <f t="shared" si="44"/>
        <v>2.925809822361547E-2</v>
      </c>
      <c r="D290" s="44">
        <f>IF(OR($A290="",$B290=""),"",A290*'MPTO_working_2-way'!$G289)</f>
        <v>2.264367816091954</v>
      </c>
      <c r="E290" s="46">
        <f>IF(OR($A290="",$B290=""),"",B290*'MPTO_working_2-way'!$G289)</f>
        <v>1.790909090909091</v>
      </c>
      <c r="F290" s="44">
        <f>IF(OR($A290="",$B290=""),"",'MPTO_working_2-way'!D289)</f>
        <v>2.2731591448931119</v>
      </c>
      <c r="G290" s="46">
        <f>IF(OR($A290="",$B290=""),"",'MPTO_working_2-way'!E289)</f>
        <v>1.78544776119403</v>
      </c>
      <c r="H290" s="44">
        <f>IF(OR($A290="",$B290=""),"",'OddsRatio_working_2-way'!M289)</f>
        <v>2.2734290799340271</v>
      </c>
      <c r="I290" s="44">
        <f>IF(OR($A290="",$B290=""),"",'OddsRatio_working_2-way'!N289)</f>
        <v>1.7852812659593167</v>
      </c>
      <c r="J290" s="44">
        <f>IF('Log_working_2-way'!$D289="","",A290^('Log_working_2-way'!$D289))</f>
        <v>2.2774497365044657</v>
      </c>
      <c r="K290" s="46">
        <f>IF('Log_working_2-way'!$D289="","",B290^('Log_working_2-way'!$D289))</f>
        <v>1.7828096647750074</v>
      </c>
      <c r="L290" s="53">
        <f t="shared" si="45"/>
        <v>0.44162436548223349</v>
      </c>
      <c r="M290" s="53">
        <f t="shared" si="46"/>
        <v>0.55837563451776651</v>
      </c>
      <c r="N290" s="54">
        <v>387</v>
      </c>
      <c r="O290" s="54">
        <f t="shared" si="47"/>
        <v>211.09090909090912</v>
      </c>
      <c r="P290" s="54">
        <f t="shared" si="48"/>
        <v>164.58620689655172</v>
      </c>
      <c r="Q290" s="54">
        <f t="shared" si="49"/>
        <v>222.41379310344826</v>
      </c>
      <c r="R290" s="54">
        <f t="shared" si="50"/>
        <v>175.90909090909091</v>
      </c>
      <c r="S290" s="55">
        <f t="shared" si="51"/>
        <v>-11.322884012539134</v>
      </c>
      <c r="T290" s="55">
        <f t="shared" si="52"/>
        <v>-11.322884012539191</v>
      </c>
      <c r="U290" t="s">
        <v>286</v>
      </c>
      <c r="V290" t="s">
        <v>247</v>
      </c>
      <c r="W290" t="s">
        <v>308</v>
      </c>
      <c r="X290" t="s">
        <v>498</v>
      </c>
      <c r="Y290" s="57" t="s">
        <v>429</v>
      </c>
    </row>
    <row r="291" spans="1:25" ht="15" x14ac:dyDescent="0.25">
      <c r="A291">
        <v>1.6</v>
      </c>
      <c r="B291">
        <v>2.48</v>
      </c>
      <c r="C291" s="43">
        <f t="shared" si="44"/>
        <v>2.8225806451612989E-2</v>
      </c>
      <c r="D291" s="44">
        <f>IF(OR($A291="",$B291=""),"",A291*'MPTO_working_2-way'!$G290)</f>
        <v>1.645161290322581</v>
      </c>
      <c r="E291" s="46">
        <f>IF(OR($A291="",$B291=""),"",B291*'MPTO_working_2-way'!$G290)</f>
        <v>2.5500000000000003</v>
      </c>
      <c r="F291" s="44">
        <f>IF(OR($A291="",$B291=""),"",'MPTO_working_2-way'!D290)</f>
        <v>1.6369636963696372</v>
      </c>
      <c r="G291" s="46">
        <f>IF(OR($A291="",$B291=""),"",'MPTO_working_2-way'!E290)</f>
        <v>2.5699481865284977</v>
      </c>
      <c r="H291" s="44">
        <f>IF(OR($A291="",$B291=""),"",'OddsRatio_working_2-way'!M290)</f>
        <v>1.6367145399670135</v>
      </c>
      <c r="I291" s="44">
        <f>IF(OR($A291="",$B291=""),"",'OddsRatio_working_2-way'!N290)</f>
        <v>2.5705625319186329</v>
      </c>
      <c r="J291" s="44">
        <f>IF('Log_working_2-way'!$D290="","",A291^('Log_working_2-way'!$D290))</f>
        <v>1.6329971102948844</v>
      </c>
      <c r="K291" s="46">
        <f>IF('Log_working_2-way'!$D290="","",B291^('Log_working_2-way'!$D290))</f>
        <v>2.5797860428369455</v>
      </c>
      <c r="L291" s="53">
        <f t="shared" si="45"/>
        <v>0.6078431372549018</v>
      </c>
      <c r="M291" s="53">
        <f t="shared" si="46"/>
        <v>0.39215686274509798</v>
      </c>
      <c r="N291" s="54">
        <v>388</v>
      </c>
      <c r="O291" s="54">
        <f t="shared" si="47"/>
        <v>145.50000000000006</v>
      </c>
      <c r="P291" s="54">
        <f t="shared" si="48"/>
        <v>231.54838709677421</v>
      </c>
      <c r="Q291" s="54">
        <f t="shared" si="49"/>
        <v>156.45161290322582</v>
      </c>
      <c r="R291" s="54">
        <f t="shared" si="50"/>
        <v>242.5</v>
      </c>
      <c r="S291" s="55">
        <f t="shared" si="51"/>
        <v>-10.951612903225765</v>
      </c>
      <c r="T291" s="55">
        <f t="shared" si="52"/>
        <v>-10.951612903225794</v>
      </c>
      <c r="U291" t="s">
        <v>249</v>
      </c>
      <c r="V291" t="s">
        <v>244</v>
      </c>
      <c r="W291" t="s">
        <v>308</v>
      </c>
      <c r="X291" t="s">
        <v>498</v>
      </c>
      <c r="Y291" s="57" t="s">
        <v>431</v>
      </c>
    </row>
    <row r="292" spans="1:25" ht="15" x14ac:dyDescent="0.25">
      <c r="A292">
        <v>1.66</v>
      </c>
      <c r="B292">
        <v>2.19</v>
      </c>
      <c r="C292" s="43">
        <f t="shared" si="44"/>
        <v>5.9030643120427051E-2</v>
      </c>
      <c r="D292" s="44">
        <f>IF(OR($A292="",$B292=""),"",A292*'MPTO_working_2-way'!$G291)</f>
        <v>1.7579908675799087</v>
      </c>
      <c r="E292" s="46">
        <f>IF(OR($A292="",$B292=""),"",B292*'MPTO_working_2-way'!$G291)</f>
        <v>2.3192771084337354</v>
      </c>
      <c r="F292" s="44">
        <f>IF(OR($A292="",$B292=""),"",'MPTO_working_2-way'!D291)</f>
        <v>1.7455226388822203</v>
      </c>
      <c r="G292" s="46">
        <f>IF(OR($A292="",$B292=""),"",'MPTO_working_2-way'!E291)</f>
        <v>2.3413408900624719</v>
      </c>
      <c r="H292" s="44">
        <f>IF(OR($A292="",$B292=""),"",'OddsRatio_working_2-way'!M291)</f>
        <v>1.7447293795329253</v>
      </c>
      <c r="I292" s="44">
        <f>IF(OR($A292="",$B292=""),"",'OddsRatio_working_2-way'!N291)</f>
        <v>2.3427696388548198</v>
      </c>
      <c r="J292" s="44">
        <f>IF('Log_working_2-way'!$D291="","",A292^('Log_working_2-way'!$D291))</f>
        <v>1.7389731793564314</v>
      </c>
      <c r="K292" s="46">
        <f>IF('Log_working_2-way'!$D291="","",B292^('Log_working_2-way'!$D291))</f>
        <v>2.3532290858866047</v>
      </c>
      <c r="L292" s="53">
        <f t="shared" si="45"/>
        <v>0.5688311688311688</v>
      </c>
      <c r="M292" s="53">
        <f t="shared" si="46"/>
        <v>0.43116883116883109</v>
      </c>
      <c r="N292" s="54">
        <v>389</v>
      </c>
      <c r="O292" s="54">
        <f t="shared" si="47"/>
        <v>154.66265060240966</v>
      </c>
      <c r="P292" s="54">
        <f t="shared" si="48"/>
        <v>211.3744292237443</v>
      </c>
      <c r="Q292" s="54">
        <f t="shared" si="49"/>
        <v>177.62557077625573</v>
      </c>
      <c r="R292" s="54">
        <f t="shared" si="50"/>
        <v>234.33734939759037</v>
      </c>
      <c r="S292" s="55">
        <f t="shared" si="51"/>
        <v>-22.962920173846072</v>
      </c>
      <c r="T292" s="55">
        <f t="shared" si="52"/>
        <v>-22.962920173846072</v>
      </c>
      <c r="U292" t="s">
        <v>89</v>
      </c>
      <c r="V292" t="s">
        <v>407</v>
      </c>
      <c r="W292" t="s">
        <v>414</v>
      </c>
      <c r="X292" t="s">
        <v>498</v>
      </c>
      <c r="Y292" s="57" t="s">
        <v>427</v>
      </c>
    </row>
    <row r="293" spans="1:25" ht="15" x14ac:dyDescent="0.25">
      <c r="A293">
        <v>2.15</v>
      </c>
      <c r="B293">
        <v>1.7</v>
      </c>
      <c r="C293" s="43">
        <f t="shared" si="44"/>
        <v>5.3351573187414569E-2</v>
      </c>
      <c r="D293" s="44">
        <f>IF(OR($A293="",$B293=""),"",A293*'MPTO_working_2-way'!$G292)</f>
        <v>2.2647058823529411</v>
      </c>
      <c r="E293" s="46">
        <f>IF(OR($A293="",$B293=""),"",B293*'MPTO_working_2-way'!$G292)</f>
        <v>1.7906976744186047</v>
      </c>
      <c r="F293" s="44">
        <f>IF(OR($A293="",$B293=""),"",'MPTO_working_2-way'!D292)</f>
        <v>2.280811232449298</v>
      </c>
      <c r="G293" s="46">
        <f>IF(OR($A293="",$B293=""),"",'MPTO_working_2-way'!E292)</f>
        <v>1.7807551766138856</v>
      </c>
      <c r="H293" s="44">
        <f>IF(OR($A293="",$B293=""),"",'OddsRatio_working_2-way'!M292)</f>
        <v>2.2817398889233114</v>
      </c>
      <c r="I293" s="44">
        <f>IF(OR($A293="",$B293=""),"",'OddsRatio_working_2-way'!N292)</f>
        <v>1.7801894976054942</v>
      </c>
      <c r="J293" s="44">
        <f>IF('Log_working_2-way'!$D292="","",A293^('Log_working_2-way'!$D292))</f>
        <v>2.2893000559740977</v>
      </c>
      <c r="K293" s="46">
        <f>IF('Log_working_2-way'!$D292="","",B293^('Log_working_2-way'!$D292))</f>
        <v>1.7756146409553155</v>
      </c>
      <c r="L293" s="53">
        <f t="shared" si="45"/>
        <v>0.44155844155844159</v>
      </c>
      <c r="M293" s="53">
        <f t="shared" si="46"/>
        <v>0.55844155844155841</v>
      </c>
      <c r="N293" s="54">
        <v>390</v>
      </c>
      <c r="O293" s="54">
        <f t="shared" si="47"/>
        <v>208.6046511627907</v>
      </c>
      <c r="P293" s="54">
        <f t="shared" si="48"/>
        <v>160.58823529411765</v>
      </c>
      <c r="Q293" s="54">
        <f t="shared" si="49"/>
        <v>229.41176470588235</v>
      </c>
      <c r="R293" s="54">
        <f t="shared" si="50"/>
        <v>181.3953488372093</v>
      </c>
      <c r="S293" s="55">
        <f t="shared" si="51"/>
        <v>-20.807113543091646</v>
      </c>
      <c r="T293" s="55">
        <f t="shared" si="52"/>
        <v>-20.807113543091646</v>
      </c>
      <c r="U293" t="s">
        <v>93</v>
      </c>
      <c r="V293" t="s">
        <v>90</v>
      </c>
      <c r="W293" t="s">
        <v>414</v>
      </c>
      <c r="X293" t="s">
        <v>498</v>
      </c>
      <c r="Y293" s="57" t="s">
        <v>436</v>
      </c>
    </row>
    <row r="294" spans="1:25" ht="15" x14ac:dyDescent="0.25">
      <c r="A294">
        <v>2.41</v>
      </c>
      <c r="B294">
        <v>1.57</v>
      </c>
      <c r="C294" s="43">
        <f t="shared" si="44"/>
        <v>5.1880434495335193E-2</v>
      </c>
      <c r="D294" s="44">
        <f>IF(OR($A294="",$B294=""),"",A294*'MPTO_working_2-way'!$G293)</f>
        <v>2.5350318471337578</v>
      </c>
      <c r="E294" s="46">
        <f>IF(OR($A294="",$B294=""),"",B294*'MPTO_working_2-way'!$G293)</f>
        <v>1.6514522821576763</v>
      </c>
      <c r="F294" s="44">
        <f>IF(OR($A294="",$B294=""),"",'MPTO_working_2-way'!D293)</f>
        <v>2.5707103305363996</v>
      </c>
      <c r="G294" s="46">
        <f>IF(OR($A294="",$B294=""),"",'MPTO_working_2-way'!E293)</f>
        <v>1.6366546272465774</v>
      </c>
      <c r="H294" s="44">
        <f>IF(OR($A294="",$B294=""),"",'OddsRatio_working_2-way'!M293)</f>
        <v>2.5727950313140986</v>
      </c>
      <c r="I294" s="44">
        <f>IF(OR($A294="",$B294=""),"",'OddsRatio_working_2-way'!N293)</f>
        <v>1.635810757339742</v>
      </c>
      <c r="J294" s="44">
        <f>IF('Log_working_2-way'!$D293="","",A294^('Log_working_2-way'!$D293))</f>
        <v>2.5897968274811696</v>
      </c>
      <c r="K294" s="46">
        <f>IF('Log_working_2-way'!$D293="","",B294^('Log_working_2-way'!$D293))</f>
        <v>1.6290111935759746</v>
      </c>
      <c r="L294" s="53">
        <f t="shared" si="45"/>
        <v>0.39447236180904527</v>
      </c>
      <c r="M294" s="53">
        <f t="shared" si="46"/>
        <v>0.60552763819095479</v>
      </c>
      <c r="N294" s="54">
        <v>391</v>
      </c>
      <c r="O294" s="54">
        <f t="shared" si="47"/>
        <v>228.75933609958506</v>
      </c>
      <c r="P294" s="54">
        <f t="shared" si="48"/>
        <v>141.95541401273886</v>
      </c>
      <c r="Q294" s="54">
        <f t="shared" si="49"/>
        <v>249.04458598726114</v>
      </c>
      <c r="R294" s="54">
        <f t="shared" si="50"/>
        <v>162.24066390041492</v>
      </c>
      <c r="S294" s="55">
        <f t="shared" si="51"/>
        <v>-20.285249887676088</v>
      </c>
      <c r="T294" s="55">
        <f t="shared" si="52"/>
        <v>-20.285249887676059</v>
      </c>
      <c r="U294" t="s">
        <v>394</v>
      </c>
      <c r="V294" t="s">
        <v>408</v>
      </c>
      <c r="W294" t="s">
        <v>414</v>
      </c>
      <c r="X294" t="s">
        <v>498</v>
      </c>
      <c r="Y294" s="57" t="s">
        <v>421</v>
      </c>
    </row>
    <row r="295" spans="1:25" ht="15" x14ac:dyDescent="0.25">
      <c r="A295">
        <v>2.71</v>
      </c>
      <c r="B295">
        <v>1.45</v>
      </c>
      <c r="C295" s="43">
        <f t="shared" si="44"/>
        <v>5.8658862450693405E-2</v>
      </c>
      <c r="D295" s="44">
        <f>IF(OR($A295="",$B295=""),"",A295*'MPTO_working_2-way'!$G294)</f>
        <v>2.8689655172413793</v>
      </c>
      <c r="E295" s="46">
        <f>IF(OR($A295="",$B295=""),"",B295*'MPTO_working_2-way'!$G294)</f>
        <v>1.5350553505535054</v>
      </c>
      <c r="F295" s="44">
        <f>IF(OR($A295="",$B295=""),"",'MPTO_working_2-way'!D294)</f>
        <v>2.9439970031841165</v>
      </c>
      <c r="G295" s="46">
        <f>IF(OR($A295="",$B295=""),"",'MPTO_working_2-way'!E294)</f>
        <v>1.5144040851719818</v>
      </c>
      <c r="H295" s="44">
        <f>IF(OR($A295="",$B295=""),"",'OddsRatio_working_2-way'!M294)</f>
        <v>2.949358868961792</v>
      </c>
      <c r="I295" s="44">
        <f>IF(OR($A295="",$B295=""),"",'OddsRatio_working_2-way'!N294)</f>
        <v>1.5129891760425769</v>
      </c>
      <c r="J295" s="44">
        <f>IF('Log_working_2-way'!$D294="","",A295^('Log_working_2-way'!$D294))</f>
        <v>2.9863469278573955</v>
      </c>
      <c r="K295" s="46">
        <f>IF('Log_working_2-way'!$D294="","",B295^('Log_working_2-way'!$D294))</f>
        <v>1.503436728981369</v>
      </c>
      <c r="L295" s="53">
        <f t="shared" si="45"/>
        <v>0.34855769230769229</v>
      </c>
      <c r="M295" s="53">
        <f t="shared" si="46"/>
        <v>0.65144230769230771</v>
      </c>
      <c r="N295" s="54">
        <v>392</v>
      </c>
      <c r="O295" s="54">
        <f t="shared" si="47"/>
        <v>247.35055350553503</v>
      </c>
      <c r="P295" s="54">
        <f t="shared" si="48"/>
        <v>121.6551724137931</v>
      </c>
      <c r="Q295" s="54">
        <f t="shared" si="49"/>
        <v>270.34482758620692</v>
      </c>
      <c r="R295" s="54">
        <f t="shared" si="50"/>
        <v>144.64944649446494</v>
      </c>
      <c r="S295" s="55">
        <f t="shared" si="51"/>
        <v>-22.994274080671886</v>
      </c>
      <c r="T295" s="55">
        <f t="shared" si="52"/>
        <v>-22.994274080671843</v>
      </c>
      <c r="U295" t="s">
        <v>88</v>
      </c>
      <c r="V295" t="s">
        <v>91</v>
      </c>
      <c r="W295" t="s">
        <v>414</v>
      </c>
      <c r="X295" t="s">
        <v>498</v>
      </c>
      <c r="Y295" s="57" t="s">
        <v>431</v>
      </c>
    </row>
    <row r="296" spans="1:25" ht="15" x14ac:dyDescent="0.25">
      <c r="A296">
        <v>2.12</v>
      </c>
      <c r="B296">
        <v>1.72</v>
      </c>
      <c r="C296" s="43">
        <f t="shared" ref="C296:C359" si="53">IF(OR($A296="",$B296=""),"",(1/A296)+(1/B296)-1)</f>
        <v>5.3093462044756512E-2</v>
      </c>
      <c r="D296" s="44">
        <f>IF(OR($A296="",$B296=""),"",A296*'MPTO_working_2-way'!$G295)</f>
        <v>2.2325581395348841</v>
      </c>
      <c r="E296" s="46">
        <f>IF(OR($A296="",$B296=""),"",B296*'MPTO_working_2-way'!$G295)</f>
        <v>1.8113207547169812</v>
      </c>
      <c r="F296" s="44">
        <f>IF(OR($A296="",$B296=""),"",'MPTO_working_2-way'!D295)</f>
        <v>2.2464268112370629</v>
      </c>
      <c r="G296" s="46">
        <f>IF(OR($A296="",$B296=""),"",'MPTO_working_2-way'!E295)</f>
        <v>1.8022933965994465</v>
      </c>
      <c r="H296" s="44">
        <f>IF(OR($A296="",$B296=""),"",'OddsRatio_working_2-way'!M295)</f>
        <v>2.2472191289246473</v>
      </c>
      <c r="I296" s="44">
        <f>IF(OR($A296="",$B296=""),"",'OddsRatio_working_2-way'!N295)</f>
        <v>1.8017837257372731</v>
      </c>
      <c r="J296" s="44">
        <f>IF('Log_working_2-way'!$D295="","",A296^('Log_working_2-way'!$D295))</f>
        <v>2.2537155029237406</v>
      </c>
      <c r="K296" s="46">
        <f>IF('Log_working_2-way'!$D295="","",B296^('Log_working_2-way'!$D295))</f>
        <v>1.7976291253207961</v>
      </c>
      <c r="L296" s="53">
        <f t="shared" ref="L296:L321" si="54">(1/D296)</f>
        <v>0.44791666666666657</v>
      </c>
      <c r="M296" s="53">
        <f t="shared" ref="M296:M321" si="55">(1/E296)</f>
        <v>0.55208333333333337</v>
      </c>
      <c r="N296" s="54">
        <v>393</v>
      </c>
      <c r="O296" s="54">
        <f t="shared" ref="O296:O321" si="56">(1/A296)*((N296*A296)-N296)</f>
        <v>207.62264150943398</v>
      </c>
      <c r="P296" s="54">
        <f t="shared" ref="P296:P321" si="57">(1/B296)*((N296*B296)-N296)</f>
        <v>164.51162790697677</v>
      </c>
      <c r="Q296" s="54">
        <f t="shared" ref="Q296:Q321" si="58">(1/B296)*N296</f>
        <v>228.48837209302326</v>
      </c>
      <c r="R296" s="54">
        <f t="shared" ref="R296:R321" si="59">(1/A296)*N296</f>
        <v>185.37735849056602</v>
      </c>
      <c r="S296" s="55">
        <f t="shared" ref="S296:S321" si="60">O296-Q296</f>
        <v>-20.865730583589283</v>
      </c>
      <c r="T296" s="55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t="s">
        <v>498</v>
      </c>
      <c r="Y296" s="57" t="s">
        <v>429</v>
      </c>
    </row>
    <row r="297" spans="1:25" ht="15" x14ac:dyDescent="0.25">
      <c r="A297">
        <v>1.72</v>
      </c>
      <c r="B297">
        <v>2.2400000000000002</v>
      </c>
      <c r="C297" s="43">
        <f t="shared" si="53"/>
        <v>2.7823920265780622E-2</v>
      </c>
      <c r="D297" s="44">
        <f>IF(OR($A297="",$B297=""),"",A297*'MPTO_working_2-way'!$G296)</f>
        <v>1.7678571428571426</v>
      </c>
      <c r="E297" s="46">
        <f>IF(OR($A297="",$B297=""),"",B297*'MPTO_working_2-way'!$G296)</f>
        <v>2.3023255813953489</v>
      </c>
      <c r="F297" s="44">
        <f>IF(OR($A297="",$B297=""),"",'MPTO_working_2-way'!D296)</f>
        <v>1.762166117819246</v>
      </c>
      <c r="G297" s="46">
        <f>IF(OR($A297="",$B297=""),"",'MPTO_working_2-way'!E296)</f>
        <v>2.3120499279884781</v>
      </c>
      <c r="H297" s="44">
        <f>IF(OR($A297="",$B297=""),"",'OddsRatio_working_2-way'!M296)</f>
        <v>1.7620007620011424</v>
      </c>
      <c r="I297" s="44">
        <f>IF(OR($A297="",$B297=""),"",'OddsRatio_working_2-way'!N296)</f>
        <v>2.3123346456686344</v>
      </c>
      <c r="J297" s="44">
        <f>IF('Log_working_2-way'!$D296="","",A297^('Log_working_2-way'!$D296))</f>
        <v>1.7594273311587105</v>
      </c>
      <c r="K297" s="46">
        <f>IF('Log_working_2-way'!$D296="","",B297^('Log_working_2-way'!$D296))</f>
        <v>2.3167816840015738</v>
      </c>
      <c r="L297" s="53">
        <f t="shared" si="54"/>
        <v>0.56565656565656575</v>
      </c>
      <c r="M297" s="53">
        <f t="shared" si="55"/>
        <v>0.43434343434343431</v>
      </c>
      <c r="N297" s="54">
        <v>394</v>
      </c>
      <c r="O297" s="54">
        <f t="shared" si="56"/>
        <v>164.93023255813952</v>
      </c>
      <c r="P297" s="54">
        <f t="shared" si="57"/>
        <v>218.10714285714286</v>
      </c>
      <c r="Q297" s="54">
        <f t="shared" si="58"/>
        <v>175.89285714285714</v>
      </c>
      <c r="R297" s="54">
        <f t="shared" si="59"/>
        <v>229.06976744186048</v>
      </c>
      <c r="S297" s="55">
        <f t="shared" si="60"/>
        <v>-10.962624584717616</v>
      </c>
      <c r="T297" s="55">
        <f t="shared" si="61"/>
        <v>-10.962624584717616</v>
      </c>
      <c r="U297" t="s">
        <v>97</v>
      </c>
      <c r="V297" t="s">
        <v>94</v>
      </c>
      <c r="W297" t="s">
        <v>310</v>
      </c>
      <c r="X297" t="s">
        <v>498</v>
      </c>
      <c r="Y297" s="57" t="s">
        <v>435</v>
      </c>
    </row>
    <row r="298" spans="1:25" ht="15" x14ac:dyDescent="0.25">
      <c r="A298">
        <v>1.83</v>
      </c>
      <c r="B298">
        <v>2.0699999999999998</v>
      </c>
      <c r="C298" s="43">
        <f t="shared" si="53"/>
        <v>2.9539874871307603E-2</v>
      </c>
      <c r="D298" s="44">
        <f>IF(OR($A298="",$B298=""),"",A298*'MPTO_working_2-way'!$G297)</f>
        <v>1.8840579710144929</v>
      </c>
      <c r="E298" s="46">
        <f>IF(OR($A298="",$B298=""),"",B298*'MPTO_working_2-way'!$G297)</f>
        <v>2.1311475409836067</v>
      </c>
      <c r="F298" s="44">
        <f>IF(OR($A298="",$B298=""),"",'MPTO_working_2-way'!D297)</f>
        <v>1.8808371192373576</v>
      </c>
      <c r="G298" s="46">
        <f>IF(OR($A298="",$B298=""),"",'MPTO_working_2-way'!E297)</f>
        <v>2.1352836729517204</v>
      </c>
      <c r="H298" s="44">
        <f>IF(OR($A298="",$B298=""),"",'OddsRatio_working_2-way'!M297)</f>
        <v>1.8807388571985679</v>
      </c>
      <c r="I298" s="44">
        <f>IF(OR($A298="",$B298=""),"",'OddsRatio_working_2-way'!N297)</f>
        <v>2.1354103339788768</v>
      </c>
      <c r="J298" s="44">
        <f>IF('Log_working_2-way'!$D297="","",A298^('Log_working_2-way'!$D297))</f>
        <v>1.8792804075818812</v>
      </c>
      <c r="K298" s="46">
        <f>IF('Log_working_2-way'!$D297="","",B298^('Log_working_2-way'!$D297))</f>
        <v>2.137293622577233</v>
      </c>
      <c r="L298" s="53">
        <f t="shared" si="54"/>
        <v>0.53076923076923077</v>
      </c>
      <c r="M298" s="53">
        <f t="shared" si="55"/>
        <v>0.46923076923076917</v>
      </c>
      <c r="N298" s="54">
        <v>395</v>
      </c>
      <c r="O298" s="54">
        <f t="shared" si="56"/>
        <v>179.15300546448086</v>
      </c>
      <c r="P298" s="54">
        <f t="shared" si="57"/>
        <v>204.17874396135267</v>
      </c>
      <c r="Q298" s="54">
        <f t="shared" si="58"/>
        <v>190.82125603864736</v>
      </c>
      <c r="R298" s="54">
        <f t="shared" si="59"/>
        <v>215.84699453551912</v>
      </c>
      <c r="S298" s="55">
        <f t="shared" si="60"/>
        <v>-11.668250574166507</v>
      </c>
      <c r="T298" s="55">
        <f t="shared" si="61"/>
        <v>-11.66825057416645</v>
      </c>
      <c r="U298" t="s">
        <v>254</v>
      </c>
      <c r="V298" t="s">
        <v>288</v>
      </c>
      <c r="W298" t="s">
        <v>310</v>
      </c>
      <c r="X298" t="s">
        <v>498</v>
      </c>
      <c r="Y298" s="57" t="s">
        <v>502</v>
      </c>
    </row>
    <row r="299" spans="1:25" ht="15" x14ac:dyDescent="0.25">
      <c r="A299">
        <v>1.59</v>
      </c>
      <c r="B299">
        <v>2.5</v>
      </c>
      <c r="C299" s="43">
        <f t="shared" si="53"/>
        <v>2.8930817610062887E-2</v>
      </c>
      <c r="D299" s="44">
        <f>IF(OR($A299="",$B299=""),"",A299*'MPTO_working_2-way'!$G298)</f>
        <v>1.6360000000000001</v>
      </c>
      <c r="E299" s="46">
        <f>IF(OR($A299="",$B299=""),"",B299*'MPTO_working_2-way'!$G298)</f>
        <v>2.5723270440251573</v>
      </c>
      <c r="F299" s="44">
        <f>IF(OR($A299="",$B299=""),"",'MPTO_working_2-way'!D298)</f>
        <v>1.6274309109518936</v>
      </c>
      <c r="G299" s="46">
        <f>IF(OR($A299="",$B299=""),"",'MPTO_working_2-way'!E298)</f>
        <v>2.5938009787928222</v>
      </c>
      <c r="H299" s="44">
        <f>IF(OR($A299="",$B299=""),"",'OddsRatio_working_2-way'!M298)</f>
        <v>1.6271629240742262</v>
      </c>
      <c r="I299" s="44">
        <f>IF(OR($A299="",$B299=""),"",'OddsRatio_working_2-way'!N298)</f>
        <v>2.594482010358202</v>
      </c>
      <c r="J299" s="44">
        <f>IF('Log_working_2-way'!$D298="","",A299^('Log_working_2-way'!$D298))</f>
        <v>1.6232742032249983</v>
      </c>
      <c r="K299" s="46">
        <f>IF('Log_working_2-way'!$D298="","",B299^('Log_working_2-way'!$D298))</f>
        <v>2.6044302729451743</v>
      </c>
      <c r="L299" s="53">
        <f t="shared" si="54"/>
        <v>0.6112469437652811</v>
      </c>
      <c r="M299" s="53">
        <f t="shared" si="55"/>
        <v>0.38875305623471879</v>
      </c>
      <c r="N299" s="54">
        <v>396</v>
      </c>
      <c r="O299" s="54">
        <f t="shared" si="56"/>
        <v>146.94339622641508</v>
      </c>
      <c r="P299" s="54">
        <f t="shared" si="57"/>
        <v>237.60000000000002</v>
      </c>
      <c r="Q299" s="54">
        <f t="shared" si="58"/>
        <v>158.4</v>
      </c>
      <c r="R299" s="54">
        <f t="shared" si="59"/>
        <v>249.0566037735849</v>
      </c>
      <c r="S299" s="55">
        <f t="shared" si="60"/>
        <v>-11.456603773584931</v>
      </c>
      <c r="T299" s="55">
        <f t="shared" si="61"/>
        <v>-11.456603773584874</v>
      </c>
      <c r="U299" t="s">
        <v>101</v>
      </c>
      <c r="V299" t="s">
        <v>103</v>
      </c>
      <c r="W299" t="s">
        <v>310</v>
      </c>
      <c r="X299" t="s">
        <v>498</v>
      </c>
      <c r="Y299" s="57" t="s">
        <v>421</v>
      </c>
    </row>
    <row r="300" spans="1:25" ht="15" x14ac:dyDescent="0.25">
      <c r="A300">
        <v>1.39</v>
      </c>
      <c r="B300">
        <v>3.13</v>
      </c>
      <c r="C300" s="43">
        <f t="shared" si="53"/>
        <v>3.8913278323028599E-2</v>
      </c>
      <c r="D300" s="44">
        <f>IF(OR($A300="",$B300=""),"",A300*'MPTO_working_2-way'!$G299)</f>
        <v>1.4440894568690097</v>
      </c>
      <c r="E300" s="46">
        <f>IF(OR($A300="",$B300=""),"",B300*'MPTO_working_2-way'!$G299)</f>
        <v>3.2517985611510793</v>
      </c>
      <c r="F300" s="44">
        <f>IF(OR($A300="",$B300=""),"",'MPTO_working_2-way'!D299)</f>
        <v>1.4286371024676967</v>
      </c>
      <c r="G300" s="46">
        <f>IF(OR($A300="",$B300=""),"",'MPTO_working_2-way'!E299)</f>
        <v>3.3329758302371015</v>
      </c>
      <c r="H300" s="44">
        <f>IF(OR($A300="",$B300=""),"",'OddsRatio_working_2-way'!M299)</f>
        <v>1.4279002121398117</v>
      </c>
      <c r="I300" s="44">
        <f>IF(OR($A300="",$B300=""),"",'OddsRatio_working_2-way'!N299)</f>
        <v>3.3369934663020482</v>
      </c>
      <c r="J300" s="44">
        <f>IF('Log_working_2-way'!$D299="","",A300^('Log_working_2-way'!$D299))</f>
        <v>1.4207622679036835</v>
      </c>
      <c r="K300" s="46">
        <f>IF('Log_working_2-way'!$D299="","",B300^('Log_working_2-way'!$D299))</f>
        <v>3.3766389628527826</v>
      </c>
      <c r="L300" s="53">
        <f t="shared" si="54"/>
        <v>0.6924778761061946</v>
      </c>
      <c r="M300" s="53">
        <f t="shared" si="55"/>
        <v>0.30752212389380529</v>
      </c>
      <c r="N300" s="54">
        <v>397</v>
      </c>
      <c r="O300" s="54">
        <f t="shared" si="56"/>
        <v>111.38848920863305</v>
      </c>
      <c r="P300" s="54">
        <f t="shared" si="57"/>
        <v>270.16293929712458</v>
      </c>
      <c r="Q300" s="54">
        <f t="shared" si="58"/>
        <v>126.83706070287539</v>
      </c>
      <c r="R300" s="54">
        <f t="shared" si="59"/>
        <v>285.61151079136692</v>
      </c>
      <c r="S300" s="55">
        <f t="shared" si="60"/>
        <v>-15.448571494242344</v>
      </c>
      <c r="T300" s="55">
        <f t="shared" si="61"/>
        <v>-15.448571494242344</v>
      </c>
      <c r="U300" t="s">
        <v>98</v>
      </c>
      <c r="V300" t="s">
        <v>96</v>
      </c>
      <c r="W300" t="s">
        <v>310</v>
      </c>
      <c r="X300" t="s">
        <v>498</v>
      </c>
      <c r="Y300" s="57" t="s">
        <v>419</v>
      </c>
    </row>
    <row r="301" spans="1:25" ht="15" x14ac:dyDescent="0.25">
      <c r="A301">
        <v>1.65</v>
      </c>
      <c r="B301">
        <v>2.38</v>
      </c>
      <c r="C301" s="43">
        <f t="shared" si="53"/>
        <v>2.6228673287496784E-2</v>
      </c>
      <c r="D301" s="44">
        <f>IF(OR($A301="",$B301=""),"",A301*'MPTO_working_2-way'!$G300)</f>
        <v>1.6932773109243695</v>
      </c>
      <c r="E301" s="46">
        <f>IF(OR($A301="",$B301=""),"",B301*'MPTO_working_2-way'!$G300)</f>
        <v>2.4424242424242424</v>
      </c>
      <c r="F301" s="44">
        <f>IF(OR($A301="",$B301=""),"",'MPTO_working_2-way'!D300)</f>
        <v>1.686493450719347</v>
      </c>
      <c r="G301" s="46">
        <f>IF(OR($A301="",$B301=""),"",'MPTO_working_2-way'!E300)</f>
        <v>2.4566781357522673</v>
      </c>
      <c r="H301" s="44">
        <f>IF(OR($A301="",$B301=""),"",'OddsRatio_working_2-way'!M300)</f>
        <v>1.6863049560899459</v>
      </c>
      <c r="I301" s="44">
        <f>IF(OR($A301="",$B301=""),"",'OddsRatio_working_2-way'!N300)</f>
        <v>2.4570782144678858</v>
      </c>
      <c r="J301" s="44">
        <f>IF('Log_working_2-way'!$D300="","",A301^('Log_working_2-way'!$D300))</f>
        <v>1.6832366497868074</v>
      </c>
      <c r="K301" s="46">
        <f>IF('Log_working_2-way'!$D300="","",B301^('Log_working_2-way'!$D300))</f>
        <v>2.4636217192271848</v>
      </c>
      <c r="L301" s="53">
        <f t="shared" si="54"/>
        <v>0.5905707196029778</v>
      </c>
      <c r="M301" s="53">
        <f t="shared" si="55"/>
        <v>0.40942928039702237</v>
      </c>
      <c r="N301" s="54">
        <v>398</v>
      </c>
      <c r="O301" s="54">
        <f t="shared" si="56"/>
        <v>156.78787878787875</v>
      </c>
      <c r="P301" s="54">
        <f t="shared" si="57"/>
        <v>230.77310924369749</v>
      </c>
      <c r="Q301" s="54">
        <f t="shared" si="58"/>
        <v>167.22689075630251</v>
      </c>
      <c r="R301" s="54">
        <f t="shared" si="59"/>
        <v>241.21212121212122</v>
      </c>
      <c r="S301" s="55">
        <f t="shared" si="60"/>
        <v>-10.439011968423756</v>
      </c>
      <c r="T301" s="55">
        <f t="shared" si="61"/>
        <v>-10.439011968423728</v>
      </c>
      <c r="U301" t="s">
        <v>143</v>
      </c>
      <c r="V301" t="s">
        <v>53</v>
      </c>
      <c r="W301" t="s">
        <v>310</v>
      </c>
      <c r="X301" t="s">
        <v>498</v>
      </c>
      <c r="Y301" s="57" t="s">
        <v>423</v>
      </c>
    </row>
    <row r="302" spans="1:25" ht="15" x14ac:dyDescent="0.25">
      <c r="A302">
        <v>2.46</v>
      </c>
      <c r="B302">
        <v>1.58</v>
      </c>
      <c r="C302" s="43">
        <f t="shared" si="53"/>
        <v>3.9415457445713731E-2</v>
      </c>
      <c r="D302" s="44">
        <f>IF(OR($A302="",$B302=""),"",A302*'MPTO_working_2-way'!$G301)</f>
        <v>2.5569620253164556</v>
      </c>
      <c r="E302" s="46">
        <f>IF(OR($A302="",$B302=""),"",B302*'MPTO_working_2-way'!$G301)</f>
        <v>1.6422764227642277</v>
      </c>
      <c r="F302" s="44">
        <f>IF(OR($A302="",$B302=""),"",'MPTO_working_2-way'!D301)</f>
        <v>2.5853398962352006</v>
      </c>
      <c r="G302" s="46">
        <f>IF(OR($A302="",$B302=""),"",'MPTO_working_2-way'!E301)</f>
        <v>1.630779558613745</v>
      </c>
      <c r="H302" s="44">
        <f>IF(OR($A302="",$B302=""),"",'OddsRatio_working_2-way'!M301)</f>
        <v>2.5865816648727367</v>
      </c>
      <c r="I302" s="44">
        <f>IF(OR($A302="",$B302=""),"",'OddsRatio_working_2-way'!N301)</f>
        <v>1.6302858668672515</v>
      </c>
      <c r="J302" s="44">
        <f>IF('Log_working_2-way'!$D301="","",A302^('Log_working_2-way'!$D301))</f>
        <v>2.599899815124826</v>
      </c>
      <c r="K302" s="46">
        <f>IF('Log_working_2-way'!$D301="","",B302^('Log_working_2-way'!$D301))</f>
        <v>1.6250391371672495</v>
      </c>
      <c r="L302" s="53">
        <f t="shared" si="54"/>
        <v>0.3910891089108911</v>
      </c>
      <c r="M302" s="53">
        <f t="shared" si="55"/>
        <v>0.6089108910891089</v>
      </c>
      <c r="N302" s="54">
        <v>399</v>
      </c>
      <c r="O302" s="54">
        <f t="shared" si="56"/>
        <v>236.80487804878047</v>
      </c>
      <c r="P302" s="54">
        <f t="shared" si="57"/>
        <v>146.46835443037978</v>
      </c>
      <c r="Q302" s="54">
        <f t="shared" si="58"/>
        <v>252.53164556962022</v>
      </c>
      <c r="R302" s="54">
        <f t="shared" si="59"/>
        <v>162.19512195121951</v>
      </c>
      <c r="S302" s="55">
        <f t="shared" si="60"/>
        <v>-15.726767520839758</v>
      </c>
      <c r="T302" s="55">
        <f t="shared" si="61"/>
        <v>-15.726767520839729</v>
      </c>
      <c r="U302" t="s">
        <v>492</v>
      </c>
      <c r="V302" t="s">
        <v>493</v>
      </c>
      <c r="W302" t="s">
        <v>311</v>
      </c>
      <c r="X302" t="s">
        <v>498</v>
      </c>
      <c r="Y302" s="57" t="s">
        <v>417</v>
      </c>
    </row>
    <row r="303" spans="1:25" ht="15" x14ac:dyDescent="0.25">
      <c r="A303">
        <v>2.0099999999999998</v>
      </c>
      <c r="B303">
        <v>1.88</v>
      </c>
      <c r="C303" s="43">
        <f t="shared" si="53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54"/>
        <v>0.48329048843187672</v>
      </c>
      <c r="M303" s="53">
        <f t="shared" si="55"/>
        <v>0.5167095115681235</v>
      </c>
      <c r="N303" s="54">
        <v>400</v>
      </c>
      <c r="O303" s="54">
        <f t="shared" si="56"/>
        <v>200.99502487562185</v>
      </c>
      <c r="P303" s="54">
        <f t="shared" si="57"/>
        <v>187.2340425531915</v>
      </c>
      <c r="Q303" s="54">
        <f t="shared" si="58"/>
        <v>212.7659574468085</v>
      </c>
      <c r="R303" s="54">
        <f t="shared" si="59"/>
        <v>199.00497512437815</v>
      </c>
      <c r="S303" s="55">
        <f t="shared" si="60"/>
        <v>-11.770932571186648</v>
      </c>
      <c r="T303" s="55">
        <f t="shared" si="61"/>
        <v>-11.770932571186648</v>
      </c>
      <c r="U303" t="s">
        <v>494</v>
      </c>
      <c r="V303" t="s">
        <v>495</v>
      </c>
      <c r="W303" t="s">
        <v>311</v>
      </c>
      <c r="X303" t="s">
        <v>498</v>
      </c>
      <c r="Y303" s="57" t="s">
        <v>430</v>
      </c>
    </row>
    <row r="304" spans="1:25" ht="15" x14ac:dyDescent="0.25">
      <c r="A304">
        <v>1.7</v>
      </c>
      <c r="B304">
        <v>2.23</v>
      </c>
      <c r="C304" s="43">
        <f t="shared" si="53"/>
        <v>3.6665787391189752E-2</v>
      </c>
      <c r="D304" s="44">
        <f>IF(OR($A304="",$B304=""),"",A304*'MPTO_working_2-way'!$G303)</f>
        <v>1.7623318385650226</v>
      </c>
      <c r="E304" s="46">
        <f>IF(OR($A304="",$B304=""),"",B304*'MPTO_working_2-way'!$G303)</f>
        <v>2.3117647058823532</v>
      </c>
      <c r="F304" s="44">
        <f>IF(OR($A304="",$B304=""),"",'MPTO_working_2-way'!D303)</f>
        <v>1.754686415181671</v>
      </c>
      <c r="G304" s="46">
        <f>IF(OR($A304="",$B304=""),"",'MPTO_working_2-way'!E303)</f>
        <v>2.3250536645200861</v>
      </c>
      <c r="H304" s="44">
        <f>IF(OR($A304="",$B304=""),"",'OddsRatio_working_2-way'!M303)</f>
        <v>1.7543909404658247</v>
      </c>
      <c r="I304" s="44">
        <f>IF(OR($A304="",$B304=""),"",'OddsRatio_working_2-way'!N303)</f>
        <v>2.3255726525328053</v>
      </c>
      <c r="J304" s="44">
        <f>IF('Log_working_2-way'!$D303="","",A304^('Log_working_2-way'!$D303))</f>
        <v>1.7509133848191525</v>
      </c>
      <c r="K304" s="46">
        <f>IF('Log_working_2-way'!$D303="","",B304^('Log_working_2-way'!$D303))</f>
        <v>2.3317115132269501</v>
      </c>
      <c r="L304" s="53">
        <f t="shared" si="54"/>
        <v>0.56743002544529253</v>
      </c>
      <c r="M304" s="53">
        <f t="shared" si="55"/>
        <v>0.43256997455470736</v>
      </c>
      <c r="N304" s="54">
        <v>401</v>
      </c>
      <c r="O304" s="54">
        <f t="shared" si="56"/>
        <v>165.11764705882351</v>
      </c>
      <c r="P304" s="54">
        <f t="shared" si="57"/>
        <v>221.17937219730945</v>
      </c>
      <c r="Q304" s="54">
        <f t="shared" si="58"/>
        <v>179.82062780269058</v>
      </c>
      <c r="R304" s="54">
        <f t="shared" si="59"/>
        <v>235.88235294117649</v>
      </c>
      <c r="S304" s="55">
        <f t="shared" si="60"/>
        <v>-14.702980743867073</v>
      </c>
      <c r="T304" s="55">
        <f t="shared" si="61"/>
        <v>-14.702980743867045</v>
      </c>
      <c r="U304" t="s">
        <v>261</v>
      </c>
      <c r="V304" t="s">
        <v>297</v>
      </c>
      <c r="W304" t="s">
        <v>312</v>
      </c>
      <c r="X304" t="s">
        <v>498</v>
      </c>
      <c r="Y304" s="57" t="s">
        <v>421</v>
      </c>
    </row>
    <row r="305" spans="1:25" ht="15" x14ac:dyDescent="0.25">
      <c r="A305">
        <v>2.06</v>
      </c>
      <c r="B305">
        <v>1.84</v>
      </c>
      <c r="C305" s="43">
        <f t="shared" si="53"/>
        <v>2.891515407344869E-2</v>
      </c>
      <c r="D305" s="44">
        <f>IF(OR($A305="",$B305=""),"",A305*'MPTO_working_2-way'!$G304)</f>
        <v>2.1195652173913042</v>
      </c>
      <c r="E305" s="46">
        <f>IF(OR($A305="",$B305=""),"",B305*'MPTO_working_2-way'!$G304)</f>
        <v>1.8932038834951457</v>
      </c>
      <c r="F305" s="44">
        <f>IF(OR($A305="",$B305=""),"",'MPTO_working_2-way'!D304)</f>
        <v>2.1232354918216445</v>
      </c>
      <c r="G305" s="46">
        <f>IF(OR($A305="",$B305=""),"",'MPTO_working_2-way'!E304)</f>
        <v>1.8902852583283463</v>
      </c>
      <c r="H305" s="44">
        <f>IF(OR($A305="",$B305=""),"",'OddsRatio_working_2-way'!M304)</f>
        <v>2.123345344008138</v>
      </c>
      <c r="I305" s="44">
        <f>IF(OR($A305="",$B305=""),"",'OddsRatio_working_2-way'!N304)</f>
        <v>1.8901981971385247</v>
      </c>
      <c r="J305" s="44">
        <f>IF('Log_working_2-way'!$D304="","",A305^('Log_working_2-way'!$D304))</f>
        <v>2.1250149218724146</v>
      </c>
      <c r="K305" s="46">
        <f>IF('Log_working_2-way'!$D304="","",B305^('Log_working_2-way'!$D304))</f>
        <v>1.8888770989238437</v>
      </c>
      <c r="L305" s="53">
        <f t="shared" si="54"/>
        <v>0.47179487179487184</v>
      </c>
      <c r="M305" s="53">
        <f t="shared" si="55"/>
        <v>0.52820512820512822</v>
      </c>
      <c r="N305" s="54">
        <v>402</v>
      </c>
      <c r="O305" s="54">
        <f t="shared" si="56"/>
        <v>206.85436893203885</v>
      </c>
      <c r="P305" s="54">
        <f t="shared" si="57"/>
        <v>183.52173913043481</v>
      </c>
      <c r="Q305" s="54">
        <f t="shared" si="58"/>
        <v>218.47826086956522</v>
      </c>
      <c r="R305" s="54">
        <f t="shared" si="59"/>
        <v>195.14563106796118</v>
      </c>
      <c r="S305" s="55">
        <f t="shared" si="60"/>
        <v>-11.623891937526366</v>
      </c>
      <c r="T305" s="55">
        <f t="shared" si="61"/>
        <v>-11.623891937526366</v>
      </c>
      <c r="U305" t="s">
        <v>258</v>
      </c>
      <c r="V305" t="s">
        <v>260</v>
      </c>
      <c r="W305" t="s">
        <v>312</v>
      </c>
      <c r="X305" t="s">
        <v>498</v>
      </c>
      <c r="Y305" s="57" t="s">
        <v>420</v>
      </c>
    </row>
    <row r="306" spans="1:25" ht="15" x14ac:dyDescent="0.25">
      <c r="A306">
        <v>1.54</v>
      </c>
      <c r="B306">
        <v>2.6</v>
      </c>
      <c r="C306" s="43">
        <f t="shared" si="53"/>
        <v>3.3966033966033926E-2</v>
      </c>
      <c r="D306" s="44">
        <f>IF(OR($A306="",$B306=""),"",A306*'MPTO_working_2-way'!$G305)</f>
        <v>1.5923076923076922</v>
      </c>
      <c r="E306" s="46">
        <f>IF(OR($A306="",$B306=""),"",B306*'MPTO_working_2-way'!$G305)</f>
        <v>2.6883116883116882</v>
      </c>
      <c r="F306" s="44">
        <f>IF(OR($A306="",$B306=""),"",'MPTO_working_2-way'!D305)</f>
        <v>1.5813586097946286</v>
      </c>
      <c r="G306" s="46">
        <f>IF(OR($A306="",$B306=""),"",'MPTO_working_2-way'!E305)</f>
        <v>2.7201086956521738</v>
      </c>
      <c r="H306" s="44">
        <f>IF(OR($A306="",$B306=""),"",'OddsRatio_working_2-way'!M305)</f>
        <v>1.5809475019311128</v>
      </c>
      <c r="I306" s="44">
        <f>IF(OR($A306="",$B306=""),"",'OddsRatio_working_2-way'!N305)</f>
        <v>2.7213259316477414</v>
      </c>
      <c r="J306" s="44">
        <f>IF('Log_working_2-way'!$D305="","",A306^('Log_working_2-way'!$D305))</f>
        <v>1.5759562356951364</v>
      </c>
      <c r="K306" s="46">
        <f>IF('Log_working_2-way'!$D305="","",B306^('Log_working_2-way'!$D305))</f>
        <v>2.7362430303283927</v>
      </c>
      <c r="L306" s="53">
        <f t="shared" si="54"/>
        <v>0.6280193236714976</v>
      </c>
      <c r="M306" s="53">
        <f t="shared" si="55"/>
        <v>0.37198067632850246</v>
      </c>
      <c r="N306" s="54">
        <v>403</v>
      </c>
      <c r="O306" s="54">
        <f t="shared" si="56"/>
        <v>141.3116883116883</v>
      </c>
      <c r="P306" s="54">
        <f t="shared" si="57"/>
        <v>247.99999999999997</v>
      </c>
      <c r="Q306" s="54">
        <f t="shared" si="58"/>
        <v>155</v>
      </c>
      <c r="R306" s="54">
        <f t="shared" si="59"/>
        <v>261.68831168831167</v>
      </c>
      <c r="S306" s="55">
        <f t="shared" si="60"/>
        <v>-13.6883116883117</v>
      </c>
      <c r="T306" s="55">
        <f t="shared" si="61"/>
        <v>-13.6883116883117</v>
      </c>
      <c r="U306" t="s">
        <v>259</v>
      </c>
      <c r="V306" t="s">
        <v>294</v>
      </c>
      <c r="W306" t="s">
        <v>312</v>
      </c>
      <c r="X306" t="s">
        <v>498</v>
      </c>
      <c r="Y306" s="57" t="s">
        <v>421</v>
      </c>
    </row>
    <row r="307" spans="1:25" ht="15" x14ac:dyDescent="0.25">
      <c r="A307">
        <v>1.38</v>
      </c>
      <c r="B307">
        <v>3.19</v>
      </c>
      <c r="C307" s="43">
        <f t="shared" si="53"/>
        <v>3.8117304983871891E-2</v>
      </c>
      <c r="D307" s="44">
        <f>IF(OR($A307="",$B307=""),"",A307*'MPTO_working_2-way'!$G306)</f>
        <v>1.4326018808777432</v>
      </c>
      <c r="E307" s="46">
        <f>IF(OR($A307="",$B307=""),"",B307*'MPTO_working_2-way'!$G306)</f>
        <v>3.3115942028985512</v>
      </c>
      <c r="F307" s="44">
        <f>IF(OR($A307="",$B307=""),"",'MPTO_working_2-way'!D306)</f>
        <v>1.4172756833327969</v>
      </c>
      <c r="G307" s="46">
        <f>IF(OR($A307="",$B307=""),"",'MPTO_working_2-way'!E306)</f>
        <v>3.396497183859271</v>
      </c>
      <c r="H307" s="44">
        <f>IF(OR($A307="",$B307=""),"",'OddsRatio_working_2-way'!M306)</f>
        <v>1.4165524957735338</v>
      </c>
      <c r="I307" s="44">
        <f>IF(OR($A307="",$B307=""),"",'OddsRatio_working_2-way'!N306)</f>
        <v>3.4006578045895766</v>
      </c>
      <c r="J307" s="44">
        <f>IF('Log_working_2-way'!$D306="","",A307^('Log_working_2-way'!$D306))</f>
        <v>1.4094656717471108</v>
      </c>
      <c r="K307" s="46">
        <f>IF('Log_working_2-way'!$D306="","",B307^('Log_working_2-way'!$D306))</f>
        <v>3.4422071714373672</v>
      </c>
      <c r="L307" s="53">
        <f t="shared" si="54"/>
        <v>0.69803063457330405</v>
      </c>
      <c r="M307" s="53">
        <f t="shared" si="55"/>
        <v>0.30196936542669578</v>
      </c>
      <c r="N307" s="54">
        <v>404</v>
      </c>
      <c r="O307" s="54">
        <f t="shared" si="56"/>
        <v>111.2463768115942</v>
      </c>
      <c r="P307" s="54">
        <f t="shared" si="57"/>
        <v>277.35423197492167</v>
      </c>
      <c r="Q307" s="54">
        <f t="shared" si="58"/>
        <v>126.64576802507838</v>
      </c>
      <c r="R307" s="54">
        <f t="shared" si="59"/>
        <v>292.75362318840587</v>
      </c>
      <c r="S307" s="55">
        <f t="shared" si="60"/>
        <v>-15.399391213484179</v>
      </c>
      <c r="T307" s="55">
        <f t="shared" si="61"/>
        <v>-15.399391213484193</v>
      </c>
      <c r="U307" t="s">
        <v>293</v>
      </c>
      <c r="V307" t="s">
        <v>291</v>
      </c>
      <c r="W307" t="s">
        <v>312</v>
      </c>
      <c r="X307" t="s">
        <v>498</v>
      </c>
      <c r="Y307" s="57" t="s">
        <v>427</v>
      </c>
    </row>
    <row r="308" spans="1:25" ht="15" x14ac:dyDescent="0.25">
      <c r="A308">
        <v>2.4300000000000002</v>
      </c>
      <c r="B308">
        <v>1.61</v>
      </c>
      <c r="C308" s="43">
        <f t="shared" si="53"/>
        <v>3.2640646167216181E-2</v>
      </c>
      <c r="D308" s="44">
        <f>IF(OR($A308="",$B308=""),"",A308*'MPTO_working_2-way'!$G307)</f>
        <v>2.5093167701863357</v>
      </c>
      <c r="E308" s="46">
        <f>IF(OR($A308="",$B308=""),"",B308*'MPTO_working_2-way'!$G307)</f>
        <v>1.6625514403292181</v>
      </c>
      <c r="F308" s="44">
        <f>IF(OR($A308="",$B308=""),"",'MPTO_working_2-way'!D307)</f>
        <v>2.5303495779840248</v>
      </c>
      <c r="G308" s="46">
        <f>IF(OR($A308="",$B308=""),"",'MPTO_working_2-way'!E307)</f>
        <v>1.6534454704900365</v>
      </c>
      <c r="H308" s="44">
        <f>IF(OR($A308="",$B308=""),"",'OddsRatio_working_2-way'!M307)</f>
        <v>2.5310983949707371</v>
      </c>
      <c r="I308" s="44">
        <f>IF(OR($A308="",$B308=""),"",'OddsRatio_working_2-way'!N307)</f>
        <v>1.6531258887637414</v>
      </c>
      <c r="J308" s="44">
        <f>IF('Log_working_2-way'!$D307="","",A308^('Log_working_2-way'!$D307))</f>
        <v>2.5408594420942658</v>
      </c>
      <c r="K308" s="46">
        <f>IF('Log_working_2-way'!$D307="","",B308^('Log_working_2-way'!$D307))</f>
        <v>1.6489884623355247</v>
      </c>
      <c r="L308" s="53">
        <f t="shared" si="54"/>
        <v>0.39851485148514848</v>
      </c>
      <c r="M308" s="53">
        <f t="shared" si="55"/>
        <v>0.60148514851485146</v>
      </c>
      <c r="N308" s="54">
        <v>405</v>
      </c>
      <c r="O308" s="54">
        <f t="shared" si="56"/>
        <v>238.33333333333334</v>
      </c>
      <c r="P308" s="54">
        <f t="shared" si="57"/>
        <v>153.44720496894413</v>
      </c>
      <c r="Q308" s="54">
        <f t="shared" si="58"/>
        <v>251.55279503105589</v>
      </c>
      <c r="R308" s="54">
        <f t="shared" si="59"/>
        <v>166.66666666666666</v>
      </c>
      <c r="S308" s="55">
        <f t="shared" si="60"/>
        <v>-13.219461697722551</v>
      </c>
      <c r="T308" s="55">
        <f t="shared" si="61"/>
        <v>-13.219461697722522</v>
      </c>
      <c r="U308" t="s">
        <v>325</v>
      </c>
      <c r="V308" t="s">
        <v>182</v>
      </c>
      <c r="W308" t="s">
        <v>313</v>
      </c>
      <c r="X308" t="s">
        <v>498</v>
      </c>
      <c r="Y308" s="57" t="s">
        <v>431</v>
      </c>
    </row>
    <row r="309" spans="1:25" ht="15" x14ac:dyDescent="0.25">
      <c r="A309">
        <v>2.4500000000000002</v>
      </c>
      <c r="B309">
        <v>1.6</v>
      </c>
      <c r="C309" s="43">
        <f t="shared" si="53"/>
        <v>3.3163265306122458E-2</v>
      </c>
      <c r="D309" s="44">
        <f>IF(OR($A309="",$B309=""),"",A309*'MPTO_working_2-way'!$G308)</f>
        <v>2.53125</v>
      </c>
      <c r="E309" s="46">
        <f>IF(OR($A309="",$B309=""),"",B309*'MPTO_working_2-way'!$G308)</f>
        <v>1.653061224489796</v>
      </c>
      <c r="F309" s="44">
        <f>IF(OR($A309="",$B309=""),"",'MPTO_working_2-way'!D308)</f>
        <v>2.5537459283387625</v>
      </c>
      <c r="G309" s="46">
        <f>IF(OR($A309="",$B309=""),"",'MPTO_working_2-way'!E308)</f>
        <v>1.6436058700209644</v>
      </c>
      <c r="H309" s="44">
        <f>IF(OR($A309="",$B309=""),"",'OddsRatio_working_2-way'!M308)</f>
        <v>2.5545631755148031</v>
      </c>
      <c r="I309" s="44">
        <f>IF(OR($A309="",$B309=""),"",'OddsRatio_working_2-way'!N308)</f>
        <v>1.643267520902677</v>
      </c>
      <c r="J309" s="44">
        <f>IF('Log_working_2-way'!$D308="","",A309^('Log_working_2-way'!$D308))</f>
        <v>2.5650213685886376</v>
      </c>
      <c r="K309" s="46">
        <f>IF('Log_working_2-way'!$D308="","",B309^('Log_working_2-way'!$D308))</f>
        <v>1.6389689112690746</v>
      </c>
      <c r="L309" s="53">
        <f t="shared" si="54"/>
        <v>0.39506172839506171</v>
      </c>
      <c r="M309" s="53">
        <f t="shared" si="55"/>
        <v>0.60493827160493829</v>
      </c>
      <c r="N309" s="54">
        <v>406</v>
      </c>
      <c r="O309" s="54">
        <f t="shared" si="56"/>
        <v>240.28571428571428</v>
      </c>
      <c r="P309" s="54">
        <f t="shared" si="57"/>
        <v>152.25</v>
      </c>
      <c r="Q309" s="54">
        <f t="shared" si="58"/>
        <v>253.75</v>
      </c>
      <c r="R309" s="54">
        <f t="shared" si="59"/>
        <v>165.71428571428569</v>
      </c>
      <c r="S309" s="55">
        <f t="shared" si="60"/>
        <v>-13.464285714285722</v>
      </c>
      <c r="T309" s="55">
        <f t="shared" si="61"/>
        <v>-13.464285714285694</v>
      </c>
      <c r="U309" t="s">
        <v>173</v>
      </c>
      <c r="V309" t="s">
        <v>148</v>
      </c>
      <c r="W309" t="s">
        <v>313</v>
      </c>
      <c r="X309" t="s">
        <v>498</v>
      </c>
      <c r="Y309" s="57" t="s">
        <v>428</v>
      </c>
    </row>
    <row r="310" spans="1:25" ht="15" x14ac:dyDescent="0.25">
      <c r="A310">
        <v>2.5</v>
      </c>
      <c r="B310">
        <v>1.58</v>
      </c>
      <c r="C310" s="43">
        <f t="shared" si="53"/>
        <v>3.2911392405063244E-2</v>
      </c>
      <c r="D310" s="44">
        <f>IF(OR($A310="",$B310=""),"",A310*'MPTO_working_2-way'!$G309)</f>
        <v>2.5822784810126582</v>
      </c>
      <c r="E310" s="46">
        <f>IF(OR($A310="",$B310=""),"",B310*'MPTO_working_2-way'!$G309)</f>
        <v>1.6319999999999999</v>
      </c>
      <c r="F310" s="44">
        <f>IF(OR($A310="",$B310=""),"",'MPTO_working_2-way'!D309)</f>
        <v>2.6072607260726071</v>
      </c>
      <c r="G310" s="46">
        <f>IF(OR($A310="",$B310=""),"",'MPTO_working_2-way'!E309)</f>
        <v>1.62217659137577</v>
      </c>
      <c r="H310" s="44">
        <f>IF(OR($A310="",$B310=""),"",'OddsRatio_working_2-way'!M309)</f>
        <v>2.6081688022566918</v>
      </c>
      <c r="I310" s="44">
        <f>IF(OR($A310="",$B310=""),"",'OddsRatio_working_2-way'!N309)</f>
        <v>1.6218252702059208</v>
      </c>
      <c r="J310" s="44">
        <f>IF('Log_working_2-way'!$D309="","",A310^('Log_working_2-way'!$D309))</f>
        <v>2.6198085173024386</v>
      </c>
      <c r="K310" s="46">
        <f>IF('Log_working_2-way'!$D309="","",B310^('Log_working_2-way'!$D309))</f>
        <v>1.6173569217090376</v>
      </c>
      <c r="L310" s="53">
        <f t="shared" si="54"/>
        <v>0.38725490196078433</v>
      </c>
      <c r="M310" s="53">
        <f t="shared" si="55"/>
        <v>0.61274509803921573</v>
      </c>
      <c r="N310" s="54">
        <v>407</v>
      </c>
      <c r="O310" s="54">
        <f t="shared" si="56"/>
        <v>244.20000000000002</v>
      </c>
      <c r="P310" s="54">
        <f t="shared" si="57"/>
        <v>149.40506329113927</v>
      </c>
      <c r="Q310" s="54">
        <f t="shared" si="58"/>
        <v>257.59493670886076</v>
      </c>
      <c r="R310" s="54">
        <f t="shared" si="59"/>
        <v>162.80000000000001</v>
      </c>
      <c r="S310" s="55">
        <f t="shared" si="60"/>
        <v>-13.39493670886074</v>
      </c>
      <c r="T310" s="55">
        <f t="shared" si="61"/>
        <v>-13.39493670886074</v>
      </c>
      <c r="U310" t="s">
        <v>171</v>
      </c>
      <c r="V310" t="s">
        <v>107</v>
      </c>
      <c r="W310" t="s">
        <v>313</v>
      </c>
      <c r="X310" t="s">
        <v>498</v>
      </c>
      <c r="Y310" s="57" t="s">
        <v>431</v>
      </c>
    </row>
    <row r="311" spans="1:25" ht="15" x14ac:dyDescent="0.25">
      <c r="A311">
        <v>1.65</v>
      </c>
      <c r="B311">
        <v>2.33</v>
      </c>
      <c r="C311" s="43">
        <f t="shared" si="53"/>
        <v>3.5245155416829377E-2</v>
      </c>
      <c r="D311" s="44">
        <f>IF(OR($A311="",$B311=""),"",A311*'MPTO_working_2-way'!$G310)</f>
        <v>1.7081545064377683</v>
      </c>
      <c r="E311" s="46">
        <f>IF(OR($A311="",$B311=""),"",B311*'MPTO_working_2-way'!$G310)</f>
        <v>2.4121212121212126</v>
      </c>
      <c r="F311" s="44">
        <f>IF(OR($A311="",$B311=""),"",'MPTO_working_2-way'!D310)</f>
        <v>1.6994142999226434</v>
      </c>
      <c r="G311" s="46">
        <f>IF(OR($A311="",$B311=""),"",'MPTO_working_2-way'!E310)</f>
        <v>2.4297677358192451</v>
      </c>
      <c r="H311" s="44">
        <f>IF(OR($A311="",$B311=""),"",'OddsRatio_working_2-way'!M310)</f>
        <v>1.6990864070422753</v>
      </c>
      <c r="I311" s="44">
        <f>IF(OR($A311="",$B311=""),"",'OddsRatio_working_2-way'!N310)</f>
        <v>2.4304383405634256</v>
      </c>
      <c r="J311" s="44">
        <f>IF('Log_working_2-way'!$D310="","",A311^('Log_working_2-way'!$D310))</f>
        <v>1.6951127521022427</v>
      </c>
      <c r="K311" s="46">
        <f>IF('Log_working_2-way'!$D310="","",B311^('Log_working_2-way'!$D310))</f>
        <v>2.4386155296037653</v>
      </c>
      <c r="L311" s="53">
        <f t="shared" si="54"/>
        <v>0.58542713567839189</v>
      </c>
      <c r="M311" s="53">
        <f t="shared" si="55"/>
        <v>0.41457286432160795</v>
      </c>
      <c r="N311" s="54">
        <v>408</v>
      </c>
      <c r="O311" s="54">
        <f t="shared" si="56"/>
        <v>160.72727272727269</v>
      </c>
      <c r="P311" s="54">
        <f t="shared" si="57"/>
        <v>232.89270386266094</v>
      </c>
      <c r="Q311" s="54">
        <f t="shared" si="58"/>
        <v>175.10729613733906</v>
      </c>
      <c r="R311" s="54">
        <f t="shared" si="59"/>
        <v>247.27272727272728</v>
      </c>
      <c r="S311" s="55">
        <f t="shared" si="60"/>
        <v>-14.380023410066372</v>
      </c>
      <c r="T311" s="55">
        <f t="shared" si="61"/>
        <v>-14.380023410066343</v>
      </c>
      <c r="U311" t="s">
        <v>266</v>
      </c>
      <c r="V311" t="s">
        <v>265</v>
      </c>
      <c r="W311" t="s">
        <v>314</v>
      </c>
      <c r="X311" t="s">
        <v>498</v>
      </c>
      <c r="Y311" s="57" t="s">
        <v>421</v>
      </c>
    </row>
    <row r="312" spans="1:25" ht="15" x14ac:dyDescent="0.25">
      <c r="A312">
        <v>2.0099999999999998</v>
      </c>
      <c r="B312">
        <v>1.85</v>
      </c>
      <c r="C312" s="43">
        <f t="shared" si="53"/>
        <v>3.80529783514858E-2</v>
      </c>
      <c r="D312" s="44">
        <f>IF(OR($A312="",$B312=""),"",A312*'MPTO_working_2-way'!$G311)</f>
        <v>2.086486486486486</v>
      </c>
      <c r="E312" s="46">
        <f>IF(OR($A312="",$B312=""),"",B312*'MPTO_working_2-way'!$G311)</f>
        <v>1.9203980099502489</v>
      </c>
      <c r="F312" s="44">
        <f>IF(OR($A312="",$B312=""),"",'MPTO_working_2-way'!D311)</f>
        <v>2.0899255304201207</v>
      </c>
      <c r="G312" s="46">
        <f>IF(OR($A312="",$B312=""),"",'MPTO_working_2-way'!E311)</f>
        <v>1.9174938764986464</v>
      </c>
      <c r="H312" s="44">
        <f>IF(OR($A312="",$B312=""),"",'OddsRatio_working_2-way'!M311)</f>
        <v>2.0900620597551534</v>
      </c>
      <c r="I312" s="44">
        <f>IF(OR($A312="",$B312=""),"",'OddsRatio_working_2-way'!N311)</f>
        <v>1.91737896118008</v>
      </c>
      <c r="J312" s="44">
        <f>IF('Log_working_2-way'!$D311="","",A312^('Log_working_2-way'!$D311))</f>
        <v>2.0916381493676872</v>
      </c>
      <c r="K312" s="46">
        <f>IF('Log_working_2-way'!$D311="","",B312^('Log_working_2-way'!$D311))</f>
        <v>1.9160544641822177</v>
      </c>
      <c r="L312" s="53">
        <f t="shared" si="54"/>
        <v>0.47927461139896382</v>
      </c>
      <c r="M312" s="53">
        <f t="shared" si="55"/>
        <v>0.52072538860103623</v>
      </c>
      <c r="N312" s="54">
        <v>409</v>
      </c>
      <c r="O312" s="54">
        <f t="shared" si="56"/>
        <v>205.51741293532336</v>
      </c>
      <c r="P312" s="54">
        <f t="shared" si="57"/>
        <v>187.91891891891893</v>
      </c>
      <c r="Q312" s="54">
        <f t="shared" si="58"/>
        <v>221.08108108108104</v>
      </c>
      <c r="R312" s="54">
        <f t="shared" si="59"/>
        <v>203.48258706467664</v>
      </c>
      <c r="S312" s="55">
        <f t="shared" si="60"/>
        <v>-15.563668145757674</v>
      </c>
      <c r="T312" s="55">
        <f t="shared" si="61"/>
        <v>-15.563668145757703</v>
      </c>
      <c r="U312" t="s">
        <v>67</v>
      </c>
      <c r="V312" t="s">
        <v>273</v>
      </c>
      <c r="W312" t="s">
        <v>316</v>
      </c>
      <c r="X312" t="s">
        <v>498</v>
      </c>
      <c r="Y312" s="57" t="s">
        <v>417</v>
      </c>
    </row>
    <row r="313" spans="1:25" ht="15" x14ac:dyDescent="0.25">
      <c r="A313">
        <v>1.93</v>
      </c>
      <c r="B313">
        <v>1.93</v>
      </c>
      <c r="C313" s="43">
        <f t="shared" si="53"/>
        <v>3.62694300518136E-2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</v>
      </c>
      <c r="I313" s="44">
        <f>IF(OR($A313="",$B313=""),"",'OddsRatio_working_2-way'!N312)</f>
        <v>2</v>
      </c>
      <c r="J313" s="44">
        <f>IF('Log_working_2-way'!$D312="","",A313^('Log_working_2-way'!$D312))</f>
        <v>1.9999999999999618</v>
      </c>
      <c r="K313" s="46">
        <f>IF('Log_working_2-way'!$D312="","",B313^('Log_working_2-way'!$D312))</f>
        <v>1.9999999999999618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197.56476683937825</v>
      </c>
      <c r="P313" s="54">
        <f t="shared" si="57"/>
        <v>197.56476683937825</v>
      </c>
      <c r="Q313" s="54">
        <f t="shared" si="58"/>
        <v>212.43523316062178</v>
      </c>
      <c r="R313" s="54">
        <f t="shared" si="59"/>
        <v>212.43523316062178</v>
      </c>
      <c r="S313" s="55">
        <f t="shared" si="60"/>
        <v>-14.870466321243526</v>
      </c>
      <c r="T313" s="55">
        <f t="shared" si="61"/>
        <v>-14.870466321243526</v>
      </c>
      <c r="U313" t="s">
        <v>125</v>
      </c>
      <c r="V313" t="s">
        <v>164</v>
      </c>
      <c r="W313" t="s">
        <v>316</v>
      </c>
      <c r="X313" t="s">
        <v>498</v>
      </c>
      <c r="Y313" s="57" t="s">
        <v>502</v>
      </c>
    </row>
    <row r="314" spans="1:25" ht="15" x14ac:dyDescent="0.25">
      <c r="A314">
        <v>1.76</v>
      </c>
      <c r="B314">
        <v>2.11</v>
      </c>
      <c r="C314" s="43">
        <f t="shared" si="53"/>
        <v>4.2115467470917878E-2</v>
      </c>
      <c r="D314" s="44">
        <f>IF(OR($A314="",$B314=""),"",A314*'MPTO_working_2-way'!$G313)</f>
        <v>1.8341232227488156</v>
      </c>
      <c r="E314" s="46">
        <f>IF(OR($A314="",$B314=""),"",B314*'MPTO_working_2-way'!$G313)</f>
        <v>2.1988636363636367</v>
      </c>
      <c r="F314" s="44">
        <f>IF(OR($A314="",$B314=""),"",'MPTO_working_2-way'!D313)</f>
        <v>1.8277389506841228</v>
      </c>
      <c r="G314" s="46">
        <f>IF(OR($A314="",$B314=""),"",'MPTO_working_2-way'!E313)</f>
        <v>2.208110357949816</v>
      </c>
      <c r="H314" s="44">
        <f>IF(OR($A314="",$B314=""),"",'OddsRatio_working_2-way'!M313)</f>
        <v>1.82745675698775</v>
      </c>
      <c r="I314" s="44">
        <f>IF(OR($A314="",$B314=""),"",'OddsRatio_working_2-way'!N313)</f>
        <v>2.208522368758425</v>
      </c>
      <c r="J314" s="44">
        <f>IF('Log_working_2-way'!$D313="","",A314^('Log_working_2-way'!$D313))</f>
        <v>1.8245405741311078</v>
      </c>
      <c r="K314" s="46">
        <f>IF('Log_working_2-way'!$D313="","",B314^('Log_working_2-way'!$D313))</f>
        <v>2.2127965940954506</v>
      </c>
      <c r="L314" s="53">
        <f t="shared" si="54"/>
        <v>0.54521963824289399</v>
      </c>
      <c r="M314" s="53">
        <f t="shared" si="55"/>
        <v>0.4547803617571059</v>
      </c>
      <c r="N314" s="54">
        <v>411</v>
      </c>
      <c r="O314" s="54">
        <f t="shared" si="56"/>
        <v>177.47727272727275</v>
      </c>
      <c r="P314" s="54">
        <f t="shared" si="57"/>
        <v>216.21327014218005</v>
      </c>
      <c r="Q314" s="54">
        <f t="shared" si="58"/>
        <v>194.78672985781992</v>
      </c>
      <c r="R314" s="54">
        <f t="shared" si="59"/>
        <v>233.52272727272728</v>
      </c>
      <c r="S314" s="55">
        <f t="shared" si="60"/>
        <v>-17.309457130547173</v>
      </c>
      <c r="T314" s="55">
        <f t="shared" si="61"/>
        <v>-17.30945713054723</v>
      </c>
      <c r="U314" t="s">
        <v>166</v>
      </c>
      <c r="V314" t="s">
        <v>129</v>
      </c>
      <c r="W314" t="s">
        <v>316</v>
      </c>
      <c r="X314" t="s">
        <v>498</v>
      </c>
      <c r="Y314" s="57" t="s">
        <v>423</v>
      </c>
    </row>
    <row r="315" spans="1:25" s="50" customFormat="1" ht="15" x14ac:dyDescent="0.25">
      <c r="A315">
        <v>1.67</v>
      </c>
      <c r="B315">
        <v>2.2799999999999998</v>
      </c>
      <c r="C315" s="43">
        <f t="shared" si="53"/>
        <v>3.7398886437651102E-2</v>
      </c>
      <c r="D315" s="44">
        <f>IF(OR($A315="",$B315=""),"",A315*'MPTO_working_2-way'!$G314)</f>
        <v>1.7324561403508774</v>
      </c>
      <c r="E315" s="46">
        <f>IF(OR($A315="",$B315=""),"",B315*'MPTO_working_2-way'!$G314)</f>
        <v>2.3652694610778444</v>
      </c>
      <c r="F315" s="44">
        <f>IF(OR($A315="",$B315=""),"",'MPTO_working_2-way'!D314)</f>
        <v>1.723831944947483</v>
      </c>
      <c r="G315" s="46">
        <f>IF(OR($A315="",$B315=""),"",'MPTO_working_2-way'!E314)</f>
        <v>2.3815361521140859</v>
      </c>
      <c r="H315" s="44">
        <f>IF(OR($A315="",$B315=""),"",'OddsRatio_working_2-way'!M314)</f>
        <v>1.7234898064243891</v>
      </c>
      <c r="I315" s="44">
        <f>IF(OR($A315="",$B315=""),"",'OddsRatio_working_2-way'!N314)</f>
        <v>2.382189480930176</v>
      </c>
      <c r="J315" s="44">
        <f>IF('Log_working_2-way'!$D314="","",A315^('Log_working_2-way'!$D314))</f>
        <v>1.7195646323348297</v>
      </c>
      <c r="K315" s="46">
        <f>IF('Log_working_2-way'!$D314="","",B315^('Log_working_2-way'!$D314))</f>
        <v>2.3897292266228689</v>
      </c>
      <c r="L315" s="53">
        <f t="shared" si="54"/>
        <v>0.57721518987341769</v>
      </c>
      <c r="M315" s="53">
        <f t="shared" si="55"/>
        <v>0.42278481012658226</v>
      </c>
      <c r="N315" s="54">
        <v>412</v>
      </c>
      <c r="O315" s="54">
        <f t="shared" si="56"/>
        <v>165.29341317365268</v>
      </c>
      <c r="P315" s="54">
        <f t="shared" si="57"/>
        <v>231.29824561403507</v>
      </c>
      <c r="Q315" s="54">
        <f t="shared" si="58"/>
        <v>180.70175438596493</v>
      </c>
      <c r="R315" s="54">
        <f t="shared" si="59"/>
        <v>246.70658682634732</v>
      </c>
      <c r="S315" s="55">
        <f t="shared" si="60"/>
        <v>-15.408341212312251</v>
      </c>
      <c r="T315" s="55">
        <f t="shared" si="61"/>
        <v>-15.408341212312251</v>
      </c>
      <c r="U315" t="s">
        <v>348</v>
      </c>
      <c r="V315" t="s">
        <v>349</v>
      </c>
      <c r="W315" t="s">
        <v>411</v>
      </c>
      <c r="X315" t="s">
        <v>499</v>
      </c>
      <c r="Y315" s="57" t="s">
        <v>430</v>
      </c>
    </row>
    <row r="316" spans="1:25" ht="15" x14ac:dyDescent="0.25">
      <c r="A316">
        <v>1.82</v>
      </c>
      <c r="B316">
        <v>2.09</v>
      </c>
      <c r="C316" s="43">
        <f t="shared" si="53"/>
        <v>2.7919448972080652E-2</v>
      </c>
      <c r="D316" s="44">
        <f>IF(OR($A316="",$B316=""),"",A316*'MPTO_working_2-way'!$G315)</f>
        <v>1.8708133971291869</v>
      </c>
      <c r="E316" s="46">
        <f>IF(OR($A316="",$B316=""),"",B316*'MPTO_working_2-way'!$G315)</f>
        <v>2.1483516483516483</v>
      </c>
      <c r="F316" s="44">
        <f>IF(OR($A316="",$B316=""),"",'MPTO_working_2-way'!D315)</f>
        <v>1.8674456281604401</v>
      </c>
      <c r="G316" s="46">
        <f>IF(OR($A316="",$B316=""),"",'MPTO_working_2-way'!E315)</f>
        <v>2.152810006225593</v>
      </c>
      <c r="H316" s="44">
        <f>IF(OR($A316="",$B316=""),"",'OddsRatio_working_2-way'!M315)</f>
        <v>1.8673485908108987</v>
      </c>
      <c r="I316" s="44">
        <f>IF(OR($A316="",$B316=""),"",'OddsRatio_working_2-way'!N315)</f>
        <v>2.1529389804681456</v>
      </c>
      <c r="J316" s="44">
        <f>IF('Log_working_2-way'!$D315="","",A316^('Log_working_2-way'!$D315))</f>
        <v>1.8658256434588982</v>
      </c>
      <c r="K316" s="46">
        <f>IF('Log_working_2-way'!$D315="","",B316^('Log_working_2-way'!$D315))</f>
        <v>2.1549669469306498</v>
      </c>
      <c r="L316" s="53">
        <f t="shared" si="54"/>
        <v>0.53452685421994872</v>
      </c>
      <c r="M316" s="53">
        <f t="shared" si="55"/>
        <v>0.46547314578005117</v>
      </c>
      <c r="N316" s="54">
        <v>413</v>
      </c>
      <c r="O316" s="54">
        <f t="shared" si="56"/>
        <v>186.07692307692309</v>
      </c>
      <c r="P316" s="54">
        <f t="shared" si="57"/>
        <v>215.39234449760767</v>
      </c>
      <c r="Q316" s="54">
        <f t="shared" si="58"/>
        <v>197.60765550239236</v>
      </c>
      <c r="R316" s="54">
        <f t="shared" si="59"/>
        <v>226.92307692307691</v>
      </c>
      <c r="S316" s="55">
        <f t="shared" si="60"/>
        <v>-11.530732425469267</v>
      </c>
      <c r="T316" s="55">
        <f t="shared" si="61"/>
        <v>-11.530732425469239</v>
      </c>
      <c r="U316" t="s">
        <v>38</v>
      </c>
      <c r="V316" t="s">
        <v>69</v>
      </c>
      <c r="W316" t="s">
        <v>443</v>
      </c>
      <c r="X316" t="s">
        <v>499</v>
      </c>
      <c r="Y316" s="57" t="s">
        <v>424</v>
      </c>
    </row>
    <row r="317" spans="1:25" ht="15" x14ac:dyDescent="0.25">
      <c r="A317">
        <v>1.56</v>
      </c>
      <c r="B317">
        <v>2.59</v>
      </c>
      <c r="C317" s="43">
        <f t="shared" si="53"/>
        <v>2.7126027126027186E-2</v>
      </c>
      <c r="D317" s="44">
        <f>IF(OR($A317="",$B317=""),"",A317*'MPTO_working_2-way'!$G316)</f>
        <v>1.6023166023166024</v>
      </c>
      <c r="E317" s="46">
        <f>IF(OR($A317="",$B317=""),"",B317*'MPTO_working_2-way'!$G316)</f>
        <v>2.6602564102564101</v>
      </c>
      <c r="F317" s="44">
        <f>IF(OR($A317="",$B317=""),"",'MPTO_working_2-way'!D316)</f>
        <v>1.5937204165351848</v>
      </c>
      <c r="G317" s="46">
        <f>IF(OR($A317="",$B317=""),"",'MPTO_working_2-way'!E316)</f>
        <v>2.6842944459208082</v>
      </c>
      <c r="H317" s="44">
        <f>IF(OR($A317="",$B317=""),"",'OddsRatio_working_2-way'!M316)</f>
        <v>1.5934654647590165</v>
      </c>
      <c r="I317" s="44">
        <f>IF(OR($A317="",$B317=""),"",'OddsRatio_working_2-way'!N316)</f>
        <v>2.685018016012207</v>
      </c>
      <c r="J317" s="44">
        <f>IF('Log_working_2-way'!$D316="","",A317^('Log_working_2-way'!$D316))</f>
        <v>1.5895624969182185</v>
      </c>
      <c r="K317" s="46">
        <f>IF('Log_working_2-way'!$D316="","",B317^('Log_working_2-way'!$D316))</f>
        <v>2.6961730185132402</v>
      </c>
      <c r="L317" s="53">
        <f t="shared" si="54"/>
        <v>0.62409638554216862</v>
      </c>
      <c r="M317" s="53">
        <f t="shared" si="55"/>
        <v>0.37590361445783133</v>
      </c>
      <c r="N317" s="54">
        <v>414</v>
      </c>
      <c r="O317" s="54">
        <f t="shared" si="56"/>
        <v>148.61538461538461</v>
      </c>
      <c r="P317" s="54">
        <f t="shared" si="57"/>
        <v>254.15444015444015</v>
      </c>
      <c r="Q317" s="54">
        <f t="shared" si="58"/>
        <v>159.84555984555985</v>
      </c>
      <c r="R317" s="54">
        <f t="shared" si="59"/>
        <v>265.38461538461536</v>
      </c>
      <c r="S317" s="55">
        <f t="shared" si="60"/>
        <v>-11.230175230175234</v>
      </c>
      <c r="T317" s="55">
        <f t="shared" si="61"/>
        <v>-11.230175230175206</v>
      </c>
      <c r="U317" t="s">
        <v>95</v>
      </c>
      <c r="V317" t="s">
        <v>52</v>
      </c>
      <c r="W317" t="s">
        <v>310</v>
      </c>
      <c r="X317" t="s">
        <v>499</v>
      </c>
      <c r="Y317" s="57" t="s">
        <v>417</v>
      </c>
    </row>
    <row r="318" spans="1:25" ht="15" x14ac:dyDescent="0.25">
      <c r="A318">
        <v>1.85</v>
      </c>
      <c r="B318">
        <v>2.02</v>
      </c>
      <c r="C318" s="43">
        <f t="shared" si="53"/>
        <v>3.5590045491035394E-2</v>
      </c>
      <c r="D318" s="44">
        <f>IF(OR($A318="",$B318=""),"",A318*'MPTO_working_2-way'!$G317)</f>
        <v>1.9158415841584155</v>
      </c>
      <c r="E318" s="46">
        <f>IF(OR($A318="",$B318=""),"",B318*'MPTO_working_2-way'!$G317)</f>
        <v>2.0918918918918914</v>
      </c>
      <c r="F318" s="44">
        <f>IF(OR($A318="",$B318=""),"",'MPTO_working_2-way'!D317)</f>
        <v>1.9129767084719731</v>
      </c>
      <c r="G318" s="46">
        <f>IF(OR($A318="",$B318=""),"",'MPTO_working_2-way'!E317)</f>
        <v>2.0953181945612553</v>
      </c>
      <c r="H318" s="44">
        <f>IF(OR($A318="",$B318=""),"",'OddsRatio_working_2-way'!M317)</f>
        <v>1.9128709291752766</v>
      </c>
      <c r="I318" s="44">
        <f>IF(OR($A318="",$B318=""),"",'OddsRatio_working_2-way'!N317)</f>
        <v>2.0954451150103317</v>
      </c>
      <c r="J318" s="44">
        <f>IF('Log_working_2-way'!$D317="","",A318^('Log_working_2-way'!$D317))</f>
        <v>1.9115669971173959</v>
      </c>
      <c r="K318" s="46">
        <f>IF('Log_working_2-way'!$D317="","",B318^('Log_working_2-way'!$D317))</f>
        <v>2.0970120716987148</v>
      </c>
      <c r="L318" s="53">
        <f t="shared" si="54"/>
        <v>0.5219638242894058</v>
      </c>
      <c r="M318" s="53">
        <f t="shared" si="55"/>
        <v>0.47803617571059442</v>
      </c>
      <c r="N318" s="54">
        <v>415</v>
      </c>
      <c r="O318" s="54">
        <f t="shared" si="56"/>
        <v>190.67567567567565</v>
      </c>
      <c r="P318" s="54">
        <f t="shared" si="57"/>
        <v>209.55445544554453</v>
      </c>
      <c r="Q318" s="54">
        <f t="shared" si="58"/>
        <v>205.44554455445544</v>
      </c>
      <c r="R318" s="54">
        <f t="shared" si="59"/>
        <v>224.32432432432429</v>
      </c>
      <c r="S318" s="55">
        <f t="shared" si="60"/>
        <v>-14.769868878779789</v>
      </c>
      <c r="T318" s="55">
        <f t="shared" si="61"/>
        <v>-14.769868878779761</v>
      </c>
      <c r="U318" t="s">
        <v>140</v>
      </c>
      <c r="V318" t="s">
        <v>255</v>
      </c>
      <c r="W318" t="s">
        <v>311</v>
      </c>
      <c r="X318" t="s">
        <v>499</v>
      </c>
      <c r="Y318" s="57" t="s">
        <v>423</v>
      </c>
    </row>
    <row r="319" spans="1:25" ht="15" x14ac:dyDescent="0.25">
      <c r="A319">
        <v>2.63</v>
      </c>
      <c r="B319">
        <v>1.52</v>
      </c>
      <c r="C319" s="43">
        <f t="shared" si="53"/>
        <v>3.8122873724234729E-2</v>
      </c>
      <c r="D319" s="44">
        <f>IF(OR($A319="",$B319=""),"",A319*'MPTO_working_2-way'!$G318)</f>
        <v>2.7302631578947372</v>
      </c>
      <c r="E319" s="46">
        <f>IF(OR($A319="",$B319=""),"",B319*'MPTO_working_2-way'!$G318)</f>
        <v>1.5779467680608368</v>
      </c>
      <c r="F319" s="44">
        <f>IF(OR($A319="",$B319=""),"",'MPTO_working_2-way'!D318)</f>
        <v>2.7688045435655915</v>
      </c>
      <c r="G319" s="46">
        <f>IF(OR($A319="",$B319=""),"",'MPTO_working_2-way'!E318)</f>
        <v>1.5653535907275435</v>
      </c>
      <c r="H319" s="44">
        <f>IF(OR($A319="",$B319=""),"",'OddsRatio_working_2-way'!M318)</f>
        <v>2.7704845056129086</v>
      </c>
      <c r="I319" s="44">
        <f>IF(OR($A319="",$B319=""),"",'OddsRatio_working_2-way'!N318)</f>
        <v>1.5648171428949158</v>
      </c>
      <c r="J319" s="44">
        <f>IF('Log_working_2-way'!$D318="","",A319^('Log_working_2-way'!$D318))</f>
        <v>2.7887155103386907</v>
      </c>
      <c r="K319" s="46">
        <f>IF('Log_working_2-way'!$D318="","",B319^('Log_working_2-way'!$D318))</f>
        <v>1.5590603951381059</v>
      </c>
      <c r="L319" s="53">
        <f t="shared" si="54"/>
        <v>0.36626506024096384</v>
      </c>
      <c r="M319" s="53">
        <f t="shared" si="55"/>
        <v>0.63373493975903605</v>
      </c>
      <c r="N319" s="54">
        <v>416</v>
      </c>
      <c r="O319" s="54">
        <f t="shared" si="56"/>
        <v>257.82509505703422</v>
      </c>
      <c r="P319" s="54">
        <f t="shared" si="57"/>
        <v>142.31578947368425</v>
      </c>
      <c r="Q319" s="54">
        <f t="shared" si="58"/>
        <v>273.68421052631584</v>
      </c>
      <c r="R319" s="54">
        <f t="shared" si="59"/>
        <v>158.17490494296578</v>
      </c>
      <c r="S319" s="55">
        <f t="shared" si="60"/>
        <v>-15.859115469281619</v>
      </c>
      <c r="T319" s="55">
        <f t="shared" si="61"/>
        <v>-15.859115469281534</v>
      </c>
      <c r="U319" t="s">
        <v>145</v>
      </c>
      <c r="V319" t="s">
        <v>185</v>
      </c>
      <c r="W319" t="s">
        <v>313</v>
      </c>
      <c r="X319" t="s">
        <v>499</v>
      </c>
      <c r="Y319" s="57" t="s">
        <v>427</v>
      </c>
    </row>
    <row r="320" spans="1:25" ht="15" x14ac:dyDescent="0.25">
      <c r="A320">
        <v>1.31</v>
      </c>
      <c r="B320">
        <v>3.55</v>
      </c>
      <c r="C320" s="43">
        <f t="shared" si="53"/>
        <v>4.5048919471024629E-2</v>
      </c>
      <c r="D320" s="44">
        <f>IF(OR($A320="",$B320=""),"",A320*'MPTO_working_2-way'!$G319)</f>
        <v>1.3690140845070424</v>
      </c>
      <c r="E320" s="46">
        <f>IF(OR($A320="",$B320=""),"",B320*'MPTO_working_2-way'!$G319)</f>
        <v>3.7099236641221371</v>
      </c>
      <c r="F320" s="44">
        <f>IF(OR($A320="",$B320=""),"",'MPTO_working_2-way'!D319)</f>
        <v>1.3498294753646325</v>
      </c>
      <c r="G320" s="46">
        <f>IF(OR($A320="",$B320=""),"",'MPTO_working_2-way'!E319)</f>
        <v>3.8585355735324618</v>
      </c>
      <c r="H320" s="44">
        <f>IF(OR($A320="",$B320=""),"",'OddsRatio_working_2-way'!M319)</f>
        <v>1.348666929104239</v>
      </c>
      <c r="I320" s="44">
        <f>IF(OR($A320="",$B320=""),"",'OddsRatio_working_2-way'!N319)</f>
        <v>3.868066674889707</v>
      </c>
      <c r="J320" s="44">
        <f>IF('Log_working_2-way'!$D319="","",A320^('Log_working_2-way'!$D319))</f>
        <v>1.3397007387681452</v>
      </c>
      <c r="K320" s="46">
        <f>IF('Log_working_2-way'!$D319="","",B320^('Log_working_2-way'!$D319))</f>
        <v>3.9437675160989589</v>
      </c>
      <c r="L320" s="53">
        <f t="shared" si="54"/>
        <v>0.73045267489711929</v>
      </c>
      <c r="M320" s="53">
        <f t="shared" si="55"/>
        <v>0.26954732510288065</v>
      </c>
      <c r="N320" s="54">
        <v>417</v>
      </c>
      <c r="O320" s="54">
        <f t="shared" si="56"/>
        <v>98.679389312977079</v>
      </c>
      <c r="P320" s="54">
        <f t="shared" si="57"/>
        <v>299.53521126760563</v>
      </c>
      <c r="Q320" s="54">
        <f t="shared" si="58"/>
        <v>117.46478873239437</v>
      </c>
      <c r="R320" s="54">
        <f t="shared" si="59"/>
        <v>318.32061068702285</v>
      </c>
      <c r="S320" s="55">
        <f t="shared" si="60"/>
        <v>-18.785399419417288</v>
      </c>
      <c r="T320" s="55">
        <f t="shared" si="61"/>
        <v>-18.785399419417217</v>
      </c>
      <c r="U320" t="s">
        <v>65</v>
      </c>
      <c r="V320" t="s">
        <v>131</v>
      </c>
      <c r="W320" t="s">
        <v>316</v>
      </c>
      <c r="X320" t="s">
        <v>499</v>
      </c>
      <c r="Y320" s="57" t="s">
        <v>434</v>
      </c>
    </row>
    <row r="321" spans="1:25" s="28" customFormat="1" ht="15" x14ac:dyDescent="0.25">
      <c r="A321" s="23">
        <v>1.5</v>
      </c>
      <c r="B321" s="23">
        <v>2.64</v>
      </c>
      <c r="C321" s="24">
        <f t="shared" si="53"/>
        <v>4.5454545454545414E-2</v>
      </c>
      <c r="D321" s="25">
        <f>IF(OR($A321="",$B321=""),"",A321*'MPTO_working_2-way'!$G320)</f>
        <v>1.5681818181818181</v>
      </c>
      <c r="E321" s="27">
        <f>IF(OR($A321="",$B321=""),"",B321*'MPTO_working_2-way'!$G320)</f>
        <v>2.7600000000000002</v>
      </c>
      <c r="F321" s="25">
        <f>IF(OR($A321="",$B321=""),"",'MPTO_working_2-way'!D320)</f>
        <v>1.5529411764705883</v>
      </c>
      <c r="G321" s="27">
        <f>IF(OR($A321="",$B321=""),"",'MPTO_working_2-way'!E320)</f>
        <v>2.8085106382978724</v>
      </c>
      <c r="H321" s="25">
        <f>IF(OR($A321="",$B321=""),"",'OddsRatio_working_2-way'!M320)</f>
        <v>1.5521576303742324</v>
      </c>
      <c r="I321" s="25">
        <f>IF(OR($A321="",$B321=""),"",'OddsRatio_working_2-way'!N320)</f>
        <v>2.811077027627483</v>
      </c>
      <c r="J321" s="25">
        <f>IF('Log_working_2-way'!$D320="","",A321^('Log_working_2-way'!$D320))</f>
        <v>1.5451621312261112</v>
      </c>
      <c r="K321" s="27">
        <f>IF('Log_working_2-way'!$D320="","",B321^('Log_working_2-way'!$D320))</f>
        <v>2.8343166972166882</v>
      </c>
      <c r="L321" s="72">
        <f t="shared" si="54"/>
        <v>0.63768115942028991</v>
      </c>
      <c r="M321" s="72">
        <f t="shared" si="55"/>
        <v>0.36231884057971009</v>
      </c>
      <c r="N321" s="73">
        <v>418</v>
      </c>
      <c r="O321" s="73">
        <f t="shared" si="56"/>
        <v>139.33333333333331</v>
      </c>
      <c r="P321" s="73">
        <f t="shared" si="57"/>
        <v>259.66666666666669</v>
      </c>
      <c r="Q321" s="73">
        <f t="shared" si="58"/>
        <v>158.33333333333334</v>
      </c>
      <c r="R321" s="73">
        <f t="shared" si="59"/>
        <v>278.66666666666663</v>
      </c>
      <c r="S321" s="74">
        <f t="shared" si="60"/>
        <v>-19.000000000000028</v>
      </c>
      <c r="T321" s="74">
        <f t="shared" si="61"/>
        <v>-18.999999999999943</v>
      </c>
      <c r="U321" s="23" t="s">
        <v>167</v>
      </c>
      <c r="V321" s="23" t="s">
        <v>300</v>
      </c>
      <c r="W321" s="23" t="s">
        <v>316</v>
      </c>
      <c r="X321" s="23" t="s">
        <v>499</v>
      </c>
      <c r="Y321" s="71" t="s">
        <v>428</v>
      </c>
    </row>
    <row r="322" spans="1:25" ht="15" x14ac:dyDescent="0.25">
      <c r="A322">
        <v>1.95</v>
      </c>
      <c r="B322">
        <v>1.92</v>
      </c>
      <c r="C322" s="43">
        <f t="shared" si="53"/>
        <v>3.3653846153846256E-2</v>
      </c>
      <c r="D322" s="44">
        <f>IF(OR($A322="",$B322=""),"",A322*'MPTO_working_2-way'!$G321)</f>
        <v>2.015625</v>
      </c>
      <c r="E322" s="46">
        <f>IF(OR($A322="",$B322=""),"",B322*'MPTO_working_2-way'!$G321)</f>
        <v>1.9846153846153847</v>
      </c>
      <c r="F322" s="44">
        <f>IF(OR($A322="",$B322=""),"",'MPTO_working_2-way'!D321)</f>
        <v>2.0161550888529889</v>
      </c>
      <c r="G322" s="46">
        <f>IF(OR($A322="",$B322=""),"",'MPTO_working_2-way'!E321)</f>
        <v>1.9841017488076311</v>
      </c>
      <c r="H322" s="44">
        <f>IF(OR($A322="",$B322=""),"",'OddsRatio_working_2-way'!M321)</f>
        <v>2.0161735558713256</v>
      </c>
      <c r="I322" s="44">
        <f>IF(OR($A322="",$B322=""),"",'OddsRatio_working_2-way'!N321)</f>
        <v>1.9840838646332837</v>
      </c>
      <c r="J322" s="44">
        <f>IF('Log_working_2-way'!$D321="","",A322^('Log_working_2-way'!$D321))</f>
        <v>2.0164149948926431</v>
      </c>
      <c r="K322" s="46">
        <f>IF('Log_working_2-way'!$D321="","",B322^('Log_working_2-way'!$D321))</f>
        <v>1.9838501055423525</v>
      </c>
      <c r="L322" s="53">
        <f t="shared" ref="L322:L385" si="62">(1/D322)</f>
        <v>0.49612403100775193</v>
      </c>
      <c r="M322" s="53">
        <f t="shared" ref="M322:M385" si="63">(1/E322)</f>
        <v>0.50387596899224807</v>
      </c>
      <c r="N322" s="54">
        <v>419</v>
      </c>
      <c r="O322" s="54">
        <f t="shared" ref="O322:O385" si="64">(1/A322)*((N322*A322)-N322)</f>
        <v>204.12820512820514</v>
      </c>
      <c r="P322" s="54">
        <f t="shared" ref="P322:P385" si="65">(1/B322)*((N322*B322)-N322)</f>
        <v>200.77083333333337</v>
      </c>
      <c r="Q322" s="54">
        <f t="shared" ref="Q322:Q385" si="66">(1/B322)*N322</f>
        <v>218.22916666666669</v>
      </c>
      <c r="R322" s="54">
        <f t="shared" ref="R322:R385" si="67">(1/A322)*N322</f>
        <v>214.87179487179489</v>
      </c>
      <c r="S322" s="55">
        <f t="shared" ref="S322:S385" si="68">O322-Q322</f>
        <v>-14.100961538461547</v>
      </c>
      <c r="T322" s="55">
        <f t="shared" ref="T322:T385" si="69">P322-R322</f>
        <v>-14.100961538461519</v>
      </c>
      <c r="U322" t="s">
        <v>328</v>
      </c>
      <c r="V322" t="s">
        <v>404</v>
      </c>
      <c r="W322" t="s">
        <v>413</v>
      </c>
      <c r="X322" s="38">
        <v>44215</v>
      </c>
      <c r="Y322" s="57" t="s">
        <v>421</v>
      </c>
    </row>
    <row r="323" spans="1:25" ht="15" x14ac:dyDescent="0.25">
      <c r="A323">
        <v>2</v>
      </c>
      <c r="B323">
        <v>1.88</v>
      </c>
      <c r="C323" s="43">
        <f t="shared" si="53"/>
        <v>3.1914893617021267E-2</v>
      </c>
      <c r="D323" s="44">
        <f>IF(OR($A323="",$B323=""),"",A323*'MPTO_working_2-way'!$G322)</f>
        <v>2.0638297872340425</v>
      </c>
      <c r="E323" s="46">
        <f>IF(OR($A323="",$B323=""),"",B323*'MPTO_working_2-way'!$G322)</f>
        <v>1.94</v>
      </c>
      <c r="F323" s="44">
        <f>IF(OR($A323="",$B323=""),"",'MPTO_working_2-way'!D322)</f>
        <v>2.0659340659340657</v>
      </c>
      <c r="G323" s="46">
        <f>IF(OR($A323="",$B323=""),"",'MPTO_working_2-way'!E322)</f>
        <v>1.9381443298969072</v>
      </c>
      <c r="H323" s="44">
        <f>IF(OR($A323="",$B323=""),"",'OddsRatio_working_2-way'!M322)</f>
        <v>2.0660035817780522</v>
      </c>
      <c r="I323" s="44">
        <f>IF(OR($A323="",$B323=""),"",'OddsRatio_working_2-way'!N322)</f>
        <v>1.9380831519646857</v>
      </c>
      <c r="J323" s="44">
        <f>IF('Log_working_2-way'!$D322="","",A323^('Log_working_2-way'!$D322))</f>
        <v>2.0669618454035223</v>
      </c>
      <c r="K323" s="46">
        <f>IF('Log_working_2-way'!$D322="","",B323^('Log_working_2-way'!$D322))</f>
        <v>1.9372406373367297</v>
      </c>
      <c r="L323" s="53">
        <f t="shared" si="62"/>
        <v>0.4845360824742268</v>
      </c>
      <c r="M323" s="53">
        <f t="shared" si="63"/>
        <v>0.51546391752577325</v>
      </c>
      <c r="N323" s="54">
        <v>420</v>
      </c>
      <c r="O323" s="54">
        <f t="shared" si="64"/>
        <v>210</v>
      </c>
      <c r="P323" s="54">
        <f t="shared" si="65"/>
        <v>196.595744680851</v>
      </c>
      <c r="Q323" s="54">
        <f t="shared" si="66"/>
        <v>223.40425531914894</v>
      </c>
      <c r="R323" s="54">
        <f t="shared" si="67"/>
        <v>210</v>
      </c>
      <c r="S323" s="55">
        <f t="shared" si="68"/>
        <v>-13.404255319148945</v>
      </c>
      <c r="T323" s="55">
        <f t="shared" si="69"/>
        <v>-13.404255319149001</v>
      </c>
      <c r="U323" t="s">
        <v>381</v>
      </c>
      <c r="V323" t="s">
        <v>334</v>
      </c>
      <c r="W323" t="s">
        <v>413</v>
      </c>
      <c r="X323" s="38">
        <v>44215</v>
      </c>
      <c r="Y323" s="57" t="s">
        <v>424</v>
      </c>
    </row>
    <row r="324" spans="1:25" ht="15" x14ac:dyDescent="0.25">
      <c r="A324">
        <v>1.77</v>
      </c>
      <c r="B324">
        <v>2.16</v>
      </c>
      <c r="C324" s="43">
        <f t="shared" si="53"/>
        <v>2.79347143753923E-2</v>
      </c>
      <c r="D324" s="44">
        <f>IF(OR($A324="",$B324=""),"",A324*'MPTO_working_2-way'!$G323)</f>
        <v>1.8194444444444444</v>
      </c>
      <c r="E324" s="46">
        <f>IF(OR($A324="",$B324=""),"",B324*'MPTO_working_2-way'!$G323)</f>
        <v>2.2203389830508473</v>
      </c>
      <c r="F324" s="44">
        <f>IF(OR($A324="",$B324=""),"",'MPTO_working_2-way'!D323)</f>
        <v>1.8148675590999714</v>
      </c>
      <c r="G324" s="46">
        <f>IF(OR($A324="",$B324=""),"",'MPTO_working_2-way'!E323)</f>
        <v>2.2271932890597692</v>
      </c>
      <c r="H324" s="44">
        <f>IF(OR($A324="",$B324=""),"",'OddsRatio_working_2-way'!M323)</f>
        <v>1.8147349897041836</v>
      </c>
      <c r="I324" s="44">
        <f>IF(OR($A324="",$B324=""),"",'OddsRatio_working_2-way'!N323)</f>
        <v>2.2273929715024061</v>
      </c>
      <c r="J324" s="44">
        <f>IF('Log_working_2-way'!$D323="","",A324^('Log_working_2-way'!$D323))</f>
        <v>1.8126656451578935</v>
      </c>
      <c r="K324" s="46">
        <f>IF('Log_working_2-way'!$D323="","",B324^('Log_working_2-way'!$D323))</f>
        <v>2.2305183638047077</v>
      </c>
      <c r="L324" s="53">
        <f t="shared" si="62"/>
        <v>0.54961832061068705</v>
      </c>
      <c r="M324" s="53">
        <f t="shared" si="63"/>
        <v>0.45038167938931301</v>
      </c>
      <c r="N324" s="54">
        <v>421</v>
      </c>
      <c r="O324" s="54">
        <f t="shared" si="64"/>
        <v>183.14689265536722</v>
      </c>
      <c r="P324" s="54">
        <f t="shared" si="65"/>
        <v>226.09259259259258</v>
      </c>
      <c r="Q324" s="54">
        <f t="shared" si="66"/>
        <v>194.90740740740739</v>
      </c>
      <c r="R324" s="54">
        <f t="shared" si="67"/>
        <v>237.85310734463278</v>
      </c>
      <c r="S324" s="55">
        <f t="shared" si="68"/>
        <v>-11.760514752040166</v>
      </c>
      <c r="T324" s="55">
        <f t="shared" si="69"/>
        <v>-11.760514752040194</v>
      </c>
      <c r="U324" t="s">
        <v>504</v>
      </c>
      <c r="V324" t="s">
        <v>338</v>
      </c>
      <c r="W324" t="s">
        <v>410</v>
      </c>
      <c r="X324" s="38">
        <v>44215</v>
      </c>
      <c r="Y324" s="57" t="s">
        <v>427</v>
      </c>
    </row>
    <row r="325" spans="1:25" ht="15" x14ac:dyDescent="0.25">
      <c r="A325">
        <v>1.69</v>
      </c>
      <c r="B325">
        <v>2.2799999999999998</v>
      </c>
      <c r="C325" s="43">
        <f t="shared" si="53"/>
        <v>3.0312467559431067E-2</v>
      </c>
      <c r="D325" s="44">
        <f>IF(OR($A325="",$B325=""),"",A325*'MPTO_working_2-way'!$G324)</f>
        <v>1.7412280701754383</v>
      </c>
      <c r="E325" s="46">
        <f>IF(OR($A325="",$B325=""),"",B325*'MPTO_working_2-way'!$G324)</f>
        <v>2.3491124260355027</v>
      </c>
      <c r="F325" s="44">
        <f>IF(OR($A325="",$B325=""),"",'MPTO_working_2-way'!D324)</f>
        <v>1.7344256391789699</v>
      </c>
      <c r="G325" s="46">
        <f>IF(OR($A325="",$B325=""),"",'MPTO_working_2-way'!E324)</f>
        <v>2.3616082373130669</v>
      </c>
      <c r="H325" s="44">
        <f>IF(OR($A325="",$B325=""),"",'OddsRatio_working_2-way'!M324)</f>
        <v>1.7342087577794201</v>
      </c>
      <c r="I325" s="44">
        <f>IF(OR($A325="",$B325=""),"",'OddsRatio_working_2-way'!N324)</f>
        <v>2.3620104492139973</v>
      </c>
      <c r="J325" s="44">
        <f>IF('Log_working_2-way'!$D324="","",A325^('Log_working_2-way'!$D324))</f>
        <v>1.7311269576388733</v>
      </c>
      <c r="K325" s="46">
        <f>IF('Log_working_2-way'!$D324="","",B325^('Log_working_2-way'!$D324))</f>
        <v>2.3677515095728476</v>
      </c>
      <c r="L325" s="53">
        <f t="shared" si="62"/>
        <v>0.57430730478589431</v>
      </c>
      <c r="M325" s="53">
        <f t="shared" si="63"/>
        <v>0.42569269521410585</v>
      </c>
      <c r="N325" s="54">
        <v>422</v>
      </c>
      <c r="O325" s="54">
        <f t="shared" si="64"/>
        <v>172.29585798816566</v>
      </c>
      <c r="P325" s="54">
        <f t="shared" si="65"/>
        <v>236.91228070175438</v>
      </c>
      <c r="Q325" s="54">
        <f t="shared" si="66"/>
        <v>185.08771929824562</v>
      </c>
      <c r="R325" s="54">
        <f t="shared" si="67"/>
        <v>249.70414201183434</v>
      </c>
      <c r="S325" s="55">
        <f t="shared" si="68"/>
        <v>-12.791861310079952</v>
      </c>
      <c r="T325" s="55">
        <f t="shared" si="69"/>
        <v>-12.791861310079952</v>
      </c>
      <c r="U325" t="s">
        <v>387</v>
      </c>
      <c r="V325" t="s">
        <v>342</v>
      </c>
      <c r="W325" t="s">
        <v>410</v>
      </c>
      <c r="X325" s="38">
        <v>44215</v>
      </c>
      <c r="Y325" s="57" t="s">
        <v>436</v>
      </c>
    </row>
    <row r="326" spans="1:25" ht="15" x14ac:dyDescent="0.25">
      <c r="A326">
        <v>1.57</v>
      </c>
      <c r="B326">
        <v>2.54</v>
      </c>
      <c r="C326" s="43">
        <f t="shared" si="53"/>
        <v>3.0643462560810519E-2</v>
      </c>
      <c r="D326" s="44">
        <f>IF(OR($A326="",$B326=""),"",A326*'MPTO_working_2-way'!$G325)</f>
        <v>1.6181102362204727</v>
      </c>
      <c r="E326" s="46">
        <f>IF(OR($A326="",$B326=""),"",B326*'MPTO_working_2-way'!$G325)</f>
        <v>2.6178343949044587</v>
      </c>
      <c r="F326" s="44">
        <f>IF(OR($A326="",$B326=""),"",'MPTO_working_2-way'!D325)</f>
        <v>1.6086974061075479</v>
      </c>
      <c r="G326" s="46">
        <f>IF(OR($A326="",$B326=""),"",'MPTO_working_2-way'!E325)</f>
        <v>2.6428524090396981</v>
      </c>
      <c r="H326" s="44">
        <f>IF(OR($A326="",$B326=""),"",'OddsRatio_working_2-way'!M325)</f>
        <v>1.608382996253076</v>
      </c>
      <c r="I326" s="44">
        <f>IF(OR($A326="",$B326=""),"",'OddsRatio_working_2-way'!N325)</f>
        <v>2.6437014284732223</v>
      </c>
      <c r="J326" s="44">
        <f>IF('Log_working_2-way'!$D325="","",A326^('Log_working_2-way'!$D325))</f>
        <v>1.6041043788046649</v>
      </c>
      <c r="K326" s="46">
        <f>IF('Log_working_2-way'!$D325="","",B326^('Log_working_2-way'!$D325))</f>
        <v>2.6553430749478024</v>
      </c>
      <c r="L326" s="53">
        <f t="shared" si="62"/>
        <v>0.61800486618004857</v>
      </c>
      <c r="M326" s="53">
        <f t="shared" si="63"/>
        <v>0.38199513381995132</v>
      </c>
      <c r="N326" s="54">
        <v>423</v>
      </c>
      <c r="O326" s="54">
        <f t="shared" si="64"/>
        <v>153.57324840764332</v>
      </c>
      <c r="P326" s="54">
        <f t="shared" si="65"/>
        <v>256.46456692913387</v>
      </c>
      <c r="Q326" s="54">
        <f t="shared" si="66"/>
        <v>166.53543307086613</v>
      </c>
      <c r="R326" s="54">
        <f t="shared" si="67"/>
        <v>269.42675159235665</v>
      </c>
      <c r="S326" s="55">
        <f t="shared" si="68"/>
        <v>-12.962184663222814</v>
      </c>
      <c r="T326" s="55">
        <f t="shared" si="69"/>
        <v>-12.962184663222786</v>
      </c>
      <c r="U326" t="s">
        <v>337</v>
      </c>
      <c r="V326" t="s">
        <v>346</v>
      </c>
      <c r="W326" t="s">
        <v>410</v>
      </c>
      <c r="X326" s="38">
        <v>44215</v>
      </c>
      <c r="Y326" s="57" t="s">
        <v>429</v>
      </c>
    </row>
    <row r="327" spans="1:25" ht="15" x14ac:dyDescent="0.25">
      <c r="A327">
        <v>1.71</v>
      </c>
      <c r="B327">
        <v>2.2400000000000002</v>
      </c>
      <c r="C327" s="43">
        <f t="shared" si="53"/>
        <v>3.1223893065998265E-2</v>
      </c>
      <c r="D327" s="44">
        <f>IF(OR($A327="",$B327=""),"",A327*'MPTO_working_2-way'!$G326)</f>
        <v>1.763392857142857</v>
      </c>
      <c r="E327" s="46">
        <f>IF(OR($A327="",$B327=""),"",B327*'MPTO_working_2-way'!$G326)</f>
        <v>2.3099415204678362</v>
      </c>
      <c r="F327" s="44">
        <f>IF(OR($A327="",$B327=""),"",'MPTO_working_2-way'!D326)</f>
        <v>1.7569030364186771</v>
      </c>
      <c r="G327" s="46">
        <f>IF(OR($A327="",$B327=""),"",'MPTO_working_2-way'!E326)</f>
        <v>2.3211731911283482</v>
      </c>
      <c r="H327" s="44">
        <f>IF(OR($A327="",$B327=""),"",'OddsRatio_working_2-way'!M326)</f>
        <v>1.7566905874670904</v>
      </c>
      <c r="I327" s="44">
        <f>IF(OR($A327="",$B327=""),"",'OddsRatio_working_2-way'!N326)</f>
        <v>2.3215441245904116</v>
      </c>
      <c r="J327" s="44">
        <f>IF('Log_working_2-way'!$D326="","",A327^('Log_working_2-way'!$D326))</f>
        <v>1.7537492606317167</v>
      </c>
      <c r="K327" s="46">
        <f>IF('Log_working_2-way'!$D326="","",B327^('Log_working_2-way'!$D326))</f>
        <v>2.3267011355498624</v>
      </c>
      <c r="L327" s="53">
        <f t="shared" si="62"/>
        <v>0.56708860759493673</v>
      </c>
      <c r="M327" s="53">
        <f t="shared" si="63"/>
        <v>0.43291139240506332</v>
      </c>
      <c r="N327" s="54">
        <v>424</v>
      </c>
      <c r="O327" s="54">
        <f t="shared" si="64"/>
        <v>176.04678362573097</v>
      </c>
      <c r="P327" s="54">
        <f t="shared" si="65"/>
        <v>234.71428571428575</v>
      </c>
      <c r="Q327" s="54">
        <f t="shared" si="66"/>
        <v>189.28571428571428</v>
      </c>
      <c r="R327" s="54">
        <f t="shared" si="67"/>
        <v>247.953216374269</v>
      </c>
      <c r="S327" s="55">
        <f t="shared" si="68"/>
        <v>-13.238930659983311</v>
      </c>
      <c r="T327" s="55">
        <f t="shared" si="69"/>
        <v>-13.238930659983254</v>
      </c>
      <c r="U327" t="s">
        <v>339</v>
      </c>
      <c r="V327" t="s">
        <v>344</v>
      </c>
      <c r="W327" t="s">
        <v>410</v>
      </c>
      <c r="X327" s="38">
        <v>44215</v>
      </c>
      <c r="Y327" s="57" t="s">
        <v>417</v>
      </c>
    </row>
    <row r="328" spans="1:25" ht="15" x14ac:dyDescent="0.25">
      <c r="A328">
        <v>1.92</v>
      </c>
      <c r="B328">
        <v>1.99</v>
      </c>
      <c r="C328" s="43">
        <f t="shared" si="53"/>
        <v>2.3345896147403788E-2</v>
      </c>
      <c r="D328" s="44">
        <f>IF(OR($A328="",$B328=""),"",A328*'MPTO_working_2-way'!$G327)</f>
        <v>1.9648241206030153</v>
      </c>
      <c r="E328" s="46">
        <f>IF(OR($A328="",$B328=""),"",B328*'MPTO_working_2-way'!$G327)</f>
        <v>2.0364583333333335</v>
      </c>
      <c r="F328" s="44">
        <f>IF(OR($A328="",$B328=""),"",'MPTO_working_2-way'!D327)</f>
        <v>1.9640176827387685</v>
      </c>
      <c r="G328" s="46">
        <f>IF(OR($A328="",$B328=""),"",'MPTO_working_2-way'!E327)</f>
        <v>2.0373253705876082</v>
      </c>
      <c r="H328" s="44">
        <f>IF(OR($A328="",$B328=""),"",'OddsRatio_working_2-way'!M327)</f>
        <v>1.9639984073082948</v>
      </c>
      <c r="I328" s="44">
        <f>IF(OR($A328="",$B328=""),"",'OddsRatio_working_2-way'!N327)</f>
        <v>2.0373461122121879</v>
      </c>
      <c r="J328" s="44">
        <f>IF('Log_working_2-way'!$D327="","",A328^('Log_working_2-way'!$D327))</f>
        <v>1.9636346459170313</v>
      </c>
      <c r="K328" s="46">
        <f>IF('Log_working_2-way'!$D327="","",B328^('Log_working_2-way'!$D327))</f>
        <v>2.0377376988644484</v>
      </c>
      <c r="L328" s="53">
        <f t="shared" si="62"/>
        <v>0.50895140664961636</v>
      </c>
      <c r="M328" s="53">
        <f t="shared" si="63"/>
        <v>0.49104859335038359</v>
      </c>
      <c r="N328" s="54">
        <v>425</v>
      </c>
      <c r="O328" s="54">
        <f t="shared" si="64"/>
        <v>203.64583333333334</v>
      </c>
      <c r="P328" s="54">
        <f t="shared" si="65"/>
        <v>211.43216080402007</v>
      </c>
      <c r="Q328" s="54">
        <f t="shared" si="66"/>
        <v>213.56783919597987</v>
      </c>
      <c r="R328" s="54">
        <f t="shared" si="67"/>
        <v>221.35416666666669</v>
      </c>
      <c r="S328" s="55">
        <f t="shared" si="68"/>
        <v>-9.9220058626465288</v>
      </c>
      <c r="T328" s="55">
        <f t="shared" si="69"/>
        <v>-9.9220058626466141</v>
      </c>
      <c r="U328" t="s">
        <v>72</v>
      </c>
      <c r="V328" t="s">
        <v>78</v>
      </c>
      <c r="W328" t="s">
        <v>443</v>
      </c>
      <c r="X328" s="38">
        <v>44215</v>
      </c>
      <c r="Y328" s="57" t="s">
        <v>429</v>
      </c>
    </row>
    <row r="329" spans="1:25" ht="15" x14ac:dyDescent="0.25">
      <c r="A329">
        <v>1.9</v>
      </c>
      <c r="B329">
        <v>2</v>
      </c>
      <c r="C329" s="43">
        <f t="shared" si="53"/>
        <v>2.631578947368407E-2</v>
      </c>
      <c r="D329" s="44">
        <f>IF(OR($A329="",$B329=""),"",A329*'MPTO_working_2-way'!$G328)</f>
        <v>1.9499999999999997</v>
      </c>
      <c r="E329" s="46">
        <f>IF(OR($A329="",$B329=""),"",B329*'MPTO_working_2-way'!$G328)</f>
        <v>2.0526315789473681</v>
      </c>
      <c r="F329" s="44">
        <f>IF(OR($A329="",$B329=""),"",'MPTO_working_2-way'!D328)</f>
        <v>1.9487179487179485</v>
      </c>
      <c r="G329" s="46">
        <f>IF(OR($A329="",$B329=""),"",'MPTO_working_2-way'!E328)</f>
        <v>2.0540540540540539</v>
      </c>
      <c r="H329" s="44">
        <f>IF(OR($A329="",$B329=""),"",'OddsRatio_working_2-way'!M328)</f>
        <v>1.9486832980505142</v>
      </c>
      <c r="I329" s="44">
        <f>IF(OR($A329="",$B329=""),"",'OddsRatio_working_2-way'!N328)</f>
        <v>2.0540925533894594</v>
      </c>
      <c r="J329" s="44">
        <f>IF('Log_working_2-way'!$D328="","",A329^('Log_working_2-way'!$D328))</f>
        <v>1.9481037356763915</v>
      </c>
      <c r="K329" s="46">
        <f>IF('Log_working_2-way'!$D328="","",B329^('Log_working_2-way'!$D328))</f>
        <v>2.0547369052254369</v>
      </c>
      <c r="L329" s="53">
        <f t="shared" si="62"/>
        <v>0.51282051282051289</v>
      </c>
      <c r="M329" s="53">
        <f t="shared" si="63"/>
        <v>0.48717948717948723</v>
      </c>
      <c r="N329" s="54">
        <v>426</v>
      </c>
      <c r="O329" s="54">
        <f t="shared" si="64"/>
        <v>201.78947368421049</v>
      </c>
      <c r="P329" s="54">
        <f t="shared" si="65"/>
        <v>213</v>
      </c>
      <c r="Q329" s="54">
        <f t="shared" si="66"/>
        <v>213</v>
      </c>
      <c r="R329" s="54">
        <f t="shared" si="67"/>
        <v>224.21052631578945</v>
      </c>
      <c r="S329" s="55">
        <f t="shared" si="68"/>
        <v>-11.210526315789508</v>
      </c>
      <c r="T329" s="55">
        <f t="shared" si="69"/>
        <v>-11.210526315789451</v>
      </c>
      <c r="U329" t="s">
        <v>39</v>
      </c>
      <c r="V329" t="s">
        <v>35</v>
      </c>
      <c r="W329" t="s">
        <v>443</v>
      </c>
      <c r="X329" s="38">
        <v>44215</v>
      </c>
      <c r="Y329" s="57" t="s">
        <v>423</v>
      </c>
    </row>
    <row r="330" spans="1:25" ht="15" x14ac:dyDescent="0.25">
      <c r="A330">
        <v>2.2400000000000002</v>
      </c>
      <c r="B330">
        <v>1.7</v>
      </c>
      <c r="C330" s="43">
        <f t="shared" si="53"/>
        <v>3.4663865546218364E-2</v>
      </c>
      <c r="D330" s="44">
        <f>IF(OR($A330="",$B330=""),"",A330*'MPTO_working_2-way'!$G329)</f>
        <v>2.3176470588235292</v>
      </c>
      <c r="E330" s="46">
        <f>IF(OR($A330="",$B330=""),"",B330*'MPTO_working_2-way'!$G329)</f>
        <v>1.7589285714285712</v>
      </c>
      <c r="F330" s="44">
        <f>IF(OR($A330="",$B330=""),"",'MPTO_working_2-way'!D329)</f>
        <v>2.3304773561811505</v>
      </c>
      <c r="G330" s="46">
        <f>IF(OR($A330="",$B330=""),"",'MPTO_working_2-way'!E329)</f>
        <v>1.7516099356025756</v>
      </c>
      <c r="H330" s="44">
        <f>IF(OR($A330="",$B330=""),"",'OddsRatio_working_2-way'!M329)</f>
        <v>2.3309502512973848</v>
      </c>
      <c r="I330" s="44">
        <f>IF(OR($A330="",$B330=""),"",'OddsRatio_working_2-way'!N329)</f>
        <v>1.7513428837969105</v>
      </c>
      <c r="J330" s="44">
        <f>IF('Log_working_2-way'!$D329="","",A330^('Log_working_2-way'!$D329))</f>
        <v>2.3368656510313084</v>
      </c>
      <c r="K330" s="46">
        <f>IF('Log_working_2-way'!$D329="","",B330^('Log_working_2-way'!$D329))</f>
        <v>1.7480183212340654</v>
      </c>
      <c r="L330" s="53">
        <f t="shared" si="62"/>
        <v>0.43147208121827418</v>
      </c>
      <c r="M330" s="53">
        <f t="shared" si="63"/>
        <v>0.56852791878172593</v>
      </c>
      <c r="N330" s="54">
        <v>427</v>
      </c>
      <c r="O330" s="54">
        <f t="shared" si="64"/>
        <v>236.37500000000003</v>
      </c>
      <c r="P330" s="54">
        <f t="shared" si="65"/>
        <v>175.8235294117647</v>
      </c>
      <c r="Q330" s="54">
        <f t="shared" si="66"/>
        <v>251.1764705882353</v>
      </c>
      <c r="R330" s="54">
        <f t="shared" si="67"/>
        <v>190.625</v>
      </c>
      <c r="S330" s="55">
        <f t="shared" si="68"/>
        <v>-14.801470588235276</v>
      </c>
      <c r="T330" s="55">
        <f t="shared" si="69"/>
        <v>-14.801470588235304</v>
      </c>
      <c r="U330" t="s">
        <v>79</v>
      </c>
      <c r="V330" t="s">
        <v>132</v>
      </c>
      <c r="W330" t="s">
        <v>444</v>
      </c>
      <c r="X330" s="38">
        <v>44215</v>
      </c>
      <c r="Y330" s="57" t="s">
        <v>427</v>
      </c>
    </row>
    <row r="331" spans="1:25" ht="15" x14ac:dyDescent="0.25">
      <c r="A331">
        <v>2.4500000000000002</v>
      </c>
      <c r="B331">
        <v>1.6</v>
      </c>
      <c r="C331" s="43">
        <f t="shared" si="53"/>
        <v>3.3163265306122458E-2</v>
      </c>
      <c r="D331" s="44">
        <f>IF(OR($A331="",$B331=""),"",A331*'MPTO_working_2-way'!$G330)</f>
        <v>2.53125</v>
      </c>
      <c r="E331" s="46">
        <f>IF(OR($A331="",$B331=""),"",B331*'MPTO_working_2-way'!$G330)</f>
        <v>1.653061224489796</v>
      </c>
      <c r="F331" s="44">
        <f>IF(OR($A331="",$B331=""),"",'MPTO_working_2-way'!D330)</f>
        <v>2.5537459283387625</v>
      </c>
      <c r="G331" s="46">
        <f>IF(OR($A331="",$B331=""),"",'MPTO_working_2-way'!E330)</f>
        <v>1.6436058700209644</v>
      </c>
      <c r="H331" s="44">
        <f>IF(OR($A331="",$B331=""),"",'OddsRatio_working_2-way'!M330)</f>
        <v>2.5545631755148031</v>
      </c>
      <c r="I331" s="44">
        <f>IF(OR($A331="",$B331=""),"",'OddsRatio_working_2-way'!N330)</f>
        <v>1.643267520902677</v>
      </c>
      <c r="J331" s="44">
        <f>IF('Log_working_2-way'!$D330="","",A331^('Log_working_2-way'!$D330))</f>
        <v>2.5650213685886376</v>
      </c>
      <c r="K331" s="46">
        <f>IF('Log_working_2-way'!$D330="","",B331^('Log_working_2-way'!$D330))</f>
        <v>1.6389689112690746</v>
      </c>
      <c r="L331" s="53">
        <f t="shared" si="62"/>
        <v>0.39506172839506171</v>
      </c>
      <c r="M331" s="53">
        <f t="shared" si="63"/>
        <v>0.60493827160493829</v>
      </c>
      <c r="N331" s="54">
        <v>428</v>
      </c>
      <c r="O331" s="54">
        <f t="shared" si="64"/>
        <v>253.30612244897961</v>
      </c>
      <c r="P331" s="54">
        <f t="shared" si="65"/>
        <v>160.50000000000006</v>
      </c>
      <c r="Q331" s="54">
        <f t="shared" si="66"/>
        <v>267.5</v>
      </c>
      <c r="R331" s="54">
        <f t="shared" si="67"/>
        <v>174.69387755102039</v>
      </c>
      <c r="S331" s="55">
        <f t="shared" si="68"/>
        <v>-14.193877551020393</v>
      </c>
      <c r="T331" s="55">
        <f t="shared" si="69"/>
        <v>-14.193877551020336</v>
      </c>
      <c r="U331" t="s">
        <v>46</v>
      </c>
      <c r="V331" t="s">
        <v>208</v>
      </c>
      <c r="W331" t="s">
        <v>444</v>
      </c>
      <c r="X331" s="38">
        <v>44215</v>
      </c>
      <c r="Y331" s="57" t="s">
        <v>424</v>
      </c>
    </row>
    <row r="332" spans="1:25" ht="15" x14ac:dyDescent="0.25">
      <c r="A332">
        <v>2.2999999999999998</v>
      </c>
      <c r="B332">
        <v>1.67</v>
      </c>
      <c r="C332" s="43">
        <f t="shared" si="53"/>
        <v>3.3585003905233002E-2</v>
      </c>
      <c r="D332" s="44">
        <f>IF(OR($A332="",$B332=""),"",A332*'MPTO_working_2-way'!$G331)</f>
        <v>2.3772455089820359</v>
      </c>
      <c r="E332" s="46">
        <f>IF(OR($A332="",$B332=""),"",B332*'MPTO_working_2-way'!$G331)</f>
        <v>1.7260869565217389</v>
      </c>
      <c r="F332" s="44">
        <f>IF(OR($A332="",$B332=""),"",'MPTO_working_2-way'!D331)</f>
        <v>2.3924011211460603</v>
      </c>
      <c r="G332" s="46">
        <f>IF(OR($A332="",$B332=""),"",'MPTO_working_2-way'!E331)</f>
        <v>1.7181838514873629</v>
      </c>
      <c r="H332" s="44">
        <f>IF(OR($A332="",$B332=""),"",'OddsRatio_working_2-way'!M331)</f>
        <v>2.3929459815307572</v>
      </c>
      <c r="I332" s="44">
        <f>IF(OR($A332="",$B332=""),"",'OddsRatio_working_2-way'!N331)</f>
        <v>1.7179029289427752</v>
      </c>
      <c r="J332" s="44">
        <f>IF('Log_working_2-way'!$D331="","",A332^('Log_working_2-way'!$D331))</f>
        <v>2.399943779582375</v>
      </c>
      <c r="K332" s="46">
        <f>IF('Log_working_2-way'!$D331="","",B332^('Log_working_2-way'!$D331))</f>
        <v>1.7143143993241288</v>
      </c>
      <c r="L332" s="53">
        <f t="shared" si="62"/>
        <v>0.42065491183879095</v>
      </c>
      <c r="M332" s="53">
        <f t="shared" si="63"/>
        <v>0.57934508816120911</v>
      </c>
      <c r="N332" s="54">
        <v>429</v>
      </c>
      <c r="O332" s="54">
        <f t="shared" si="64"/>
        <v>242.47826086956522</v>
      </c>
      <c r="P332" s="54">
        <f t="shared" si="65"/>
        <v>172.11377245508982</v>
      </c>
      <c r="Q332" s="54">
        <f t="shared" si="66"/>
        <v>256.88622754491018</v>
      </c>
      <c r="R332" s="54">
        <f t="shared" si="67"/>
        <v>186.52173913043481</v>
      </c>
      <c r="S332" s="55">
        <f t="shared" si="68"/>
        <v>-14.407966675344966</v>
      </c>
      <c r="T332" s="55">
        <f t="shared" si="69"/>
        <v>-14.407966675344994</v>
      </c>
      <c r="U332" t="s">
        <v>49</v>
      </c>
      <c r="V332" t="s">
        <v>81</v>
      </c>
      <c r="W332" t="s">
        <v>444</v>
      </c>
      <c r="X332" s="38">
        <v>44215</v>
      </c>
      <c r="Y332" s="57" t="s">
        <v>433</v>
      </c>
    </row>
    <row r="333" spans="1:25" ht="15" x14ac:dyDescent="0.25">
      <c r="A333">
        <v>2.4300000000000002</v>
      </c>
      <c r="B333">
        <v>1.61</v>
      </c>
      <c r="C333" s="43">
        <f t="shared" si="53"/>
        <v>3.2640646167216181E-2</v>
      </c>
      <c r="D333" s="44">
        <f>IF(OR($A333="",$B333=""),"",A333*'MPTO_working_2-way'!$G332)</f>
        <v>2.5093167701863357</v>
      </c>
      <c r="E333" s="46">
        <f>IF(OR($A333="",$B333=""),"",B333*'MPTO_working_2-way'!$G332)</f>
        <v>1.6625514403292181</v>
      </c>
      <c r="F333" s="44">
        <f>IF(OR($A333="",$B333=""),"",'MPTO_working_2-way'!D332)</f>
        <v>2.5303495779840248</v>
      </c>
      <c r="G333" s="46">
        <f>IF(OR($A333="",$B333=""),"",'MPTO_working_2-way'!E332)</f>
        <v>1.6534454704900365</v>
      </c>
      <c r="H333" s="44">
        <f>IF(OR($A333="",$B333=""),"",'OddsRatio_working_2-way'!M332)</f>
        <v>2.5310983949707371</v>
      </c>
      <c r="I333" s="44">
        <f>IF(OR($A333="",$B333=""),"",'OddsRatio_working_2-way'!N332)</f>
        <v>1.6531258887637414</v>
      </c>
      <c r="J333" s="44">
        <f>IF('Log_working_2-way'!$D332="","",A333^('Log_working_2-way'!$D332))</f>
        <v>2.5408594420942658</v>
      </c>
      <c r="K333" s="46">
        <f>IF('Log_working_2-way'!$D332="","",B333^('Log_working_2-way'!$D332))</f>
        <v>1.6489884623355247</v>
      </c>
      <c r="L333" s="53">
        <f t="shared" si="62"/>
        <v>0.39851485148514848</v>
      </c>
      <c r="M333" s="53">
        <f t="shared" si="63"/>
        <v>0.60148514851485146</v>
      </c>
      <c r="N333" s="54">
        <v>430</v>
      </c>
      <c r="O333" s="54">
        <f t="shared" si="64"/>
        <v>253.04526748971193</v>
      </c>
      <c r="P333" s="54">
        <f t="shared" si="65"/>
        <v>162.91925465838511</v>
      </c>
      <c r="Q333" s="54">
        <f t="shared" si="66"/>
        <v>267.08074534161489</v>
      </c>
      <c r="R333" s="54">
        <f t="shared" si="67"/>
        <v>176.95473251028804</v>
      </c>
      <c r="S333" s="55">
        <f t="shared" si="68"/>
        <v>-14.035477851902954</v>
      </c>
      <c r="T333" s="55">
        <f t="shared" si="69"/>
        <v>-14.035477851902925</v>
      </c>
      <c r="U333" t="s">
        <v>452</v>
      </c>
      <c r="V333" t="s">
        <v>139</v>
      </c>
      <c r="W333" t="s">
        <v>444</v>
      </c>
      <c r="X333" s="38">
        <v>44215</v>
      </c>
      <c r="Y333" s="57" t="s">
        <v>432</v>
      </c>
    </row>
    <row r="334" spans="1:25" ht="15" x14ac:dyDescent="0.25">
      <c r="A334">
        <v>2.13</v>
      </c>
      <c r="B334">
        <v>1.77</v>
      </c>
      <c r="C334" s="43">
        <f t="shared" si="53"/>
        <v>3.4455319487546765E-2</v>
      </c>
      <c r="D334" s="44">
        <f>IF(OR($A334="",$B334=""),"",A334*'MPTO_working_2-way'!$G333)</f>
        <v>2.2033898305084745</v>
      </c>
      <c r="E334" s="46">
        <f>IF(OR($A334="",$B334=""),"",B334*'MPTO_working_2-way'!$G333)</f>
        <v>1.8309859154929577</v>
      </c>
      <c r="F334" s="44">
        <f>IF(OR($A334="",$B334=""),"",'MPTO_working_2-way'!D333)</f>
        <v>2.2111375032990233</v>
      </c>
      <c r="G334" s="46">
        <f>IF(OR($A334="",$B334=""),"",'MPTO_working_2-way'!E333)</f>
        <v>1.8256700806275876</v>
      </c>
      <c r="H334" s="44">
        <f>IF(OR($A334="",$B334=""),"",'OddsRatio_working_2-way'!M333)</f>
        <v>2.2114175446692466</v>
      </c>
      <c r="I334" s="44">
        <f>IF(OR($A334="",$B334=""),"",'OddsRatio_working_2-way'!N333)</f>
        <v>1.8254792118542653</v>
      </c>
      <c r="J334" s="44">
        <f>IF('Log_working_2-way'!$D333="","",A334^('Log_working_2-way'!$D333))</f>
        <v>2.2149715784230573</v>
      </c>
      <c r="K334" s="46">
        <f>IF('Log_working_2-way'!$D333="","",B334^('Log_working_2-way'!$D333))</f>
        <v>1.8230645208160881</v>
      </c>
      <c r="L334" s="53">
        <f t="shared" si="62"/>
        <v>0.45384615384615384</v>
      </c>
      <c r="M334" s="53">
        <f t="shared" si="63"/>
        <v>0.5461538461538461</v>
      </c>
      <c r="N334" s="54">
        <v>431</v>
      </c>
      <c r="O334" s="54">
        <f t="shared" si="64"/>
        <v>228.65258215962442</v>
      </c>
      <c r="P334" s="54">
        <f t="shared" si="65"/>
        <v>187.49717514124293</v>
      </c>
      <c r="Q334" s="54">
        <f t="shared" si="66"/>
        <v>243.50282485875707</v>
      </c>
      <c r="R334" s="54">
        <f t="shared" si="67"/>
        <v>202.34741784037558</v>
      </c>
      <c r="S334" s="55">
        <f t="shared" si="68"/>
        <v>-14.85024269913265</v>
      </c>
      <c r="T334" s="55">
        <f t="shared" si="69"/>
        <v>-14.85024269913265</v>
      </c>
      <c r="U334" t="s">
        <v>36</v>
      </c>
      <c r="V334" t="s">
        <v>45</v>
      </c>
      <c r="W334" t="s">
        <v>444</v>
      </c>
      <c r="X334" s="38">
        <v>44215</v>
      </c>
      <c r="Y334" s="57" t="s">
        <v>427</v>
      </c>
    </row>
    <row r="335" spans="1:25" ht="15" x14ac:dyDescent="0.25">
      <c r="A335">
        <v>1.93</v>
      </c>
      <c r="B335">
        <v>1.95</v>
      </c>
      <c r="C335" s="43">
        <f t="shared" si="53"/>
        <v>3.0955227846419575E-2</v>
      </c>
      <c r="D335" s="44">
        <f>IF(OR($A335="",$B335=""),"",A335*'MPTO_working_2-way'!$G334)</f>
        <v>1.9897435897435898</v>
      </c>
      <c r="E335" s="46">
        <f>IF(OR($A335="",$B335=""),"",B335*'MPTO_working_2-way'!$G334)</f>
        <v>2.0103626943005182</v>
      </c>
      <c r="F335" s="44">
        <f>IF(OR($A335="",$B335=""),"",'MPTO_working_2-way'!D334)</f>
        <v>1.9894277785119598</v>
      </c>
      <c r="G335" s="46">
        <f>IF(OR($A335="",$B335=""),"",'MPTO_working_2-way'!E334)</f>
        <v>2.0106851876586083</v>
      </c>
      <c r="H335" s="44">
        <f>IF(OR($A335="",$B335=""),"",'OddsRatio_working_2-way'!M334)</f>
        <v>1.9894176915848294</v>
      </c>
      <c r="I335" s="44">
        <f>IF(OR($A335="",$B335=""),"",'OddsRatio_working_2-way'!N334)</f>
        <v>2.0106954914038573</v>
      </c>
      <c r="J335" s="44">
        <f>IF('Log_working_2-way'!$D334="","",A335^('Log_working_2-way'!$D334))</f>
        <v>1.9892742724695103</v>
      </c>
      <c r="K335" s="46">
        <f>IF('Log_working_2-way'!$D334="","",B335^('Log_working_2-way'!$D334))</f>
        <v>2.0108420160403986</v>
      </c>
      <c r="L335" s="53">
        <f t="shared" si="62"/>
        <v>0.50257731958762886</v>
      </c>
      <c r="M335" s="53">
        <f t="shared" si="63"/>
        <v>0.49742268041237114</v>
      </c>
      <c r="N335" s="54">
        <v>432</v>
      </c>
      <c r="O335" s="54">
        <f t="shared" si="64"/>
        <v>208.16580310880832</v>
      </c>
      <c r="P335" s="54">
        <f t="shared" si="65"/>
        <v>210.46153846153848</v>
      </c>
      <c r="Q335" s="54">
        <f t="shared" si="66"/>
        <v>221.53846153846158</v>
      </c>
      <c r="R335" s="54">
        <f t="shared" si="67"/>
        <v>223.83419689119174</v>
      </c>
      <c r="S335" s="55">
        <f t="shared" si="68"/>
        <v>-13.372658429653256</v>
      </c>
      <c r="T335" s="55">
        <f t="shared" si="69"/>
        <v>-13.372658429653256</v>
      </c>
      <c r="U335" t="s">
        <v>83</v>
      </c>
      <c r="V335" t="s">
        <v>324</v>
      </c>
      <c r="W335" t="s">
        <v>305</v>
      </c>
      <c r="X335" s="38">
        <v>44215</v>
      </c>
      <c r="Y335" s="57" t="s">
        <v>424</v>
      </c>
    </row>
    <row r="336" spans="1:25" ht="15" x14ac:dyDescent="0.25">
      <c r="A336">
        <v>1.97</v>
      </c>
      <c r="B336">
        <v>1.91</v>
      </c>
      <c r="C336" s="43">
        <f t="shared" si="53"/>
        <v>3.1174422622053388E-2</v>
      </c>
      <c r="D336" s="44">
        <f>IF(OR($A336="",$B336=""),"",A336*'MPTO_working_2-way'!$G335)</f>
        <v>2.0314136125654452</v>
      </c>
      <c r="E336" s="46">
        <f>IF(OR($A336="",$B336=""),"",B336*'MPTO_working_2-way'!$G335)</f>
        <v>1.969543147208122</v>
      </c>
      <c r="F336" s="44">
        <f>IF(OR($A336="",$B336=""),"",'MPTO_working_2-way'!D335)</f>
        <v>2.0324087827801334</v>
      </c>
      <c r="G336" s="46">
        <f>IF(OR($A336="",$B336=""),"",'MPTO_working_2-way'!E335)</f>
        <v>1.9686085750909044</v>
      </c>
      <c r="H336" s="44">
        <f>IF(OR($A336="",$B336=""),"",'OddsRatio_working_2-way'!M335)</f>
        <v>2.032440829265322</v>
      </c>
      <c r="I336" s="44">
        <f>IF(OR($A336="",$B336=""),"",'OddsRatio_working_2-way'!N335)</f>
        <v>1.9685785099293232</v>
      </c>
      <c r="J336" s="44">
        <f>IF('Log_working_2-way'!$D335="","",A336^('Log_working_2-way'!$D335))</f>
        <v>2.0328933114474355</v>
      </c>
      <c r="K336" s="46">
        <f>IF('Log_working_2-way'!$D335="","",B336^('Log_working_2-way'!$D335))</f>
        <v>1.9681542022947511</v>
      </c>
      <c r="L336" s="53">
        <f t="shared" si="62"/>
        <v>0.49226804123711337</v>
      </c>
      <c r="M336" s="53">
        <f t="shared" si="63"/>
        <v>0.50773195876288657</v>
      </c>
      <c r="N336" s="54">
        <v>433</v>
      </c>
      <c r="O336" s="54">
        <f t="shared" si="64"/>
        <v>213.20304568527916</v>
      </c>
      <c r="P336" s="54">
        <f t="shared" si="65"/>
        <v>206.29842931937171</v>
      </c>
      <c r="Q336" s="54">
        <f t="shared" si="66"/>
        <v>226.70157068062827</v>
      </c>
      <c r="R336" s="54">
        <f t="shared" si="67"/>
        <v>219.79695431472081</v>
      </c>
      <c r="S336" s="55">
        <f t="shared" si="68"/>
        <v>-13.498524995349101</v>
      </c>
      <c r="T336" s="55">
        <f t="shared" si="69"/>
        <v>-13.498524995349101</v>
      </c>
      <c r="U336" t="s">
        <v>354</v>
      </c>
      <c r="V336" t="s">
        <v>43</v>
      </c>
      <c r="W336" t="s">
        <v>305</v>
      </c>
      <c r="X336" s="38">
        <v>44215</v>
      </c>
      <c r="Y336" s="57" t="s">
        <v>429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62"/>
        <v>0.46649484536082475</v>
      </c>
      <c r="M337" s="53">
        <f t="shared" si="63"/>
        <v>0.53350515463917525</v>
      </c>
      <c r="N337" s="54">
        <v>434</v>
      </c>
      <c r="O337" s="54">
        <f t="shared" si="64"/>
        <v>224.3381642512077</v>
      </c>
      <c r="P337" s="54">
        <f t="shared" si="65"/>
        <v>194.22099447513818</v>
      </c>
      <c r="Q337" s="54">
        <f t="shared" si="66"/>
        <v>239.7790055248619</v>
      </c>
      <c r="R337" s="54">
        <f t="shared" si="67"/>
        <v>209.6618357487923</v>
      </c>
      <c r="S337" s="55">
        <f t="shared" si="68"/>
        <v>-15.4408412736542</v>
      </c>
      <c r="T337" s="55">
        <f t="shared" si="69"/>
        <v>-15.440841273654115</v>
      </c>
      <c r="U337" t="s">
        <v>457</v>
      </c>
      <c r="V337" t="s">
        <v>458</v>
      </c>
      <c r="W337" t="s">
        <v>305</v>
      </c>
      <c r="X337" s="38">
        <v>44215</v>
      </c>
      <c r="Y337" s="57" t="s">
        <v>433</v>
      </c>
    </row>
    <row r="338" spans="1:25" ht="15" x14ac:dyDescent="0.25">
      <c r="A338">
        <v>1.68</v>
      </c>
      <c r="B338">
        <v>2.27</v>
      </c>
      <c r="C338" s="43">
        <f t="shared" si="53"/>
        <v>3.5766729599328695E-2</v>
      </c>
      <c r="D338" s="44">
        <f>IF(OR($A338="",$B338=""),"",A338*'MPTO_working_2-way'!$G337)</f>
        <v>1.7400881057268722</v>
      </c>
      <c r="E338" s="46">
        <f>IF(OR($A338="",$B338=""),"",B338*'MPTO_working_2-way'!$G337)</f>
        <v>2.3511904761904763</v>
      </c>
      <c r="F338" s="44">
        <f>IF(OR($A338="",$B338=""),"",'MPTO_working_2-way'!D337)</f>
        <v>1.7320374239258789</v>
      </c>
      <c r="G338" s="46">
        <f>IF(OR($A338="",$B338=""),"",'MPTO_working_2-way'!E337)</f>
        <v>2.3660503784588656</v>
      </c>
      <c r="H338" s="44">
        <f>IF(OR($A338="",$B338=""),"",'OddsRatio_working_2-way'!M337)</f>
        <v>1.7317329231804059</v>
      </c>
      <c r="I338" s="44">
        <f>IF(OR($A338="",$B338=""),"",'OddsRatio_working_2-way'!N337)</f>
        <v>2.3666188418222287</v>
      </c>
      <c r="J338" s="44">
        <f>IF('Log_working_2-way'!$D337="","",A338^('Log_working_2-way'!$D337))</f>
        <v>1.72807279838637</v>
      </c>
      <c r="K338" s="46">
        <f>IF('Log_working_2-way'!$D337="","",B338^('Log_working_2-way'!$D337))</f>
        <v>2.37348902776783</v>
      </c>
      <c r="L338" s="53">
        <f t="shared" si="62"/>
        <v>0.57468354430379742</v>
      </c>
      <c r="M338" s="53">
        <f t="shared" si="63"/>
        <v>0.42531645569620252</v>
      </c>
      <c r="N338" s="54">
        <v>435</v>
      </c>
      <c r="O338" s="54">
        <f t="shared" si="64"/>
        <v>176.07142857142856</v>
      </c>
      <c r="P338" s="54">
        <f t="shared" si="65"/>
        <v>243.37004405286345</v>
      </c>
      <c r="Q338" s="54">
        <f t="shared" si="66"/>
        <v>191.62995594713655</v>
      </c>
      <c r="R338" s="54">
        <f t="shared" si="67"/>
        <v>258.92857142857144</v>
      </c>
      <c r="S338" s="55">
        <f t="shared" si="68"/>
        <v>-15.558527375707996</v>
      </c>
      <c r="T338" s="55">
        <f t="shared" si="69"/>
        <v>-15.558527375707996</v>
      </c>
      <c r="U338" t="s">
        <v>358</v>
      </c>
      <c r="V338" t="s">
        <v>454</v>
      </c>
      <c r="W338" t="s">
        <v>305</v>
      </c>
      <c r="X338" s="38">
        <v>44215</v>
      </c>
      <c r="Y338" s="57" t="s">
        <v>415</v>
      </c>
    </row>
    <row r="339" spans="1:25" ht="15" x14ac:dyDescent="0.25">
      <c r="A339">
        <v>1.66</v>
      </c>
      <c r="B339">
        <v>2.31</v>
      </c>
      <c r="C339" s="43">
        <f t="shared" si="53"/>
        <v>3.5310071454649705E-2</v>
      </c>
      <c r="D339" s="44">
        <f>IF(OR($A339="",$B339=""),"",A339*'MPTO_working_2-way'!$G338)</f>
        <v>1.7186147186147185</v>
      </c>
      <c r="E339" s="46">
        <f>IF(OR($A339="",$B339=""),"",B339*'MPTO_working_2-way'!$G338)</f>
        <v>2.3915662650602409</v>
      </c>
      <c r="F339" s="44">
        <f>IF(OR($A339="",$B339=""),"",'MPTO_working_2-way'!D338)</f>
        <v>1.7101190741649199</v>
      </c>
      <c r="G339" s="46">
        <f>IF(OR($A339="",$B339=""),"",'MPTO_working_2-way'!E338)</f>
        <v>2.4082145324373547</v>
      </c>
      <c r="H339" s="44">
        <f>IF(OR($A339="",$B339=""),"",'OddsRatio_working_2-way'!M338)</f>
        <v>1.7098005310600506</v>
      </c>
      <c r="I339" s="44">
        <f>IF(OR($A339="",$B339=""),"",'OddsRatio_working_2-way'!N338)</f>
        <v>2.4088465086191913</v>
      </c>
      <c r="J339" s="44">
        <f>IF('Log_working_2-way'!$D338="","",A339^('Log_working_2-way'!$D338))</f>
        <v>1.7059384368003565</v>
      </c>
      <c r="K339" s="46">
        <f>IF('Log_working_2-way'!$D338="","",B339^('Log_working_2-way'!$D338))</f>
        <v>2.4165541184191208</v>
      </c>
      <c r="L339" s="53">
        <f t="shared" si="62"/>
        <v>0.58186397984886651</v>
      </c>
      <c r="M339" s="53">
        <f t="shared" si="63"/>
        <v>0.41813602015113349</v>
      </c>
      <c r="N339" s="54">
        <v>436</v>
      </c>
      <c r="O339" s="54">
        <f t="shared" si="64"/>
        <v>173.34939759036146</v>
      </c>
      <c r="P339" s="54">
        <f t="shared" si="65"/>
        <v>247.25541125541125</v>
      </c>
      <c r="Q339" s="54">
        <f t="shared" si="66"/>
        <v>188.74458874458875</v>
      </c>
      <c r="R339" s="54">
        <f t="shared" si="67"/>
        <v>262.65060240963857</v>
      </c>
      <c r="S339" s="55">
        <f t="shared" si="68"/>
        <v>-15.395191154227291</v>
      </c>
      <c r="T339" s="55">
        <f t="shared" si="69"/>
        <v>-15.395191154227319</v>
      </c>
      <c r="U339" t="s">
        <v>462</v>
      </c>
      <c r="V339" t="s">
        <v>357</v>
      </c>
      <c r="W339" t="s">
        <v>305</v>
      </c>
      <c r="X339" s="38">
        <v>44215</v>
      </c>
      <c r="Y339" s="57" t="s">
        <v>427</v>
      </c>
    </row>
    <row r="340" spans="1:25" ht="15" x14ac:dyDescent="0.25">
      <c r="A340">
        <v>2.1</v>
      </c>
      <c r="B340">
        <v>1.79</v>
      </c>
      <c r="C340" s="43">
        <f t="shared" si="53"/>
        <v>3.4849694067571102E-2</v>
      </c>
      <c r="D340" s="44">
        <f>IF(OR($A340="",$B340=""),"",A340*'MPTO_working_2-way'!$G339)</f>
        <v>2.1731843575418992</v>
      </c>
      <c r="E340" s="46">
        <f>IF(OR($A340="",$B340=""),"",B340*'MPTO_working_2-way'!$G339)</f>
        <v>1.8523809523809522</v>
      </c>
      <c r="F340" s="44">
        <f>IF(OR($A340="",$B340=""),"",'MPTO_working_2-way'!D339)</f>
        <v>2.1797622499275153</v>
      </c>
      <c r="G340" s="46">
        <f>IF(OR($A340="",$B340=""),"",'MPTO_working_2-way'!E339)</f>
        <v>1.8476284099287292</v>
      </c>
      <c r="H340" s="44">
        <f>IF(OR($A340="",$B340=""),"",'OddsRatio_working_2-way'!M339)</f>
        <v>2.1800021454603971</v>
      </c>
      <c r="I340" s="44">
        <f>IF(OR($A340="",$B340=""),"",'OddsRatio_working_2-way'!N339)</f>
        <v>1.8474560862851939</v>
      </c>
      <c r="J340" s="44">
        <f>IF('Log_working_2-way'!$D339="","",A340^('Log_working_2-way'!$D339))</f>
        <v>2.1830172065936067</v>
      </c>
      <c r="K340" s="46">
        <f>IF('Log_working_2-way'!$D339="","",B340^('Log_working_2-way'!$D339))</f>
        <v>1.8452962428833544</v>
      </c>
      <c r="L340" s="53">
        <f t="shared" si="62"/>
        <v>0.46015424164524427</v>
      </c>
      <c r="M340" s="53">
        <f t="shared" si="63"/>
        <v>0.53984575835475579</v>
      </c>
      <c r="N340" s="54">
        <v>437</v>
      </c>
      <c r="O340" s="54">
        <f t="shared" si="64"/>
        <v>228.90476190476193</v>
      </c>
      <c r="P340" s="54">
        <f t="shared" si="65"/>
        <v>192.86592178770948</v>
      </c>
      <c r="Q340" s="54">
        <f t="shared" si="66"/>
        <v>244.13407821229049</v>
      </c>
      <c r="R340" s="54">
        <f t="shared" si="67"/>
        <v>208.09523809523807</v>
      </c>
      <c r="S340" s="55">
        <f t="shared" si="68"/>
        <v>-15.229316307528563</v>
      </c>
      <c r="T340" s="55">
        <f t="shared" si="69"/>
        <v>-15.229316307528592</v>
      </c>
      <c r="U340" t="s">
        <v>353</v>
      </c>
      <c r="V340" t="s">
        <v>355</v>
      </c>
      <c r="W340" t="s">
        <v>305</v>
      </c>
      <c r="X340" s="38">
        <v>44215</v>
      </c>
      <c r="Y340" s="57" t="s">
        <v>433</v>
      </c>
    </row>
    <row r="341" spans="1:25" ht="15" x14ac:dyDescent="0.25">
      <c r="A341">
        <v>2.3199999999999998</v>
      </c>
      <c r="B341">
        <v>1.66</v>
      </c>
      <c r="C341" s="43">
        <f t="shared" si="53"/>
        <v>3.3444121312837582E-2</v>
      </c>
      <c r="D341" s="44">
        <f>IF(OR($A341="",$B341=""),"",A341*'MPTO_working_2-way'!$G340)</f>
        <v>2.3975903614457832</v>
      </c>
      <c r="E341" s="46">
        <f>IF(OR($A341="",$B341=""),"",B341*'MPTO_working_2-way'!$G340)</f>
        <v>1.7155172413793103</v>
      </c>
      <c r="F341" s="44">
        <f>IF(OR($A341="",$B341=""),"",'MPTO_working_2-way'!D340)</f>
        <v>2.4136375031336175</v>
      </c>
      <c r="G341" s="46">
        <f>IF(OR($A341="",$B341=""),"",'MPTO_working_2-way'!E340)</f>
        <v>1.707394928178755</v>
      </c>
      <c r="H341" s="44">
        <f>IF(OR($A341="",$B341=""),"",'OddsRatio_working_2-way'!M340)</f>
        <v>2.4142135623730954</v>
      </c>
      <c r="I341" s="44">
        <f>IF(OR($A341="",$B341=""),"",'OddsRatio_working_2-way'!N340)</f>
        <v>1.7071067811865479</v>
      </c>
      <c r="J341" s="44">
        <f>IF('Log_working_2-way'!$D340="","",A341^('Log_working_2-way'!$D340))</f>
        <v>2.4216287324780335</v>
      </c>
      <c r="K341" s="46">
        <f>IF('Log_working_2-way'!$D340="","",B341^('Log_working_2-way'!$D340))</f>
        <v>1.7034185347793582</v>
      </c>
      <c r="L341" s="53">
        <f t="shared" si="62"/>
        <v>0.41708542713567837</v>
      </c>
      <c r="M341" s="53">
        <f t="shared" si="63"/>
        <v>0.58291457286432158</v>
      </c>
      <c r="N341" s="54">
        <v>438</v>
      </c>
      <c r="O341" s="54">
        <f t="shared" si="64"/>
        <v>249.20689655172413</v>
      </c>
      <c r="P341" s="54">
        <f t="shared" si="65"/>
        <v>174.14457831325299</v>
      </c>
      <c r="Q341" s="54">
        <f t="shared" si="66"/>
        <v>263.85542168674704</v>
      </c>
      <c r="R341" s="54">
        <f t="shared" si="67"/>
        <v>188.79310344827587</v>
      </c>
      <c r="S341" s="55">
        <f t="shared" si="68"/>
        <v>-14.648525135022908</v>
      </c>
      <c r="T341" s="55">
        <f t="shared" si="69"/>
        <v>-14.648525135022879</v>
      </c>
      <c r="U341" t="s">
        <v>460</v>
      </c>
      <c r="V341" t="s">
        <v>455</v>
      </c>
      <c r="W341" t="s">
        <v>305</v>
      </c>
      <c r="X341" s="38">
        <v>44215</v>
      </c>
      <c r="Y341" s="57" t="s">
        <v>434</v>
      </c>
    </row>
    <row r="342" spans="1:25" ht="15" x14ac:dyDescent="0.25">
      <c r="A342">
        <v>2.08</v>
      </c>
      <c r="B342">
        <v>1.81</v>
      </c>
      <c r="C342" s="43">
        <f t="shared" si="53"/>
        <v>3.3255418614534626E-2</v>
      </c>
      <c r="D342" s="44">
        <f>IF(OR($A342="",$B342=""),"",A342*'MPTO_working_2-way'!$G341)</f>
        <v>2.1491712707182322</v>
      </c>
      <c r="E342" s="46">
        <f>IF(OR($A342="",$B342=""),"",B342*'MPTO_working_2-way'!$G341)</f>
        <v>1.8701923076923077</v>
      </c>
      <c r="F342" s="44">
        <f>IF(OR($A342="",$B342=""),"",'MPTO_working_2-way'!D341)</f>
        <v>2.1545152798443401</v>
      </c>
      <c r="G342" s="46">
        <f>IF(OR($A342="",$B342=""),"",'MPTO_working_2-way'!E341)</f>
        <v>1.8661643699811639</v>
      </c>
      <c r="H342" s="44">
        <f>IF(OR($A342="",$B342=""),"",'OddsRatio_working_2-way'!M341)</f>
        <v>2.1547005383792519</v>
      </c>
      <c r="I342" s="44">
        <f>IF(OR($A342="",$B342=""),"",'OddsRatio_working_2-way'!N341)</f>
        <v>1.8660254037844384</v>
      </c>
      <c r="J342" s="44">
        <f>IF('Log_working_2-way'!$D341="","",A342^('Log_working_2-way'!$D341))</f>
        <v>2.1571440120474694</v>
      </c>
      <c r="K342" s="46">
        <f>IF('Log_working_2-way'!$D341="","",B342^('Log_working_2-way'!$D341))</f>
        <v>1.8641966683390954</v>
      </c>
      <c r="L342" s="53">
        <f t="shared" si="62"/>
        <v>0.46529562982005135</v>
      </c>
      <c r="M342" s="53">
        <f t="shared" si="63"/>
        <v>0.53470437017994854</v>
      </c>
      <c r="N342" s="54">
        <v>439</v>
      </c>
      <c r="O342" s="54">
        <f t="shared" si="64"/>
        <v>227.94230769230768</v>
      </c>
      <c r="P342" s="54">
        <f t="shared" si="65"/>
        <v>196.45856353591162</v>
      </c>
      <c r="Q342" s="54">
        <f t="shared" si="66"/>
        <v>242.54143646408841</v>
      </c>
      <c r="R342" s="54">
        <f t="shared" si="67"/>
        <v>211.05769230769229</v>
      </c>
      <c r="S342" s="55">
        <f t="shared" si="68"/>
        <v>-14.599128771780727</v>
      </c>
      <c r="T342" s="55">
        <f t="shared" si="69"/>
        <v>-14.59912877178067</v>
      </c>
      <c r="U342" t="s">
        <v>456</v>
      </c>
      <c r="V342" t="s">
        <v>453</v>
      </c>
      <c r="W342" t="s">
        <v>305</v>
      </c>
      <c r="X342" s="38">
        <v>44215</v>
      </c>
      <c r="Y342" s="57" t="s">
        <v>416</v>
      </c>
    </row>
    <row r="343" spans="1:25" ht="15" x14ac:dyDescent="0.25">
      <c r="A343">
        <v>1.93</v>
      </c>
      <c r="B343">
        <v>1.95</v>
      </c>
      <c r="C343" s="43">
        <f t="shared" si="53"/>
        <v>3.0955227846419575E-2</v>
      </c>
      <c r="D343" s="44">
        <f>IF(OR($A343="",$B343=""),"",A343*'MPTO_working_2-way'!$G342)</f>
        <v>1.9897435897435898</v>
      </c>
      <c r="E343" s="46">
        <f>IF(OR($A343="",$B343=""),"",B343*'MPTO_working_2-way'!$G342)</f>
        <v>2.0103626943005182</v>
      </c>
      <c r="F343" s="44">
        <f>IF(OR($A343="",$B343=""),"",'MPTO_working_2-way'!D342)</f>
        <v>1.9894277785119598</v>
      </c>
      <c r="G343" s="46">
        <f>IF(OR($A343="",$B343=""),"",'MPTO_working_2-way'!E342)</f>
        <v>2.0106851876586083</v>
      </c>
      <c r="H343" s="44">
        <f>IF(OR($A343="",$B343=""),"",'OddsRatio_working_2-way'!M342)</f>
        <v>1.9894176915848294</v>
      </c>
      <c r="I343" s="44">
        <f>IF(OR($A343="",$B343=""),"",'OddsRatio_working_2-way'!N342)</f>
        <v>2.0106954914038573</v>
      </c>
      <c r="J343" s="44">
        <f>IF('Log_working_2-way'!$D342="","",A343^('Log_working_2-way'!$D342))</f>
        <v>1.9892742724695103</v>
      </c>
      <c r="K343" s="46">
        <f>IF('Log_working_2-way'!$D342="","",B343^('Log_working_2-way'!$D342))</f>
        <v>2.0108420160403986</v>
      </c>
      <c r="L343" s="53">
        <f t="shared" si="62"/>
        <v>0.50257731958762886</v>
      </c>
      <c r="M343" s="53">
        <f t="shared" si="63"/>
        <v>0.49742268041237114</v>
      </c>
      <c r="N343" s="54">
        <v>440</v>
      </c>
      <c r="O343" s="54">
        <f t="shared" si="64"/>
        <v>212.02072538860102</v>
      </c>
      <c r="P343" s="54">
        <f t="shared" si="65"/>
        <v>214.35897435897439</v>
      </c>
      <c r="Q343" s="54">
        <f t="shared" si="66"/>
        <v>225.64102564102566</v>
      </c>
      <c r="R343" s="54">
        <f t="shared" si="67"/>
        <v>227.97927461139898</v>
      </c>
      <c r="S343" s="55">
        <f t="shared" si="68"/>
        <v>-13.620300252424641</v>
      </c>
      <c r="T343" s="55">
        <f t="shared" si="69"/>
        <v>-13.620300252424585</v>
      </c>
      <c r="U343" t="s">
        <v>361</v>
      </c>
      <c r="V343" t="s">
        <v>461</v>
      </c>
      <c r="W343" t="s">
        <v>305</v>
      </c>
      <c r="X343" s="38">
        <v>44215</v>
      </c>
      <c r="Y343" s="57" t="s">
        <v>428</v>
      </c>
    </row>
    <row r="344" spans="1:25" ht="15" x14ac:dyDescent="0.25">
      <c r="A344">
        <v>1.86</v>
      </c>
      <c r="B344">
        <v>2.0299999999999998</v>
      </c>
      <c r="C344" s="43">
        <f t="shared" si="53"/>
        <v>3.0245246040574214E-2</v>
      </c>
      <c r="D344" s="44">
        <f>IF(OR($A344="",$B344=""),"",A344*'MPTO_working_2-way'!$G343)</f>
        <v>1.9162561576354682</v>
      </c>
      <c r="E344" s="46">
        <f>IF(OR($A344="",$B344=""),"",B344*'MPTO_working_2-way'!$G343)</f>
        <v>2.0913978494623655</v>
      </c>
      <c r="F344" s="44">
        <f>IF(OR($A344="",$B344=""),"",'MPTO_working_2-way'!D343)</f>
        <v>1.9138324294186226</v>
      </c>
      <c r="G344" s="46">
        <f>IF(OR($A344="",$B344=""),"",'MPTO_working_2-way'!E343)</f>
        <v>2.0942925287037548</v>
      </c>
      <c r="H344" s="44">
        <f>IF(OR($A344="",$B344=""),"",'OddsRatio_working_2-way'!M343)</f>
        <v>1.9137567818137824</v>
      </c>
      <c r="I344" s="44">
        <f>IF(OR($A344="",$B344=""),"",'OddsRatio_working_2-way'!N343)</f>
        <v>2.0943831224048783</v>
      </c>
      <c r="J344" s="44">
        <f>IF('Log_working_2-way'!$D343="","",A344^('Log_working_2-way'!$D343))</f>
        <v>1.9126582447390832</v>
      </c>
      <c r="K344" s="46">
        <f>IF('Log_working_2-way'!$D343="","",B344^('Log_working_2-way'!$D343))</f>
        <v>2.0957003958101184</v>
      </c>
      <c r="L344" s="53">
        <f t="shared" si="62"/>
        <v>0.52185089974293053</v>
      </c>
      <c r="M344" s="53">
        <f t="shared" si="63"/>
        <v>0.47814910025706941</v>
      </c>
      <c r="N344" s="54">
        <v>441</v>
      </c>
      <c r="O344" s="54">
        <f t="shared" si="64"/>
        <v>203.90322580645159</v>
      </c>
      <c r="P344" s="54">
        <f t="shared" si="65"/>
        <v>223.75862068965515</v>
      </c>
      <c r="Q344" s="54">
        <f t="shared" si="66"/>
        <v>217.24137931034485</v>
      </c>
      <c r="R344" s="54">
        <f t="shared" si="67"/>
        <v>237.09677419354838</v>
      </c>
      <c r="S344" s="55">
        <f t="shared" si="68"/>
        <v>-13.338153503893267</v>
      </c>
      <c r="T344" s="55">
        <f t="shared" si="69"/>
        <v>-13.338153503893238</v>
      </c>
      <c r="U344" t="s">
        <v>363</v>
      </c>
      <c r="V344" t="s">
        <v>437</v>
      </c>
      <c r="W344" t="s">
        <v>306</v>
      </c>
      <c r="X344" s="38">
        <v>44215</v>
      </c>
      <c r="Y344" s="57" t="s">
        <v>419</v>
      </c>
    </row>
    <row r="345" spans="1:25" ht="15" x14ac:dyDescent="0.25">
      <c r="A345">
        <v>2.19</v>
      </c>
      <c r="B345">
        <v>1.74</v>
      </c>
      <c r="C345" s="43">
        <f t="shared" si="53"/>
        <v>3.1333648244370904E-2</v>
      </c>
      <c r="D345" s="44">
        <f>IF(OR($A345="",$B345=""),"",A345*'MPTO_working_2-way'!$G344)</f>
        <v>2.2586206896551722</v>
      </c>
      <c r="E345" s="46">
        <f>IF(OR($A345="",$B345=""),"",B345*'MPTO_working_2-way'!$G344)</f>
        <v>1.7945205479452053</v>
      </c>
      <c r="F345" s="44">
        <f>IF(OR($A345="",$B345=""),"",'MPTO_working_2-way'!D344)</f>
        <v>2.2678093197643276</v>
      </c>
      <c r="G345" s="46">
        <f>IF(OR($A345="",$B345=""),"",'MPTO_working_2-way'!E344)</f>
        <v>1.7887621461765948</v>
      </c>
      <c r="H345" s="44">
        <f>IF(OR($A345="",$B345=""),"",'OddsRatio_working_2-way'!M344)</f>
        <v>2.2681120250624973</v>
      </c>
      <c r="I345" s="44">
        <f>IF(OR($A345="",$B345=""),"",'OddsRatio_working_2-way'!N344)</f>
        <v>1.7885738643245783</v>
      </c>
      <c r="J345" s="44">
        <f>IF('Log_working_2-way'!$D344="","",A345^('Log_working_2-way'!$D344))</f>
        <v>2.2723226675973618</v>
      </c>
      <c r="K345" s="46">
        <f>IF('Log_working_2-way'!$D344="","",B345^('Log_working_2-way'!$D344))</f>
        <v>1.7859641468844982</v>
      </c>
      <c r="L345" s="53">
        <f t="shared" si="62"/>
        <v>0.44274809160305351</v>
      </c>
      <c r="M345" s="53">
        <f t="shared" si="63"/>
        <v>0.5572519083969466</v>
      </c>
      <c r="N345" s="54">
        <v>442</v>
      </c>
      <c r="O345" s="54">
        <f t="shared" si="64"/>
        <v>240.17351598173519</v>
      </c>
      <c r="P345" s="54">
        <f t="shared" si="65"/>
        <v>187.97701149425288</v>
      </c>
      <c r="Q345" s="54">
        <f t="shared" si="66"/>
        <v>254.02298850574712</v>
      </c>
      <c r="R345" s="54">
        <f t="shared" si="67"/>
        <v>201.82648401826486</v>
      </c>
      <c r="S345" s="55">
        <f t="shared" si="68"/>
        <v>-13.849472524011929</v>
      </c>
      <c r="T345" s="55">
        <f t="shared" si="69"/>
        <v>-13.849472524011986</v>
      </c>
      <c r="U345" t="s">
        <v>463</v>
      </c>
      <c r="V345" t="s">
        <v>469</v>
      </c>
      <c r="W345" t="s">
        <v>306</v>
      </c>
      <c r="X345" s="38">
        <v>44215</v>
      </c>
      <c r="Y345" s="57" t="s">
        <v>421</v>
      </c>
    </row>
    <row r="346" spans="1:25" ht="15" x14ac:dyDescent="0.25">
      <c r="A346">
        <v>2.14</v>
      </c>
      <c r="B346">
        <v>1.77</v>
      </c>
      <c r="C346" s="43">
        <f t="shared" si="53"/>
        <v>3.2261471038597556E-2</v>
      </c>
      <c r="D346" s="44">
        <f>IF(OR($A346="",$B346=""),"",A346*'MPTO_working_2-way'!$G345)</f>
        <v>2.2090395480225991</v>
      </c>
      <c r="E346" s="46">
        <f>IF(OR($A346="",$B346=""),"",B346*'MPTO_working_2-way'!$G345)</f>
        <v>1.8271028037383177</v>
      </c>
      <c r="F346" s="44">
        <f>IF(OR($A346="",$B346=""),"",'MPTO_working_2-way'!D345)</f>
        <v>2.216513546725964</v>
      </c>
      <c r="G346" s="46">
        <f>IF(OR($A346="",$B346=""),"",'MPTO_working_2-way'!E345)</f>
        <v>1.822021261243927</v>
      </c>
      <c r="H346" s="44">
        <f>IF(OR($A346="",$B346=""),"",'OddsRatio_working_2-way'!M345)</f>
        <v>2.2167659925061516</v>
      </c>
      <c r="I346" s="44">
        <f>IF(OR($A346="",$B346=""),"",'OddsRatio_working_2-way'!N345)</f>
        <v>1.8218507142366114</v>
      </c>
      <c r="J346" s="44">
        <f>IF('Log_working_2-way'!$D345="","",A346^('Log_working_2-way'!$D345))</f>
        <v>2.2201875884465903</v>
      </c>
      <c r="K346" s="46">
        <f>IF('Log_working_2-way'!$D345="","",B346^('Log_working_2-way'!$D345))</f>
        <v>1.8195461168991689</v>
      </c>
      <c r="L346" s="53">
        <f t="shared" si="62"/>
        <v>0.45268542199488487</v>
      </c>
      <c r="M346" s="53">
        <f t="shared" si="63"/>
        <v>0.54731457800511507</v>
      </c>
      <c r="N346" s="54">
        <v>443</v>
      </c>
      <c r="O346" s="54">
        <f t="shared" si="64"/>
        <v>235.99065420560751</v>
      </c>
      <c r="P346" s="54">
        <f t="shared" si="65"/>
        <v>192.71751412429379</v>
      </c>
      <c r="Q346" s="54">
        <f t="shared" si="66"/>
        <v>250.28248587570621</v>
      </c>
      <c r="R346" s="54">
        <f t="shared" si="67"/>
        <v>207.00934579439252</v>
      </c>
      <c r="S346" s="55">
        <f t="shared" si="68"/>
        <v>-14.291831670098702</v>
      </c>
      <c r="T346" s="55">
        <f t="shared" si="69"/>
        <v>-14.29183167009873</v>
      </c>
      <c r="U346" t="s">
        <v>464</v>
      </c>
      <c r="V346" t="s">
        <v>470</v>
      </c>
      <c r="W346" t="s">
        <v>306</v>
      </c>
      <c r="X346" s="38">
        <v>44215</v>
      </c>
      <c r="Y346" s="57" t="s">
        <v>433</v>
      </c>
    </row>
    <row r="347" spans="1:25" ht="15" x14ac:dyDescent="0.25">
      <c r="A347">
        <v>1.94</v>
      </c>
      <c r="B347">
        <v>1.94</v>
      </c>
      <c r="C347" s="43">
        <f t="shared" si="53"/>
        <v>3.0927835051546504E-2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2.0000000000000004</v>
      </c>
      <c r="I347" s="44">
        <f>IF(OR($A347="",$B347=""),"",'OddsRatio_working_2-way'!N346)</f>
        <v>2.0000000000000004</v>
      </c>
      <c r="J347" s="44">
        <f>IF('Log_working_2-way'!$D346="","",A347^('Log_working_2-way'!$D346))</f>
        <v>1.9999999999999891</v>
      </c>
      <c r="K347" s="46">
        <f>IF('Log_working_2-way'!$D346="","",B347^('Log_working_2-way'!$D346))</f>
        <v>1.9999999999999891</v>
      </c>
      <c r="L347" s="53">
        <f t="shared" si="62"/>
        <v>0.5</v>
      </c>
      <c r="M347" s="53">
        <f t="shared" si="63"/>
        <v>0.5</v>
      </c>
      <c r="N347" s="54">
        <v>444</v>
      </c>
      <c r="O347" s="54">
        <f t="shared" si="64"/>
        <v>215.13402061855672</v>
      </c>
      <c r="P347" s="54">
        <f t="shared" si="65"/>
        <v>215.13402061855672</v>
      </c>
      <c r="Q347" s="54">
        <f t="shared" si="66"/>
        <v>228.86597938144331</v>
      </c>
      <c r="R347" s="54">
        <f t="shared" si="67"/>
        <v>228.86597938144331</v>
      </c>
      <c r="S347" s="55">
        <f t="shared" si="68"/>
        <v>-13.731958762886592</v>
      </c>
      <c r="T347" s="55">
        <f t="shared" si="69"/>
        <v>-13.731958762886592</v>
      </c>
      <c r="U347" t="s">
        <v>468</v>
      </c>
      <c r="V347" t="s">
        <v>472</v>
      </c>
      <c r="W347" t="s">
        <v>306</v>
      </c>
      <c r="X347" s="38">
        <v>44215</v>
      </c>
      <c r="Y347" s="57" t="s">
        <v>421</v>
      </c>
    </row>
    <row r="348" spans="1:25" ht="15" x14ac:dyDescent="0.25">
      <c r="A348">
        <v>2.4300000000000002</v>
      </c>
      <c r="B348">
        <v>1.61</v>
      </c>
      <c r="C348" s="43">
        <f t="shared" si="53"/>
        <v>3.2640646167216181E-2</v>
      </c>
      <c r="D348" s="44">
        <f>IF(OR($A348="",$B348=""),"",A348*'MPTO_working_2-way'!$G347)</f>
        <v>2.5093167701863357</v>
      </c>
      <c r="E348" s="46">
        <f>IF(OR($A348="",$B348=""),"",B348*'MPTO_working_2-way'!$G347)</f>
        <v>1.6625514403292181</v>
      </c>
      <c r="F348" s="44">
        <f>IF(OR($A348="",$B348=""),"",'MPTO_working_2-way'!D347)</f>
        <v>2.5303495779840248</v>
      </c>
      <c r="G348" s="46">
        <f>IF(OR($A348="",$B348=""),"",'MPTO_working_2-way'!E347)</f>
        <v>1.6534454704900365</v>
      </c>
      <c r="H348" s="44">
        <f>IF(OR($A348="",$B348=""),"",'OddsRatio_working_2-way'!M347)</f>
        <v>2.5310983949707371</v>
      </c>
      <c r="I348" s="44">
        <f>IF(OR($A348="",$B348=""),"",'OddsRatio_working_2-way'!N347)</f>
        <v>1.6531258887637414</v>
      </c>
      <c r="J348" s="44">
        <f>IF('Log_working_2-way'!$D347="","",A348^('Log_working_2-way'!$D347))</f>
        <v>2.5408594420942658</v>
      </c>
      <c r="K348" s="46">
        <f>IF('Log_working_2-way'!$D347="","",B348^('Log_working_2-way'!$D347))</f>
        <v>1.6489884623355247</v>
      </c>
      <c r="L348" s="53">
        <f t="shared" si="62"/>
        <v>0.39851485148514848</v>
      </c>
      <c r="M348" s="53">
        <f t="shared" si="63"/>
        <v>0.60148514851485146</v>
      </c>
      <c r="N348" s="54">
        <v>445</v>
      </c>
      <c r="O348" s="54">
        <f t="shared" si="64"/>
        <v>261.87242798353913</v>
      </c>
      <c r="P348" s="54">
        <f t="shared" si="65"/>
        <v>168.6024844720497</v>
      </c>
      <c r="Q348" s="54">
        <f t="shared" si="66"/>
        <v>276.3975155279503</v>
      </c>
      <c r="R348" s="54">
        <f t="shared" si="67"/>
        <v>183.12757201646087</v>
      </c>
      <c r="S348" s="55">
        <f t="shared" si="68"/>
        <v>-14.525087544411178</v>
      </c>
      <c r="T348" s="55">
        <f t="shared" si="69"/>
        <v>-14.525087544411178</v>
      </c>
      <c r="U348" t="s">
        <v>366</v>
      </c>
      <c r="V348" t="s">
        <v>362</v>
      </c>
      <c r="W348" t="s">
        <v>306</v>
      </c>
      <c r="X348" s="38">
        <v>44215</v>
      </c>
      <c r="Y348" s="57" t="s">
        <v>428</v>
      </c>
    </row>
    <row r="349" spans="1:25" ht="15" x14ac:dyDescent="0.25">
      <c r="A349">
        <v>2.38</v>
      </c>
      <c r="B349">
        <v>1.63</v>
      </c>
      <c r="C349" s="43">
        <f t="shared" si="53"/>
        <v>3.3664999742228252E-2</v>
      </c>
      <c r="D349" s="44">
        <f>IF(OR($A349="",$B349=""),"",A349*'MPTO_working_2-way'!$G348)</f>
        <v>2.4601226993865031</v>
      </c>
      <c r="E349" s="46">
        <f>IF(OR($A349="",$B349=""),"",B349*'MPTO_working_2-way'!$G348)</f>
        <v>1.6848739495798319</v>
      </c>
      <c r="F349" s="44">
        <f>IF(OR($A349="",$B349=""),"",'MPTO_working_2-way'!D348)</f>
        <v>2.4793251102447753</v>
      </c>
      <c r="G349" s="46">
        <f>IF(OR($A349="",$B349=""),"",'MPTO_working_2-way'!E348)</f>
        <v>1.6759839288028686</v>
      </c>
      <c r="H349" s="44">
        <f>IF(OR($A349="",$B349=""),"",'OddsRatio_working_2-way'!M348)</f>
        <v>2.4800257398019103</v>
      </c>
      <c r="I349" s="44">
        <f>IF(OR($A349="",$B349=""),"",'OddsRatio_working_2-way'!N348)</f>
        <v>1.6756639246921761</v>
      </c>
      <c r="J349" s="44">
        <f>IF('Log_working_2-way'!$D348="","",A349^('Log_working_2-way'!$D348))</f>
        <v>2.4889275111820632</v>
      </c>
      <c r="K349" s="46">
        <f>IF('Log_working_2-way'!$D348="","",B349^('Log_working_2-way'!$D348))</f>
        <v>1.6716243688761041</v>
      </c>
      <c r="L349" s="53">
        <f t="shared" si="62"/>
        <v>0.40648379052369077</v>
      </c>
      <c r="M349" s="53">
        <f t="shared" si="63"/>
        <v>0.59351620947630923</v>
      </c>
      <c r="N349" s="54">
        <v>446</v>
      </c>
      <c r="O349" s="54">
        <f t="shared" si="64"/>
        <v>258.60504201680675</v>
      </c>
      <c r="P349" s="54">
        <f t="shared" si="65"/>
        <v>172.38036809815947</v>
      </c>
      <c r="Q349" s="54">
        <f t="shared" si="66"/>
        <v>273.61963190184048</v>
      </c>
      <c r="R349" s="54">
        <f t="shared" si="67"/>
        <v>187.39495798319328</v>
      </c>
      <c r="S349" s="55">
        <f t="shared" si="68"/>
        <v>-15.014589885033729</v>
      </c>
      <c r="T349" s="55">
        <f t="shared" si="69"/>
        <v>-15.014589885033814</v>
      </c>
      <c r="U349" t="s">
        <v>471</v>
      </c>
      <c r="V349" t="s">
        <v>466</v>
      </c>
      <c r="W349" t="s">
        <v>306</v>
      </c>
      <c r="X349" s="38">
        <v>44215</v>
      </c>
      <c r="Y349" s="57" t="s">
        <v>415</v>
      </c>
    </row>
    <row r="350" spans="1:25" ht="15" x14ac:dyDescent="0.25">
      <c r="A350">
        <v>2.06</v>
      </c>
      <c r="B350">
        <v>1.77</v>
      </c>
      <c r="C350" s="43">
        <f t="shared" si="53"/>
        <v>5.0408644616312781E-2</v>
      </c>
      <c r="D350" s="44">
        <f>IF(OR($A350="",$B350=""),"",A350*'MPTO_working_2-way'!$G349)</f>
        <v>2.1638418079096042</v>
      </c>
      <c r="E350" s="46">
        <f>IF(OR($A350="",$B350=""),"",B350*'MPTO_working_2-way'!$G349)</f>
        <v>1.8592233009708736</v>
      </c>
      <c r="F350" s="44">
        <f>IF(OR($A350="",$B350=""),"",'MPTO_working_2-way'!D349)</f>
        <v>2.172814492580895</v>
      </c>
      <c r="G350" s="46">
        <f>IF(OR($A350="",$B350=""),"",'MPTO_working_2-way'!E349)</f>
        <v>1.8526497637315176</v>
      </c>
      <c r="H350" s="44">
        <f>IF(OR($A350="",$B350=""),"",'OddsRatio_working_2-way'!M349)</f>
        <v>2.1732959458821015</v>
      </c>
      <c r="I350" s="44">
        <f>IF(OR($A350="",$B350=""),"",'OddsRatio_working_2-way'!N349)</f>
        <v>1.8522998852162438</v>
      </c>
      <c r="J350" s="44">
        <f>IF('Log_working_2-way'!$D349="","",A350^('Log_working_2-way'!$D349))</f>
        <v>2.1774716853433858</v>
      </c>
      <c r="K350" s="46">
        <f>IF('Log_working_2-way'!$D349="","",B350^('Log_working_2-way'!$D349))</f>
        <v>1.849277322288444</v>
      </c>
      <c r="L350" s="53">
        <f t="shared" si="62"/>
        <v>0.46214099216710192</v>
      </c>
      <c r="M350" s="53">
        <f t="shared" si="63"/>
        <v>0.53785900783289819</v>
      </c>
      <c r="N350" s="54">
        <v>447</v>
      </c>
      <c r="O350" s="54">
        <f t="shared" si="64"/>
        <v>230.00970873786412</v>
      </c>
      <c r="P350" s="54">
        <f t="shared" si="65"/>
        <v>194.4576271186441</v>
      </c>
      <c r="Q350" s="54">
        <f t="shared" si="66"/>
        <v>252.54237288135593</v>
      </c>
      <c r="R350" s="54">
        <f t="shared" si="67"/>
        <v>216.99029126213591</v>
      </c>
      <c r="S350" s="55">
        <f t="shared" si="68"/>
        <v>-22.532664143491814</v>
      </c>
      <c r="T350" s="55">
        <f t="shared" si="69"/>
        <v>-22.532664143491814</v>
      </c>
      <c r="U350" t="s">
        <v>505</v>
      </c>
      <c r="V350" t="s">
        <v>506</v>
      </c>
      <c r="W350" t="s">
        <v>307</v>
      </c>
      <c r="X350" s="38">
        <v>44215</v>
      </c>
      <c r="Y350" s="57" t="s">
        <v>417</v>
      </c>
    </row>
    <row r="351" spans="1:25" ht="15" x14ac:dyDescent="0.25">
      <c r="A351">
        <v>1.68</v>
      </c>
      <c r="B351">
        <v>2.2200000000000002</v>
      </c>
      <c r="C351" s="43">
        <f t="shared" si="53"/>
        <v>4.5688545688545634E-2</v>
      </c>
      <c r="D351" s="44">
        <f>IF(OR($A351="",$B351=""),"",A351*'MPTO_working_2-way'!$G350)</f>
        <v>1.7567567567567566</v>
      </c>
      <c r="E351" s="46">
        <f>IF(OR($A351="",$B351=""),"",B351*'MPTO_working_2-way'!$G350)</f>
        <v>2.3214285714285716</v>
      </c>
      <c r="F351" s="44">
        <f>IF(OR($A351="",$B351=""),"",'MPTO_working_2-way'!D350)</f>
        <v>1.7470489038785832</v>
      </c>
      <c r="G351" s="46">
        <f>IF(OR($A351="",$B351=""),"",'MPTO_working_2-way'!E350)</f>
        <v>2.3386004514672689</v>
      </c>
      <c r="H351" s="44">
        <f>IF(OR($A351="",$B351=""),"",'OddsRatio_working_2-way'!M350)</f>
        <v>1.7465768876547993</v>
      </c>
      <c r="I351" s="44">
        <f>IF(OR($A351="",$B351=""),"",'OddsRatio_working_2-way'!N350)</f>
        <v>2.3394467690277296</v>
      </c>
      <c r="J351" s="44">
        <f>IF('Log_working_2-way'!$D350="","",A351^('Log_working_2-way'!$D350))</f>
        <v>1.7421348123284788</v>
      </c>
      <c r="K351" s="46">
        <f>IF('Log_working_2-way'!$D350="","",B351^('Log_working_2-way'!$D350))</f>
        <v>2.3474640771287958</v>
      </c>
      <c r="L351" s="53">
        <f t="shared" si="62"/>
        <v>0.56923076923076932</v>
      </c>
      <c r="M351" s="53">
        <f t="shared" si="63"/>
        <v>0.43076923076923074</v>
      </c>
      <c r="N351" s="54">
        <v>448</v>
      </c>
      <c r="O351" s="54">
        <f t="shared" si="64"/>
        <v>181.33333333333331</v>
      </c>
      <c r="P351" s="54">
        <f t="shared" si="65"/>
        <v>246.19819819819818</v>
      </c>
      <c r="Q351" s="54">
        <f t="shared" si="66"/>
        <v>201.80180180180179</v>
      </c>
      <c r="R351" s="54">
        <f t="shared" si="67"/>
        <v>266.66666666666669</v>
      </c>
      <c r="S351" s="55">
        <f t="shared" si="68"/>
        <v>-20.468468468468473</v>
      </c>
      <c r="T351" s="55">
        <f t="shared" si="69"/>
        <v>-20.468468468468501</v>
      </c>
      <c r="U351" t="s">
        <v>507</v>
      </c>
      <c r="V351" t="s">
        <v>508</v>
      </c>
      <c r="W351" t="s">
        <v>307</v>
      </c>
      <c r="X351" s="38">
        <v>44215</v>
      </c>
      <c r="Y351" s="57" t="s">
        <v>431</v>
      </c>
    </row>
    <row r="352" spans="1:25" ht="15" x14ac:dyDescent="0.25">
      <c r="A352">
        <v>2.17</v>
      </c>
      <c r="B352">
        <v>1.75</v>
      </c>
      <c r="C352" s="43">
        <f t="shared" si="53"/>
        <v>3.2258064516129004E-2</v>
      </c>
      <c r="D352" s="44">
        <f>IF(OR($A352="",$B352=""),"",A352*'MPTO_working_2-way'!$G351)</f>
        <v>2.2399999999999998</v>
      </c>
      <c r="E352" s="46">
        <f>IF(OR($A352="",$B352=""),"",B352*'MPTO_working_2-way'!$G351)</f>
        <v>1.8064516129032258</v>
      </c>
      <c r="F352" s="44">
        <f>IF(OR($A352="",$B352=""),"",'MPTO_working_2-way'!D351)</f>
        <v>2.2487046632124348</v>
      </c>
      <c r="G352" s="46">
        <f>IF(OR($A352="",$B352=""),"",'MPTO_working_2-way'!E351)</f>
        <v>1.8008298755186722</v>
      </c>
      <c r="H352" s="44">
        <f>IF(OR($A352="",$B352=""),"",'OddsRatio_working_2-way'!M351)</f>
        <v>2.2489995996796797</v>
      </c>
      <c r="I352" s="44">
        <f>IF(OR($A352="",$B352=""),"",'OddsRatio_working_2-way'!N351)</f>
        <v>1.8006407690254356</v>
      </c>
      <c r="J352" s="44">
        <f>IF('Log_working_2-way'!$D351="","",A352^('Log_working_2-way'!$D351))</f>
        <v>2.2529893897006406</v>
      </c>
      <c r="K352" s="46">
        <f>IF('Log_working_2-way'!$D351="","",B352^('Log_working_2-way'!$D351))</f>
        <v>1.798091355138193</v>
      </c>
      <c r="L352" s="53">
        <f t="shared" si="62"/>
        <v>0.44642857142857145</v>
      </c>
      <c r="M352" s="53">
        <f t="shared" si="63"/>
        <v>0.5535714285714286</v>
      </c>
      <c r="N352" s="54">
        <v>449</v>
      </c>
      <c r="O352" s="54">
        <f t="shared" si="64"/>
        <v>242.08755760368661</v>
      </c>
      <c r="P352" s="54">
        <f t="shared" si="65"/>
        <v>192.42857142857142</v>
      </c>
      <c r="Q352" s="54">
        <f t="shared" si="66"/>
        <v>256.57142857142856</v>
      </c>
      <c r="R352" s="54">
        <f t="shared" si="67"/>
        <v>206.91244239631337</v>
      </c>
      <c r="S352" s="55">
        <f t="shared" si="68"/>
        <v>-14.48387096774195</v>
      </c>
      <c r="T352" s="55">
        <f t="shared" si="69"/>
        <v>-14.48387096774195</v>
      </c>
      <c r="U352" t="s">
        <v>448</v>
      </c>
      <c r="V352" t="s">
        <v>446</v>
      </c>
      <c r="W352" t="s">
        <v>311</v>
      </c>
      <c r="X352" s="38">
        <v>44215</v>
      </c>
      <c r="Y352" s="57" t="s">
        <v>421</v>
      </c>
    </row>
    <row r="353" spans="1:25" ht="15" x14ac:dyDescent="0.25">
      <c r="A353">
        <v>2.31</v>
      </c>
      <c r="B353">
        <v>1.68</v>
      </c>
      <c r="C353" s="43">
        <f t="shared" si="53"/>
        <v>2.813852813852824E-2</v>
      </c>
      <c r="D353" s="44">
        <f>IF(OR($A353="",$B353=""),"",A353*'MPTO_working_2-way'!$G352)</f>
        <v>2.3750000000000004</v>
      </c>
      <c r="E353" s="46">
        <f>IF(OR($A353="",$B353=""),"",B353*'MPTO_working_2-way'!$G352)</f>
        <v>1.7272727272727273</v>
      </c>
      <c r="F353" s="44">
        <f>IF(OR($A353="",$B353=""),"",'MPTO_working_2-way'!D352)</f>
        <v>2.3875968992248064</v>
      </c>
      <c r="G353" s="46">
        <f>IF(OR($A353="",$B353=""),"",'MPTO_working_2-way'!E352)</f>
        <v>1.7206703910614525</v>
      </c>
      <c r="H353" s="44">
        <f>IF(OR($A353="",$B353=""),"",'OddsRatio_working_2-way'!M352)</f>
        <v>2.3879735545878726</v>
      </c>
      <c r="I353" s="44">
        <f>IF(OR($A353="",$B353=""),"",'OddsRatio_working_2-way'!N352)</f>
        <v>1.7204748222288193</v>
      </c>
      <c r="J353" s="44">
        <f>IF('Log_working_2-way'!$D352="","",A353^('Log_working_2-way'!$D352))</f>
        <v>2.3937530589126359</v>
      </c>
      <c r="K353" s="46">
        <f>IF('Log_working_2-way'!$D352="","",B353^('Log_working_2-way'!$D352))</f>
        <v>1.7174872145429791</v>
      </c>
      <c r="L353" s="53">
        <f t="shared" si="62"/>
        <v>0.42105263157894729</v>
      </c>
      <c r="M353" s="53">
        <f t="shared" si="63"/>
        <v>0.57894736842105265</v>
      </c>
      <c r="N353" s="54">
        <v>450</v>
      </c>
      <c r="O353" s="54">
        <f t="shared" si="64"/>
        <v>255.19480519480518</v>
      </c>
      <c r="P353" s="54">
        <f t="shared" si="65"/>
        <v>182.14285714285714</v>
      </c>
      <c r="Q353" s="54">
        <f t="shared" si="66"/>
        <v>267.85714285714283</v>
      </c>
      <c r="R353" s="54">
        <f t="shared" si="67"/>
        <v>194.80519480519482</v>
      </c>
      <c r="S353" s="55">
        <f t="shared" si="68"/>
        <v>-12.662337662337649</v>
      </c>
      <c r="T353" s="55">
        <f t="shared" si="69"/>
        <v>-12.662337662337677</v>
      </c>
      <c r="U353" t="s">
        <v>63</v>
      </c>
      <c r="V353" t="s">
        <v>153</v>
      </c>
      <c r="W353" t="s">
        <v>315</v>
      </c>
      <c r="X353" s="38">
        <v>44215</v>
      </c>
      <c r="Y353" s="57" t="s">
        <v>420</v>
      </c>
    </row>
    <row r="354" spans="1:25" ht="15" x14ac:dyDescent="0.25">
      <c r="A354">
        <v>2.4500000000000002</v>
      </c>
      <c r="B354">
        <v>1.61</v>
      </c>
      <c r="C354" s="43">
        <f t="shared" si="53"/>
        <v>2.9281277728482547E-2</v>
      </c>
      <c r="D354" s="44">
        <f>IF(OR($A354="",$B354=""),"",A354*'MPTO_working_2-way'!$G353)</f>
        <v>2.5217391304347823</v>
      </c>
      <c r="E354" s="46">
        <f>IF(OR($A354="",$B354=""),"",B354*'MPTO_working_2-way'!$G353)</f>
        <v>1.657142857142857</v>
      </c>
      <c r="F354" s="44">
        <f>IF(OR($A354="",$B354=""),"",'MPTO_working_2-way'!D353)</f>
        <v>2.5411499436302138</v>
      </c>
      <c r="G354" s="46">
        <f>IF(OR($A354="",$B354=""),"",'MPTO_working_2-way'!E353)</f>
        <v>1.6488661302121432</v>
      </c>
      <c r="H354" s="44">
        <f>IF(OR($A354="",$B354=""),"",'OddsRatio_working_2-way'!M353)</f>
        <v>2.5417681992854404</v>
      </c>
      <c r="I354" s="44">
        <f>IF(OR($A354="",$B354=""),"",'OddsRatio_working_2-way'!N353)</f>
        <v>1.648605932113185</v>
      </c>
      <c r="J354" s="44">
        <f>IF('Log_working_2-way'!$D353="","",A354^('Log_working_2-way'!$D353))</f>
        <v>2.5507436683605564</v>
      </c>
      <c r="K354" s="46">
        <f>IF('Log_working_2-way'!$D353="","",B354^('Log_working_2-way'!$D353))</f>
        <v>1.6448518993839698</v>
      </c>
      <c r="L354" s="53">
        <f t="shared" si="62"/>
        <v>0.39655172413793111</v>
      </c>
      <c r="M354" s="53">
        <f t="shared" si="63"/>
        <v>0.60344827586206906</v>
      </c>
      <c r="N354" s="54">
        <v>451</v>
      </c>
      <c r="O354" s="54">
        <f t="shared" si="64"/>
        <v>266.91836734693874</v>
      </c>
      <c r="P354" s="54">
        <f t="shared" si="65"/>
        <v>170.87577639751552</v>
      </c>
      <c r="Q354" s="54">
        <f t="shared" si="66"/>
        <v>280.12422360248445</v>
      </c>
      <c r="R354" s="54">
        <f t="shared" si="67"/>
        <v>184.08163265306121</v>
      </c>
      <c r="S354" s="55">
        <f t="shared" si="68"/>
        <v>-13.205856255545712</v>
      </c>
      <c r="T354" s="55">
        <f t="shared" si="69"/>
        <v>-13.205856255545683</v>
      </c>
      <c r="U354" t="s">
        <v>55</v>
      </c>
      <c r="V354" t="s">
        <v>59</v>
      </c>
      <c r="W354" t="s">
        <v>315</v>
      </c>
      <c r="X354" s="38">
        <v>44215</v>
      </c>
      <c r="Y354" s="67" t="s">
        <v>420</v>
      </c>
    </row>
    <row r="355" spans="1:25" ht="15" x14ac:dyDescent="0.25">
      <c r="A355">
        <v>2.3199999999999998</v>
      </c>
      <c r="B355">
        <v>1.67</v>
      </c>
      <c r="C355" s="43">
        <f t="shared" si="53"/>
        <v>2.9836877968201669E-2</v>
      </c>
      <c r="D355" s="44">
        <f>IF(OR($A355="",$B355=""),"",A355*'MPTO_working_2-way'!$G354)</f>
        <v>2.3892215568862278</v>
      </c>
      <c r="E355" s="46">
        <f>IF(OR($A355="",$B355=""),"",B355*'MPTO_working_2-way'!$G354)</f>
        <v>1.7198275862068968</v>
      </c>
      <c r="F355" s="44">
        <f>IF(OR($A355="",$B355=""),"",'MPTO_working_2-way'!D354)</f>
        <v>2.4031757846421042</v>
      </c>
      <c r="G355" s="46">
        <f>IF(OR($A355="",$B355=""),"",'MPTO_working_2-way'!E354)</f>
        <v>1.7126690831933518</v>
      </c>
      <c r="H355" s="44">
        <f>IF(OR($A355="",$B355=""),"",'OddsRatio_working_2-way'!M354)</f>
        <v>2.4036200531950747</v>
      </c>
      <c r="I355" s="44">
        <f>IF(OR($A355="",$B355=""),"",'OddsRatio_working_2-way'!N354)</f>
        <v>1.7124435118490151</v>
      </c>
      <c r="J355" s="44">
        <f>IF('Log_working_2-way'!$D354="","",A355^('Log_working_2-way'!$D354))</f>
        <v>2.4100386743042619</v>
      </c>
      <c r="K355" s="46">
        <f>IF('Log_working_2-way'!$D354="","",B355^('Log_working_2-way'!$D354))</f>
        <v>1.7092004057926933</v>
      </c>
      <c r="L355" s="53">
        <f t="shared" si="62"/>
        <v>0.41854636591478689</v>
      </c>
      <c r="M355" s="53">
        <f t="shared" si="63"/>
        <v>0.581453634085213</v>
      </c>
      <c r="N355" s="54">
        <v>452</v>
      </c>
      <c r="O355" s="54">
        <f t="shared" si="64"/>
        <v>257.17241379310343</v>
      </c>
      <c r="P355" s="54">
        <f t="shared" si="65"/>
        <v>181.34131736526942</v>
      </c>
      <c r="Q355" s="54">
        <f t="shared" si="66"/>
        <v>270.65868263473055</v>
      </c>
      <c r="R355" s="54">
        <f t="shared" si="67"/>
        <v>194.82758620689657</v>
      </c>
      <c r="S355" s="55">
        <f t="shared" si="68"/>
        <v>-13.486268841627123</v>
      </c>
      <c r="T355" s="55">
        <f t="shared" si="69"/>
        <v>-13.486268841627151</v>
      </c>
      <c r="U355" t="s">
        <v>179</v>
      </c>
      <c r="V355" t="s">
        <v>155</v>
      </c>
      <c r="W355" t="s">
        <v>315</v>
      </c>
      <c r="X355" s="38">
        <v>44215</v>
      </c>
      <c r="Y355" s="57" t="s">
        <v>428</v>
      </c>
    </row>
    <row r="356" spans="1:25" ht="15" x14ac:dyDescent="0.25">
      <c r="A356">
        <v>2.85</v>
      </c>
      <c r="B356">
        <v>1.46</v>
      </c>
      <c r="C356" s="43">
        <f t="shared" si="53"/>
        <v>3.580869983177104E-2</v>
      </c>
      <c r="D356" s="44">
        <f>IF(OR($A356="",$B356=""),"",A356*'MPTO_working_2-way'!$G355)</f>
        <v>2.9520547945205475</v>
      </c>
      <c r="E356" s="46">
        <f>IF(OR($A356="",$B356=""),"",B356*'MPTO_working_2-way'!$G355)</f>
        <v>1.5122807017543858</v>
      </c>
      <c r="F356" s="44">
        <f>IF(OR($A356="",$B356=""),"",'MPTO_working_2-way'!D355)</f>
        <v>3.0032479249368453</v>
      </c>
      <c r="G356" s="46">
        <f>IF(OR($A356="",$B356=""),"",'MPTO_working_2-way'!E355)</f>
        <v>1.4991893352549088</v>
      </c>
      <c r="H356" s="44">
        <f>IF(OR($A356="",$B356=""),"",'OddsRatio_working_2-way'!M355)</f>
        <v>3.0054274183910965</v>
      </c>
      <c r="I356" s="44">
        <f>IF(OR($A356="",$B356=""),"",'OddsRatio_working_2-way'!N355)</f>
        <v>1.498646817545894</v>
      </c>
      <c r="J356" s="44">
        <f>IF('Log_working_2-way'!$D355="","",A356^('Log_working_2-way'!$D355))</f>
        <v>3.0298606496844371</v>
      </c>
      <c r="K356" s="46">
        <f>IF('Log_working_2-way'!$D355="","",B356^('Log_working_2-way'!$D355))</f>
        <v>1.4926446552649015</v>
      </c>
      <c r="L356" s="53">
        <f t="shared" si="62"/>
        <v>0.33874709976798151</v>
      </c>
      <c r="M356" s="53">
        <f t="shared" si="63"/>
        <v>0.66125290023201866</v>
      </c>
      <c r="N356" s="54">
        <v>453</v>
      </c>
      <c r="O356" s="54">
        <f t="shared" si="64"/>
        <v>294.05263157894734</v>
      </c>
      <c r="P356" s="54">
        <f t="shared" si="65"/>
        <v>142.72602739726025</v>
      </c>
      <c r="Q356" s="54">
        <f t="shared" si="66"/>
        <v>310.27397260273972</v>
      </c>
      <c r="R356" s="54">
        <f t="shared" si="67"/>
        <v>158.94736842105263</v>
      </c>
      <c r="S356" s="55">
        <f t="shared" si="68"/>
        <v>-16.221341023792377</v>
      </c>
      <c r="T356" s="55">
        <f t="shared" si="69"/>
        <v>-16.221341023792377</v>
      </c>
      <c r="U356" t="s">
        <v>58</v>
      </c>
      <c r="V356" t="s">
        <v>158</v>
      </c>
      <c r="W356" t="s">
        <v>412</v>
      </c>
      <c r="X356" s="38">
        <v>44215</v>
      </c>
      <c r="Y356" s="57" t="s">
        <v>417</v>
      </c>
    </row>
    <row r="357" spans="1:25" ht="15" x14ac:dyDescent="0.25">
      <c r="A357">
        <v>1.79</v>
      </c>
      <c r="B357">
        <v>2.09</v>
      </c>
      <c r="C357" s="43">
        <f t="shared" si="53"/>
        <v>3.7128117398625982E-2</v>
      </c>
      <c r="D357" s="44">
        <f>IF(OR($A357="",$B357=""),"",A357*'MPTO_working_2-way'!$G356)</f>
        <v>1.8564593301435406</v>
      </c>
      <c r="E357" s="46">
        <f>IF(OR($A357="",$B357=""),"",B357*'MPTO_working_2-way'!$G356)</f>
        <v>2.1675977653631282</v>
      </c>
      <c r="F357" s="44">
        <f>IF(OR($A357="",$B357=""),"",'MPTO_working_2-way'!D356)</f>
        <v>1.8515255747197545</v>
      </c>
      <c r="G357" s="46">
        <f>IF(OR($A357="",$B357=""),"",'MPTO_working_2-way'!E356)</f>
        <v>2.1743628490889537</v>
      </c>
      <c r="H357" s="44">
        <f>IF(OR($A357="",$B357=""),"",'OddsRatio_working_2-way'!M356)</f>
        <v>1.8513346241060764</v>
      </c>
      <c r="I357" s="44">
        <f>IF(OR($A357="",$B357=""),"",'OddsRatio_working_2-way'!N356)</f>
        <v>2.1746262535134471</v>
      </c>
      <c r="J357" s="44">
        <f>IF('Log_working_2-way'!$D356="","",A357^('Log_working_2-way'!$D356))</f>
        <v>1.8490885498780329</v>
      </c>
      <c r="K357" s="46">
        <f>IF('Log_working_2-way'!$D356="","",B357^('Log_working_2-way'!$D356))</f>
        <v>2.177733465070919</v>
      </c>
      <c r="L357" s="53">
        <f t="shared" si="62"/>
        <v>0.53865979381443296</v>
      </c>
      <c r="M357" s="53">
        <f t="shared" si="63"/>
        <v>0.46134020618556709</v>
      </c>
      <c r="N357" s="54">
        <v>454</v>
      </c>
      <c r="O357" s="54">
        <f t="shared" si="64"/>
        <v>200.36871508379886</v>
      </c>
      <c r="P357" s="54">
        <f t="shared" si="65"/>
        <v>236.77511961722485</v>
      </c>
      <c r="Q357" s="54">
        <f t="shared" si="66"/>
        <v>217.22488038277515</v>
      </c>
      <c r="R357" s="54">
        <f t="shared" si="67"/>
        <v>253.63128491620111</v>
      </c>
      <c r="S357" s="55">
        <f t="shared" si="68"/>
        <v>-16.856165298976293</v>
      </c>
      <c r="T357" s="55">
        <f t="shared" si="69"/>
        <v>-16.856165298976265</v>
      </c>
      <c r="U357" t="s">
        <v>130</v>
      </c>
      <c r="V357" t="s">
        <v>64</v>
      </c>
      <c r="W357" t="s">
        <v>316</v>
      </c>
      <c r="X357" s="38">
        <v>44215</v>
      </c>
      <c r="Y357" s="57" t="s">
        <v>416</v>
      </c>
    </row>
    <row r="358" spans="1:25" ht="15" x14ac:dyDescent="0.25">
      <c r="A358">
        <v>1.82</v>
      </c>
      <c r="B358">
        <v>2.04</v>
      </c>
      <c r="C358" s="43">
        <f t="shared" si="53"/>
        <v>3.9646627881921859E-2</v>
      </c>
      <c r="D358" s="44">
        <f>IF(OR($A358="",$B358=""),"",A358*'MPTO_working_2-way'!$G357)</f>
        <v>1.8921568627450978</v>
      </c>
      <c r="E358" s="46">
        <f>IF(OR($A358="",$B358=""),"",B358*'MPTO_working_2-way'!$G357)</f>
        <v>2.1208791208791204</v>
      </c>
      <c r="F358" s="44">
        <f>IF(OR($A358="",$B358=""),"",'MPTO_working_2-way'!D357)</f>
        <v>1.8881204231082178</v>
      </c>
      <c r="G358" s="46">
        <f>IF(OR($A358="",$B358=""),"",'MPTO_working_2-way'!E357)</f>
        <v>2.1259734310581764</v>
      </c>
      <c r="H358" s="44">
        <f>IF(OR($A358="",$B358=""),"",'OddsRatio_working_2-way'!M357)</f>
        <v>1.8879535677396304</v>
      </c>
      <c r="I358" s="44">
        <f>IF(OR($A358="",$B358=""),"",'OddsRatio_working_2-way'!N357)</f>
        <v>2.1261850127429458</v>
      </c>
      <c r="J358" s="44">
        <f>IF('Log_working_2-way'!$D357="","",A358^('Log_working_2-way'!$D357))</f>
        <v>1.8861114249769011</v>
      </c>
      <c r="K358" s="46">
        <f>IF('Log_working_2-way'!$D357="","",B358^('Log_working_2-way'!$D357))</f>
        <v>2.1285262460371768</v>
      </c>
      <c r="L358" s="53">
        <f t="shared" si="62"/>
        <v>0.52849740932642497</v>
      </c>
      <c r="M358" s="53">
        <f t="shared" si="63"/>
        <v>0.47150259067357525</v>
      </c>
      <c r="N358" s="54">
        <v>455</v>
      </c>
      <c r="O358" s="54">
        <f t="shared" si="64"/>
        <v>205</v>
      </c>
      <c r="P358" s="54">
        <f t="shared" si="65"/>
        <v>231.9607843137255</v>
      </c>
      <c r="Q358" s="54">
        <f t="shared" si="66"/>
        <v>223.0392156862745</v>
      </c>
      <c r="R358" s="54">
        <f t="shared" si="67"/>
        <v>249.99999999999997</v>
      </c>
      <c r="S358" s="55">
        <f t="shared" si="68"/>
        <v>-18.039215686274503</v>
      </c>
      <c r="T358" s="55">
        <f t="shared" si="69"/>
        <v>-18.039215686274474</v>
      </c>
      <c r="U358" t="s">
        <v>165</v>
      </c>
      <c r="V358" t="s">
        <v>66</v>
      </c>
      <c r="W358" t="s">
        <v>316</v>
      </c>
      <c r="X358" s="38">
        <v>44215</v>
      </c>
      <c r="Y358" s="57" t="s">
        <v>423</v>
      </c>
    </row>
    <row r="359" spans="1:25" ht="15" x14ac:dyDescent="0.25">
      <c r="A359">
        <v>2.08</v>
      </c>
      <c r="B359">
        <v>1.79</v>
      </c>
      <c r="C359" s="43">
        <f t="shared" si="53"/>
        <v>3.9428448646325664E-2</v>
      </c>
      <c r="D359" s="44">
        <f>IF(OR($A359="",$B359=""),"",A359*'MPTO_working_2-way'!$G358)</f>
        <v>2.1620111731843576</v>
      </c>
      <c r="E359" s="46">
        <f>IF(OR($A359="",$B359=""),"",B359*'MPTO_working_2-way'!$G358)</f>
        <v>1.8605769230769229</v>
      </c>
      <c r="F359" s="44">
        <f>IF(OR($A359="",$B359=""),"",'MPTO_working_2-way'!D358)</f>
        <v>2.1689385995572641</v>
      </c>
      <c r="G359" s="46">
        <f>IF(OR($A359="",$B359=""),"",'MPTO_working_2-way'!E358)</f>
        <v>1.8554769261437256</v>
      </c>
      <c r="H359" s="44">
        <f>IF(OR($A359="",$B359=""),"",'OddsRatio_working_2-way'!M358)</f>
        <v>2.1692256444309357</v>
      </c>
      <c r="I359" s="44">
        <f>IF(OR($A359="",$B359=""),"",'OddsRatio_working_2-way'!N358)</f>
        <v>1.8552669065744805</v>
      </c>
      <c r="J359" s="44">
        <f>IF('Log_working_2-way'!$D358="","",A359^('Log_working_2-way'!$D358))</f>
        <v>2.1724139714397546</v>
      </c>
      <c r="K359" s="46">
        <f>IF('Log_working_2-way'!$D358="","",B359^('Log_working_2-way'!$D358))</f>
        <v>1.8529410467292624</v>
      </c>
      <c r="L359" s="53">
        <f t="shared" si="62"/>
        <v>0.46253229974160204</v>
      </c>
      <c r="M359" s="53">
        <f t="shared" si="63"/>
        <v>0.53746770025839796</v>
      </c>
      <c r="N359" s="54">
        <v>456</v>
      </c>
      <c r="O359" s="54">
        <f t="shared" si="64"/>
        <v>236.76923076923075</v>
      </c>
      <c r="P359" s="54">
        <f t="shared" si="65"/>
        <v>201.25139664804468</v>
      </c>
      <c r="Q359" s="54">
        <f t="shared" si="66"/>
        <v>254.7486033519553</v>
      </c>
      <c r="R359" s="54">
        <f t="shared" si="67"/>
        <v>219.2307692307692</v>
      </c>
      <c r="S359" s="55">
        <f t="shared" si="68"/>
        <v>-17.979372582724551</v>
      </c>
      <c r="T359" s="55">
        <f t="shared" si="69"/>
        <v>-17.979372582724523</v>
      </c>
      <c r="U359" t="s">
        <v>126</v>
      </c>
      <c r="V359" t="s">
        <v>169</v>
      </c>
      <c r="W359" t="s">
        <v>316</v>
      </c>
      <c r="X359" s="38">
        <v>44215</v>
      </c>
      <c r="Y359" s="57" t="s">
        <v>434</v>
      </c>
    </row>
    <row r="360" spans="1:25" ht="15" x14ac:dyDescent="0.25">
      <c r="A360">
        <v>1.96</v>
      </c>
      <c r="B360">
        <v>1.89</v>
      </c>
      <c r="C360" s="43">
        <f t="shared" ref="C360:C396" si="70">IF(OR($A360="",$B360=""),"",(1/A360)+(1/B360)-1)</f>
        <v>3.9304610733182255E-2</v>
      </c>
      <c r="D360" s="44">
        <f>IF(OR($A360="",$B360=""),"",A360*'MPTO_working_2-way'!$G359)</f>
        <v>2.0370370370370372</v>
      </c>
      <c r="E360" s="46">
        <f>IF(OR($A360="",$B360=""),"",B360*'MPTO_working_2-way'!$G359)</f>
        <v>1.9642857142857144</v>
      </c>
      <c r="F360" s="44">
        <f>IF(OR($A360="",$B360=""),"",'MPTO_working_2-way'!D359)</f>
        <v>2.0385208012326657</v>
      </c>
      <c r="G360" s="46">
        <f>IF(OR($A360="",$B360=""),"",'MPTO_working_2-way'!E359)</f>
        <v>1.9629080118694364</v>
      </c>
      <c r="H360" s="44">
        <f>IF(OR($A360="",$B360=""),"",'OddsRatio_working_2-way'!M359)</f>
        <v>2.0385815737789974</v>
      </c>
      <c r="I360" s="44">
        <f>IF(OR($A360="",$B360=""),"",'OddsRatio_working_2-way'!N359)</f>
        <v>1.9628516673576117</v>
      </c>
      <c r="J360" s="44">
        <f>IF('Log_working_2-way'!$D359="","",A360^('Log_working_2-way'!$D359))</f>
        <v>2.0392611823308071</v>
      </c>
      <c r="K360" s="46">
        <f>IF('Log_working_2-way'!$D359="","",B360^('Log_working_2-way'!$D359))</f>
        <v>1.9622220256096747</v>
      </c>
      <c r="L360" s="53">
        <f t="shared" si="62"/>
        <v>0.49090909090909085</v>
      </c>
      <c r="M360" s="53">
        <f t="shared" si="63"/>
        <v>0.50909090909090904</v>
      </c>
      <c r="N360" s="54">
        <v>457</v>
      </c>
      <c r="O360" s="54">
        <f t="shared" si="64"/>
        <v>223.83673469387756</v>
      </c>
      <c r="P360" s="54">
        <f t="shared" si="65"/>
        <v>215.20105820105817</v>
      </c>
      <c r="Q360" s="54">
        <f t="shared" si="66"/>
        <v>241.79894179894183</v>
      </c>
      <c r="R360" s="54">
        <f t="shared" si="67"/>
        <v>233.16326530612244</v>
      </c>
      <c r="S360" s="55">
        <f t="shared" si="68"/>
        <v>-17.962207105064266</v>
      </c>
      <c r="T360" s="55">
        <f t="shared" si="69"/>
        <v>-17.962207105064266</v>
      </c>
      <c r="U360" t="s">
        <v>331</v>
      </c>
      <c r="V360" t="s">
        <v>382</v>
      </c>
      <c r="W360" t="s">
        <v>413</v>
      </c>
      <c r="X360" s="38">
        <v>44216</v>
      </c>
      <c r="Y360" s="57" t="s">
        <v>417</v>
      </c>
    </row>
    <row r="361" spans="1:25" ht="15" x14ac:dyDescent="0.25">
      <c r="A361">
        <v>1.71</v>
      </c>
      <c r="B361">
        <v>2.17</v>
      </c>
      <c r="C361" s="43">
        <f t="shared" si="70"/>
        <v>4.5624814724984475E-2</v>
      </c>
      <c r="D361" s="44">
        <f>IF(OR($A361="",$B361=""),"",A361*'MPTO_working_2-way'!$G360)</f>
        <v>1.7880184331797233</v>
      </c>
      <c r="E361" s="46">
        <f>IF(OR($A361="",$B361=""),"",B361*'MPTO_working_2-way'!$G360)</f>
        <v>2.269005847953216</v>
      </c>
      <c r="F361" s="44">
        <f>IF(OR($A361="",$B361=""),"",'MPTO_working_2-way'!D360)</f>
        <v>1.7794135277051812</v>
      </c>
      <c r="G361" s="46">
        <f>IF(OR($A361="",$B361=""),"",'MPTO_working_2-way'!E360)</f>
        <v>2.2830159657919831</v>
      </c>
      <c r="H361" s="44">
        <f>IF(OR($A361="",$B361=""),"",'OddsRatio_working_2-way'!M360)</f>
        <v>1.7789978221006826</v>
      </c>
      <c r="I361" s="44">
        <f>IF(OR($A361="",$B361=""),"",'OddsRatio_working_2-way'!N360)</f>
        <v>2.283700636419435</v>
      </c>
      <c r="J361" s="44">
        <f>IF('Log_working_2-way'!$D360="","",A361^('Log_working_2-way'!$D360))</f>
        <v>1.7750597125209804</v>
      </c>
      <c r="K361" s="46">
        <f>IF('Log_working_2-way'!$D360="","",B361^('Log_working_2-way'!$D360))</f>
        <v>2.2902231709951497</v>
      </c>
      <c r="L361" s="53">
        <f t="shared" si="62"/>
        <v>0.55927835051546393</v>
      </c>
      <c r="M361" s="53">
        <f t="shared" si="63"/>
        <v>0.44072164948453613</v>
      </c>
      <c r="N361" s="54">
        <v>458</v>
      </c>
      <c r="O361" s="54">
        <f t="shared" si="64"/>
        <v>190.16374269005843</v>
      </c>
      <c r="P361" s="54">
        <f t="shared" si="65"/>
        <v>246.94009216589862</v>
      </c>
      <c r="Q361" s="54">
        <f t="shared" si="66"/>
        <v>211.05990783410138</v>
      </c>
      <c r="R361" s="54">
        <f t="shared" si="67"/>
        <v>267.83625730994152</v>
      </c>
      <c r="S361" s="55">
        <f t="shared" si="68"/>
        <v>-20.896165144042953</v>
      </c>
      <c r="T361" s="55">
        <f t="shared" si="69"/>
        <v>-20.896165144042897</v>
      </c>
      <c r="U361" t="s">
        <v>330</v>
      </c>
      <c r="V361" t="s">
        <v>378</v>
      </c>
      <c r="W361" t="s">
        <v>413</v>
      </c>
      <c r="X361" s="38">
        <v>44216</v>
      </c>
      <c r="Y361" s="57" t="s">
        <v>434</v>
      </c>
    </row>
    <row r="362" spans="1:25" ht="15" x14ac:dyDescent="0.25">
      <c r="A362">
        <v>1.85</v>
      </c>
      <c r="B362">
        <v>2.0099999999999998</v>
      </c>
      <c r="C362" s="43">
        <f t="shared" si="70"/>
        <v>3.80529783514858E-2</v>
      </c>
      <c r="D362" s="44">
        <f>IF(OR($A362="",$B362=""),"",A362*'MPTO_working_2-way'!$G361)</f>
        <v>1.9203980099502489</v>
      </c>
      <c r="E362" s="46">
        <f>IF(OR($A362="",$B362=""),"",B362*'MPTO_working_2-way'!$G361)</f>
        <v>2.086486486486486</v>
      </c>
      <c r="F362" s="44">
        <f>IF(OR($A362="",$B362=""),"",'MPTO_working_2-way'!D361)</f>
        <v>1.9174938764986464</v>
      </c>
      <c r="G362" s="46">
        <f>IF(OR($A362="",$B362=""),"",'MPTO_working_2-way'!E361)</f>
        <v>2.0899255304201207</v>
      </c>
      <c r="H362" s="44">
        <f>IF(OR($A362="",$B362=""),"",'OddsRatio_working_2-way'!M361)</f>
        <v>1.91737896118008</v>
      </c>
      <c r="I362" s="44">
        <f>IF(OR($A362="",$B362=""),"",'OddsRatio_working_2-way'!N361)</f>
        <v>2.0900620597551534</v>
      </c>
      <c r="J362" s="44">
        <f>IF('Log_working_2-way'!$D361="","",A362^('Log_working_2-way'!$D361))</f>
        <v>1.9160544641822177</v>
      </c>
      <c r="K362" s="46">
        <f>IF('Log_working_2-way'!$D361="","",B362^('Log_working_2-way'!$D361))</f>
        <v>2.0916381493676872</v>
      </c>
      <c r="L362" s="53">
        <f t="shared" si="62"/>
        <v>0.52072538860103623</v>
      </c>
      <c r="M362" s="53">
        <f t="shared" si="63"/>
        <v>0.47927461139896382</v>
      </c>
      <c r="N362" s="54">
        <v>459</v>
      </c>
      <c r="O362" s="54">
        <f t="shared" si="64"/>
        <v>210.8918918918919</v>
      </c>
      <c r="P362" s="54">
        <f t="shared" si="65"/>
        <v>230.64179104477611</v>
      </c>
      <c r="Q362" s="54">
        <f t="shared" si="66"/>
        <v>228.35820895522392</v>
      </c>
      <c r="R362" s="54">
        <f t="shared" si="67"/>
        <v>248.10810810810807</v>
      </c>
      <c r="S362" s="55">
        <f t="shared" si="68"/>
        <v>-17.466317063332014</v>
      </c>
      <c r="T362" s="55">
        <f t="shared" si="69"/>
        <v>-17.466317063331957</v>
      </c>
      <c r="U362" t="s">
        <v>376</v>
      </c>
      <c r="V362" t="s">
        <v>403</v>
      </c>
      <c r="W362" t="s">
        <v>413</v>
      </c>
      <c r="X362" s="38">
        <v>44216</v>
      </c>
      <c r="Y362" s="57" t="s">
        <v>426</v>
      </c>
    </row>
    <row r="363" spans="1:25" ht="15" x14ac:dyDescent="0.25">
      <c r="A363">
        <v>1.67</v>
      </c>
      <c r="B363">
        <v>2.2599999999999998</v>
      </c>
      <c r="C363" s="43">
        <f t="shared" si="70"/>
        <v>4.1280271315775607E-2</v>
      </c>
      <c r="D363" s="44">
        <f>IF(OR($A363="",$B363=""),"",A363*'MPTO_working_2-way'!$G362)</f>
        <v>1.7389380530973453</v>
      </c>
      <c r="E363" s="46">
        <f>IF(OR($A363="",$B363=""),"",B363*'MPTO_working_2-way'!$G362)</f>
        <v>2.3532934131736525</v>
      </c>
      <c r="F363" s="44">
        <f>IF(OR($A363="",$B363=""),"",'MPTO_working_2-way'!D362)</f>
        <v>1.7296182576417214</v>
      </c>
      <c r="G363" s="46">
        <f>IF(OR($A363="",$B363=""),"",'MPTO_working_2-way'!E362)</f>
        <v>2.3705797374536774</v>
      </c>
      <c r="H363" s="44">
        <f>IF(OR($A363="",$B363=""),"",'OddsRatio_working_2-way'!M362)</f>
        <v>1.729209182433979</v>
      </c>
      <c r="I363" s="44">
        <f>IF(OR($A363="",$B363=""),"",'OddsRatio_working_2-way'!N362)</f>
        <v>2.3713486117415123</v>
      </c>
      <c r="J363" s="44">
        <f>IF('Log_working_2-way'!$D362="","",A363^('Log_working_2-way'!$D362))</f>
        <v>1.7249569996766947</v>
      </c>
      <c r="K363" s="46">
        <f>IF('Log_working_2-way'!$D362="","",B363^('Log_working_2-way'!$D362))</f>
        <v>2.3793921576668016</v>
      </c>
      <c r="L363" s="53">
        <f t="shared" si="62"/>
        <v>0.57506361323155208</v>
      </c>
      <c r="M363" s="53">
        <f t="shared" si="63"/>
        <v>0.42493638676844786</v>
      </c>
      <c r="N363" s="54">
        <v>460</v>
      </c>
      <c r="O363" s="54">
        <f t="shared" si="64"/>
        <v>184.55089820359279</v>
      </c>
      <c r="P363" s="54">
        <f t="shared" si="65"/>
        <v>256.46017699115043</v>
      </c>
      <c r="Q363" s="54">
        <f t="shared" si="66"/>
        <v>203.53982300884957</v>
      </c>
      <c r="R363" s="54">
        <f t="shared" si="67"/>
        <v>275.44910179640721</v>
      </c>
      <c r="S363" s="55">
        <f t="shared" si="68"/>
        <v>-18.988924805256772</v>
      </c>
      <c r="T363" s="55">
        <f t="shared" si="69"/>
        <v>-18.988924805256772</v>
      </c>
      <c r="U363" t="s">
        <v>377</v>
      </c>
      <c r="V363" t="s">
        <v>329</v>
      </c>
      <c r="W363" t="s">
        <v>413</v>
      </c>
      <c r="X363" s="38">
        <v>44216</v>
      </c>
      <c r="Y363" s="57" t="s">
        <v>427</v>
      </c>
    </row>
    <row r="364" spans="1:25" ht="15" x14ac:dyDescent="0.25">
      <c r="A364">
        <v>1.56</v>
      </c>
      <c r="B364">
        <v>2.5</v>
      </c>
      <c r="C364" s="43">
        <f t="shared" si="70"/>
        <v>4.102564102564088E-2</v>
      </c>
      <c r="D364" s="44">
        <f>IF(OR($A364="",$B364=""),"",A364*'MPTO_working_2-way'!$G363)</f>
        <v>1.6239999999999999</v>
      </c>
      <c r="E364" s="46">
        <f>IF(OR($A364="",$B364=""),"",B364*'MPTO_working_2-way'!$G363)</f>
        <v>2.6025641025641022</v>
      </c>
      <c r="F364" s="44">
        <f>IF(OR($A364="",$B364=""),"",'MPTO_working_2-way'!D363)</f>
        <v>1.6115702479338843</v>
      </c>
      <c r="G364" s="46">
        <f>IF(OR($A364="",$B364=""),"",'MPTO_working_2-way'!E363)</f>
        <v>2.6351351351351346</v>
      </c>
      <c r="H364" s="44">
        <f>IF(OR($A364="",$B364=""),"",'OddsRatio_working_2-way'!M363)</f>
        <v>1.6110100926607782</v>
      </c>
      <c r="I364" s="44">
        <f>IF(OR($A364="",$B364=""),"",'OddsRatio_working_2-way'!N363)</f>
        <v>2.6366341767699417</v>
      </c>
      <c r="J364" s="44">
        <f>IF('Log_working_2-way'!$D363="","",A364^('Log_working_2-way'!$D363))</f>
        <v>1.6053296303406839</v>
      </c>
      <c r="K364" s="46">
        <f>IF('Log_working_2-way'!$D363="","",B364^('Log_working_2-way'!$D363))</f>
        <v>2.6519924845520593</v>
      </c>
      <c r="L364" s="53">
        <f t="shared" si="62"/>
        <v>0.61576354679802958</v>
      </c>
      <c r="M364" s="53">
        <f t="shared" si="63"/>
        <v>0.38423645320197047</v>
      </c>
      <c r="N364" s="54">
        <v>461</v>
      </c>
      <c r="O364" s="54">
        <f t="shared" si="64"/>
        <v>165.48717948717945</v>
      </c>
      <c r="P364" s="54">
        <f t="shared" si="65"/>
        <v>276.60000000000002</v>
      </c>
      <c r="Q364" s="54">
        <f t="shared" si="66"/>
        <v>184.4</v>
      </c>
      <c r="R364" s="54">
        <f t="shared" si="67"/>
        <v>295.5128205128205</v>
      </c>
      <c r="S364" s="55">
        <f t="shared" si="68"/>
        <v>-18.912820512820559</v>
      </c>
      <c r="T364" s="55">
        <f t="shared" si="69"/>
        <v>-18.912820512820474</v>
      </c>
      <c r="U364" t="s">
        <v>383</v>
      </c>
      <c r="V364" t="s">
        <v>333</v>
      </c>
      <c r="W364" t="s">
        <v>413</v>
      </c>
      <c r="X364" s="38">
        <v>44216</v>
      </c>
      <c r="Y364" s="57" t="s">
        <v>429</v>
      </c>
    </row>
    <row r="365" spans="1:25" ht="15" x14ac:dyDescent="0.25">
      <c r="A365">
        <v>2.21</v>
      </c>
      <c r="B365">
        <v>1.74</v>
      </c>
      <c r="C365" s="43">
        <f t="shared" si="70"/>
        <v>2.720133146096626E-2</v>
      </c>
      <c r="D365" s="44">
        <f>IF(OR($A365="",$B365=""),"",A365*'MPTO_working_2-way'!$G364)</f>
        <v>2.2701149425287355</v>
      </c>
      <c r="E365" s="46">
        <f>IF(OR($A365="",$B365=""),"",B365*'MPTO_working_2-way'!$G364)</f>
        <v>1.7873303167420813</v>
      </c>
      <c r="F365" s="44">
        <f>IF(OR($A365="",$B365=""),"",'MPTO_working_2-way'!D364)</f>
        <v>2.2784855128281092</v>
      </c>
      <c r="G365" s="46">
        <f>IF(OR($A365="",$B365=""),"",'MPTO_working_2-way'!E364)</f>
        <v>1.7821754646150993</v>
      </c>
      <c r="H365" s="44">
        <f>IF(OR($A365="",$B365=""),"",'OddsRatio_working_2-way'!M364)</f>
        <v>2.2787240261820116</v>
      </c>
      <c r="I365" s="44">
        <f>IF(OR($A365="",$B365=""),"",'OddsRatio_working_2-way'!N364)</f>
        <v>1.7820295697311479</v>
      </c>
      <c r="J365" s="44">
        <f>IF('Log_working_2-way'!$D364="","",A365^('Log_working_2-way'!$D364))</f>
        <v>2.2825447620471673</v>
      </c>
      <c r="K365" s="46">
        <f>IF('Log_working_2-way'!$D364="","",B365^('Log_working_2-way'!$D364))</f>
        <v>1.7796998822901224</v>
      </c>
      <c r="L365" s="53">
        <f t="shared" si="62"/>
        <v>0.44050632911392407</v>
      </c>
      <c r="M365" s="53">
        <f t="shared" si="63"/>
        <v>0.55949367088607604</v>
      </c>
      <c r="N365" s="54">
        <v>462</v>
      </c>
      <c r="O365" s="54">
        <f t="shared" si="64"/>
        <v>252.9502262443439</v>
      </c>
      <c r="P365" s="54">
        <f t="shared" si="65"/>
        <v>196.48275862068965</v>
      </c>
      <c r="Q365" s="54">
        <f t="shared" si="66"/>
        <v>265.51724137931035</v>
      </c>
      <c r="R365" s="54">
        <f t="shared" si="67"/>
        <v>209.0497737556561</v>
      </c>
      <c r="S365" s="55">
        <f t="shared" si="68"/>
        <v>-12.567015134966454</v>
      </c>
      <c r="T365" s="55">
        <f t="shared" si="69"/>
        <v>-12.567015134966454</v>
      </c>
      <c r="U365" t="s">
        <v>341</v>
      </c>
      <c r="V365" t="s">
        <v>336</v>
      </c>
      <c r="W365" t="s">
        <v>410</v>
      </c>
      <c r="X365" s="38">
        <v>44216</v>
      </c>
      <c r="Y365" s="57" t="s">
        <v>428</v>
      </c>
    </row>
    <row r="366" spans="1:25" ht="15" x14ac:dyDescent="0.25">
      <c r="A366">
        <v>1.32</v>
      </c>
      <c r="B366">
        <v>3.59</v>
      </c>
      <c r="C366" s="43">
        <f t="shared" si="70"/>
        <v>3.6127289609183766E-2</v>
      </c>
      <c r="D366" s="44">
        <f>IF(OR($A366="",$B366=""),"",A366*'MPTO_working_2-way'!$G365)</f>
        <v>1.3676880222841226</v>
      </c>
      <c r="E366" s="46">
        <f>IF(OR($A366="",$B366=""),"",B366*'MPTO_working_2-way'!$G365)</f>
        <v>3.7196969696969697</v>
      </c>
      <c r="F366" s="44">
        <f>IF(OR($A366="",$B366=""),"",'MPTO_working_2-way'!D365)</f>
        <v>1.3522428946467298</v>
      </c>
      <c r="G366" s="46">
        <f>IF(OR($A366="",$B366=""),"",'MPTO_working_2-way'!E365)</f>
        <v>3.8389500972132207</v>
      </c>
      <c r="H366" s="44">
        <f>IF(OR($A366="",$B366=""),"",'OddsRatio_working_2-way'!M365)</f>
        <v>1.3514998201309978</v>
      </c>
      <c r="I366" s="44">
        <f>IF(OR($A366="",$B366=""),"",'OddsRatio_working_2-way'!N365)</f>
        <v>3.8449516691852601</v>
      </c>
      <c r="J366" s="44">
        <f>IF('Log_working_2-way'!$D365="","",A366^('Log_working_2-way'!$D365))</f>
        <v>1.3442968846507177</v>
      </c>
      <c r="K366" s="46">
        <f>IF('Log_working_2-way'!$D365="","",B366^('Log_working_2-way'!$D365))</f>
        <v>3.9044700796848626</v>
      </c>
      <c r="L366" s="53">
        <f t="shared" si="62"/>
        <v>0.73116089613034618</v>
      </c>
      <c r="M366" s="53">
        <f t="shared" si="63"/>
        <v>0.26883910386965376</v>
      </c>
      <c r="N366" s="54">
        <v>463</v>
      </c>
      <c r="O366" s="54">
        <f t="shared" si="64"/>
        <v>112.24242424242431</v>
      </c>
      <c r="P366" s="54">
        <f t="shared" si="65"/>
        <v>334.03064066852363</v>
      </c>
      <c r="Q366" s="54">
        <f t="shared" si="66"/>
        <v>128.96935933147634</v>
      </c>
      <c r="R366" s="54">
        <f t="shared" si="67"/>
        <v>350.75757575757575</v>
      </c>
      <c r="S366" s="55">
        <f t="shared" si="68"/>
        <v>-16.726935089052034</v>
      </c>
      <c r="T366" s="55">
        <f t="shared" si="69"/>
        <v>-16.72693508905212</v>
      </c>
      <c r="U366" t="s">
        <v>384</v>
      </c>
      <c r="V366" t="s">
        <v>319</v>
      </c>
      <c r="W366" t="s">
        <v>410</v>
      </c>
      <c r="X366" s="38">
        <v>44216</v>
      </c>
      <c r="Y366" s="57" t="s">
        <v>431</v>
      </c>
    </row>
    <row r="367" spans="1:25" ht="15" x14ac:dyDescent="0.25">
      <c r="A367">
        <v>1.87</v>
      </c>
      <c r="B367">
        <v>2.0499999999999998</v>
      </c>
      <c r="C367" s="43">
        <f t="shared" si="70"/>
        <v>2.2564236337550447E-2</v>
      </c>
      <c r="D367" s="44">
        <f>IF(OR($A367="",$B367=""),"",A367*'MPTO_working_2-way'!$G366)</f>
        <v>1.9121951219512194</v>
      </c>
      <c r="E367" s="46">
        <f>IF(OR($A367="",$B367=""),"",B367*'MPTO_working_2-way'!$G366)</f>
        <v>2.0962566844919781</v>
      </c>
      <c r="F367" s="44">
        <f>IF(OR($A367="",$B367=""),"",'MPTO_working_2-way'!D366)</f>
        <v>1.9103027282920144</v>
      </c>
      <c r="G367" s="46">
        <f>IF(OR($A367="",$B367=""),"",'MPTO_working_2-way'!E366)</f>
        <v>2.0985356507458599</v>
      </c>
      <c r="H367" s="44">
        <f>IF(OR($A367="",$B367=""),"",'OddsRatio_working_2-way'!M366)</f>
        <v>1.9102589898327997</v>
      </c>
      <c r="I367" s="44">
        <f>IF(OR($A367="",$B367=""),"",'OddsRatio_working_2-way'!N366)</f>
        <v>2.0985884360051026</v>
      </c>
      <c r="J367" s="44">
        <f>IF('Log_working_2-way'!$D366="","",A367^('Log_working_2-way'!$D366))</f>
        <v>1.9094064175923491</v>
      </c>
      <c r="K367" s="46">
        <f>IF('Log_working_2-way'!$D366="","",B367^('Log_working_2-way'!$D366))</f>
        <v>2.0996183671625008</v>
      </c>
      <c r="L367" s="53">
        <f t="shared" si="62"/>
        <v>0.52295918367346939</v>
      </c>
      <c r="M367" s="53">
        <f t="shared" si="63"/>
        <v>0.47704081632653073</v>
      </c>
      <c r="N367" s="54">
        <v>464</v>
      </c>
      <c r="O367" s="54">
        <f t="shared" si="64"/>
        <v>215.8716577540107</v>
      </c>
      <c r="P367" s="54">
        <f t="shared" si="65"/>
        <v>237.65853658536585</v>
      </c>
      <c r="Q367" s="54">
        <f t="shared" si="66"/>
        <v>226.34146341463418</v>
      </c>
      <c r="R367" s="54">
        <f t="shared" si="67"/>
        <v>248.12834224598927</v>
      </c>
      <c r="S367" s="55">
        <f t="shared" si="68"/>
        <v>-10.469805660623479</v>
      </c>
      <c r="T367" s="55">
        <f t="shared" si="69"/>
        <v>-10.469805660623422</v>
      </c>
      <c r="U367" t="s">
        <v>386</v>
      </c>
      <c r="V367" t="s">
        <v>385</v>
      </c>
      <c r="W367" t="s">
        <v>410</v>
      </c>
      <c r="X367" s="38">
        <v>44216</v>
      </c>
      <c r="Y367" s="57" t="s">
        <v>424</v>
      </c>
    </row>
    <row r="368" spans="1:25" ht="15" x14ac:dyDescent="0.25">
      <c r="A368">
        <v>1.64</v>
      </c>
      <c r="B368">
        <v>2.39</v>
      </c>
      <c r="C368" s="43">
        <f t="shared" si="70"/>
        <v>2.8166139401979873E-2</v>
      </c>
      <c r="D368" s="44">
        <f>IF(OR($A368="",$B368=""),"",A368*'MPTO_working_2-way'!$G367)</f>
        <v>1.6861924686192469</v>
      </c>
      <c r="E368" s="46">
        <f>IF(OR($A368="",$B368=""),"",B368*'MPTO_working_2-way'!$G367)</f>
        <v>2.4573170731707319</v>
      </c>
      <c r="F368" s="44">
        <f>IF(OR($A368="",$B368=""),"",'MPTO_working_2-way'!D367)</f>
        <v>1.6787733424704472</v>
      </c>
      <c r="G368" s="46">
        <f>IF(OR($A368="",$B368=""),"",'MPTO_working_2-way'!E367)</f>
        <v>2.4732458354366487</v>
      </c>
      <c r="H368" s="44">
        <f>IF(OR($A368="",$B368=""),"",'OddsRatio_working_2-way'!M367)</f>
        <v>1.6785511437439771</v>
      </c>
      <c r="I368" s="44">
        <f>IF(OR($A368="",$B368=""),"",'OddsRatio_working_2-way'!N367)</f>
        <v>2.4737282653189494</v>
      </c>
      <c r="J368" s="44">
        <f>IF('Log_working_2-way'!$D367="","",A368^('Log_working_2-way'!$D367))</f>
        <v>1.6751910363664311</v>
      </c>
      <c r="K368" s="46">
        <f>IF('Log_working_2-way'!$D367="","",B368^('Log_working_2-way'!$D367))</f>
        <v>2.4810623159062106</v>
      </c>
      <c r="L368" s="53">
        <f t="shared" si="62"/>
        <v>0.59305210918114148</v>
      </c>
      <c r="M368" s="53">
        <f t="shared" si="63"/>
        <v>0.40694789081885852</v>
      </c>
      <c r="N368" s="54">
        <v>465</v>
      </c>
      <c r="O368" s="54">
        <f t="shared" si="64"/>
        <v>181.46341463414629</v>
      </c>
      <c r="P368" s="54">
        <f t="shared" si="65"/>
        <v>270.43933054393312</v>
      </c>
      <c r="Q368" s="54">
        <f t="shared" si="66"/>
        <v>194.56066945606693</v>
      </c>
      <c r="R368" s="54">
        <f t="shared" si="67"/>
        <v>283.53658536585363</v>
      </c>
      <c r="S368" s="55">
        <f t="shared" si="68"/>
        <v>-13.097254821920643</v>
      </c>
      <c r="T368" s="55">
        <f t="shared" si="69"/>
        <v>-13.097254821920501</v>
      </c>
      <c r="U368" t="s">
        <v>335</v>
      </c>
      <c r="V368" t="s">
        <v>340</v>
      </c>
      <c r="W368" t="s">
        <v>410</v>
      </c>
      <c r="X368" s="38">
        <v>44216</v>
      </c>
      <c r="Y368" s="57" t="s">
        <v>420</v>
      </c>
    </row>
    <row r="369" spans="1:25" ht="15" x14ac:dyDescent="0.25">
      <c r="A369">
        <v>1.79</v>
      </c>
      <c r="B369">
        <v>2.12</v>
      </c>
      <c r="C369" s="43">
        <f t="shared" si="70"/>
        <v>3.0357331084642114E-2</v>
      </c>
      <c r="D369" s="44">
        <f>IF(OR($A369="",$B369=""),"",A369*'MPTO_working_2-way'!$G368)</f>
        <v>1.8443396226415094</v>
      </c>
      <c r="E369" s="46">
        <f>IF(OR($A369="",$B369=""),"",B369*'MPTO_working_2-way'!$G368)</f>
        <v>2.1843575418994412</v>
      </c>
      <c r="F369" s="44">
        <f>IF(OR($A369="",$B369=""),"",'MPTO_working_2-way'!D368)</f>
        <v>1.8399922420480992</v>
      </c>
      <c r="G369" s="46">
        <f>IF(OR($A369="",$B369=""),"",'MPTO_working_2-way'!E368)</f>
        <v>2.1904871854075272</v>
      </c>
      <c r="H369" s="44">
        <f>IF(OR($A369="",$B369=""),"",'OddsRatio_working_2-way'!M368)</f>
        <v>1.8398554297360612</v>
      </c>
      <c r="I369" s="44">
        <f>IF(OR($A369="",$B369=""),"",'OddsRatio_working_2-way'!N368)</f>
        <v>2.1906811155751749</v>
      </c>
      <c r="J369" s="44">
        <f>IF('Log_working_2-way'!$D368="","",A369^('Log_working_2-way'!$D368))</f>
        <v>1.8378863083703576</v>
      </c>
      <c r="K369" s="46">
        <f>IF('Log_working_2-way'!$D368="","",B369^('Log_working_2-way'!$D368))</f>
        <v>2.1934793420182777</v>
      </c>
      <c r="L369" s="53">
        <f t="shared" si="62"/>
        <v>0.5421994884910486</v>
      </c>
      <c r="M369" s="53">
        <f t="shared" si="63"/>
        <v>0.45780051150895146</v>
      </c>
      <c r="N369" s="54">
        <v>466</v>
      </c>
      <c r="O369" s="54">
        <f t="shared" si="64"/>
        <v>205.66480446927372</v>
      </c>
      <c r="P369" s="54">
        <f t="shared" si="65"/>
        <v>246.18867924528303</v>
      </c>
      <c r="Q369" s="54">
        <f t="shared" si="66"/>
        <v>219.81132075471695</v>
      </c>
      <c r="R369" s="54">
        <f t="shared" si="67"/>
        <v>260.33519553072625</v>
      </c>
      <c r="S369" s="55">
        <f t="shared" si="68"/>
        <v>-14.146516285443226</v>
      </c>
      <c r="T369" s="55">
        <f t="shared" si="69"/>
        <v>-14.146516285443226</v>
      </c>
      <c r="U369" t="s">
        <v>345</v>
      </c>
      <c r="V369" t="s">
        <v>343</v>
      </c>
      <c r="W369" t="s">
        <v>410</v>
      </c>
      <c r="X369" s="38">
        <v>44216</v>
      </c>
      <c r="Y369" s="57" t="s">
        <v>427</v>
      </c>
    </row>
    <row r="370" spans="1:25" ht="15" x14ac:dyDescent="0.25">
      <c r="A370">
        <v>1.47</v>
      </c>
      <c r="B370">
        <v>2.65</v>
      </c>
      <c r="C370" s="43">
        <f t="shared" si="70"/>
        <v>5.7630599409575156E-2</v>
      </c>
      <c r="D370" s="44">
        <f>IF(OR($A370="",$B370=""),"",A370*'MPTO_working_2-way'!$G369)</f>
        <v>1.5547169811320753</v>
      </c>
      <c r="E370" s="46">
        <f>IF(OR($A370="",$B370=""),"",B370*'MPTO_working_2-way'!$G369)</f>
        <v>2.8027210884353742</v>
      </c>
      <c r="F370" s="44">
        <f>IF(OR($A370="",$B370=""),"",'MPTO_working_2-way'!D369)</f>
        <v>1.5350211801792926</v>
      </c>
      <c r="G370" s="46">
        <f>IF(OR($A370="",$B370=""),"",'MPTO_working_2-way'!E369)</f>
        <v>2.8690848830786226</v>
      </c>
      <c r="H370" s="44">
        <f>IF(OR($A370="",$B370=""),"",'OddsRatio_working_2-way'!M369)</f>
        <v>1.5337119867948306</v>
      </c>
      <c r="I370" s="44">
        <f>IF(OR($A370="",$B370=""),"",'OddsRatio_working_2-way'!N369)</f>
        <v>2.8736697408754672</v>
      </c>
      <c r="J370" s="44">
        <f>IF('Log_working_2-way'!$D369="","",A370^('Log_working_2-way'!$D369))</f>
        <v>1.5246130478791451</v>
      </c>
      <c r="K370" s="46">
        <f>IF('Log_working_2-way'!$D369="","",B370^('Log_working_2-way'!$D369))</f>
        <v>2.9061668481753427</v>
      </c>
      <c r="L370" s="53">
        <f t="shared" si="62"/>
        <v>0.64320388349514568</v>
      </c>
      <c r="M370" s="53">
        <f t="shared" si="63"/>
        <v>0.35679611650485438</v>
      </c>
      <c r="N370" s="54">
        <v>467</v>
      </c>
      <c r="O370" s="54">
        <f t="shared" si="64"/>
        <v>149.31292517006804</v>
      </c>
      <c r="P370" s="54">
        <f t="shared" si="65"/>
        <v>290.77358490566036</v>
      </c>
      <c r="Q370" s="54">
        <f t="shared" si="66"/>
        <v>176.22641509433964</v>
      </c>
      <c r="R370" s="54">
        <f t="shared" si="67"/>
        <v>317.68707482993199</v>
      </c>
      <c r="S370" s="55">
        <f t="shared" si="68"/>
        <v>-26.913489924271602</v>
      </c>
      <c r="T370" s="55">
        <f t="shared" si="69"/>
        <v>-26.91348992427163</v>
      </c>
      <c r="U370" t="s">
        <v>68</v>
      </c>
      <c r="V370" t="s">
        <v>136</v>
      </c>
      <c r="W370" t="s">
        <v>443</v>
      </c>
      <c r="X370" s="38">
        <v>44216</v>
      </c>
      <c r="Y370" s="57" t="s">
        <v>423</v>
      </c>
    </row>
    <row r="371" spans="1:25" ht="15" x14ac:dyDescent="0.25">
      <c r="A371">
        <v>1.78</v>
      </c>
      <c r="B371">
        <v>2.14</v>
      </c>
      <c r="C371" s="43">
        <f t="shared" si="70"/>
        <v>2.908747243515708E-2</v>
      </c>
      <c r="D371" s="44">
        <f>IF(OR($A371="",$B371=""),"",A371*'MPTO_working_2-way'!$G370)</f>
        <v>1.8317757009345796</v>
      </c>
      <c r="E371" s="46">
        <f>IF(OR($A371="",$B371=""),"",B371*'MPTO_working_2-way'!$G370)</f>
        <v>2.2022471910112364</v>
      </c>
      <c r="F371" s="44">
        <f>IF(OR($A371="",$B371=""),"",'MPTO_working_2-way'!D370)</f>
        <v>1.8273049985608751</v>
      </c>
      <c r="G371" s="46">
        <f>IF(OR($A371="",$B371=""),"",'MPTO_working_2-way'!E370)</f>
        <v>2.2087440565928333</v>
      </c>
      <c r="H371" s="44">
        <f>IF(OR($A371="",$B371=""),"",'OddsRatio_working_2-way'!M370)</f>
        <v>1.8271701918685113</v>
      </c>
      <c r="I371" s="44">
        <f>IF(OR($A371="",$B371=""),"",'OddsRatio_working_2-way'!N370)</f>
        <v>2.2089410496539781</v>
      </c>
      <c r="J371" s="44">
        <f>IF('Log_working_2-way'!$D370="","",A371^('Log_working_2-way'!$D370))</f>
        <v>1.8251471689098502</v>
      </c>
      <c r="K371" s="46">
        <f>IF('Log_working_2-way'!$D370="","",B371^('Log_working_2-way'!$D370))</f>
        <v>2.2119050245559748</v>
      </c>
      <c r="L371" s="53">
        <f t="shared" si="62"/>
        <v>0.54591836734693866</v>
      </c>
      <c r="M371" s="53">
        <f t="shared" si="63"/>
        <v>0.45408163265306112</v>
      </c>
      <c r="N371" s="54">
        <v>468</v>
      </c>
      <c r="O371" s="54">
        <f t="shared" si="64"/>
        <v>205.07865168539325</v>
      </c>
      <c r="P371" s="54">
        <f t="shared" si="65"/>
        <v>249.30841121495331</v>
      </c>
      <c r="Q371" s="54">
        <f t="shared" si="66"/>
        <v>218.69158878504672</v>
      </c>
      <c r="R371" s="54">
        <f t="shared" si="67"/>
        <v>262.92134831460675</v>
      </c>
      <c r="S371" s="55">
        <f t="shared" si="68"/>
        <v>-13.612937099653465</v>
      </c>
      <c r="T371" s="55">
        <f t="shared" si="69"/>
        <v>-13.612937099653436</v>
      </c>
      <c r="U371" t="s">
        <v>41</v>
      </c>
      <c r="V371" t="s">
        <v>137</v>
      </c>
      <c r="W371" t="s">
        <v>443</v>
      </c>
      <c r="X371" s="38">
        <v>44216</v>
      </c>
      <c r="Y371" s="57" t="s">
        <v>428</v>
      </c>
    </row>
    <row r="372" spans="1:25" ht="15" x14ac:dyDescent="0.25">
      <c r="A372">
        <v>1.87</v>
      </c>
      <c r="B372">
        <v>2.02</v>
      </c>
      <c r="C372" s="43">
        <f t="shared" si="70"/>
        <v>2.9808863239265015E-2</v>
      </c>
      <c r="D372" s="44">
        <f>IF(OR($A372="",$B372=""),"",A372*'MPTO_working_2-way'!$G371)</f>
        <v>1.9257425742574257</v>
      </c>
      <c r="E372" s="46">
        <f>IF(OR($A372="",$B372=""),"",B372*'MPTO_working_2-way'!$G371)</f>
        <v>2.0802139037433154</v>
      </c>
      <c r="F372" s="44">
        <f>IF(OR($A372="",$B372=""),"",'MPTO_working_2-way'!D371)</f>
        <v>1.9236135865967305</v>
      </c>
      <c r="G372" s="46">
        <f>IF(OR($A372="",$B372=""),"",'MPTO_working_2-way'!E371)</f>
        <v>2.082703865027292</v>
      </c>
      <c r="H372" s="44">
        <f>IF(OR($A372="",$B372=""),"",'OddsRatio_working_2-way'!M371)</f>
        <v>1.9235481451827992</v>
      </c>
      <c r="I372" s="44">
        <f>IF(OR($A372="",$B372=""),"",'OddsRatio_working_2-way'!N371)</f>
        <v>2.0827805840074194</v>
      </c>
      <c r="J372" s="44">
        <f>IF('Log_working_2-way'!$D371="","",A372^('Log_working_2-way'!$D371))</f>
        <v>1.9225833907877643</v>
      </c>
      <c r="K372" s="46">
        <f>IF('Log_working_2-way'!$D371="","",B372^('Log_working_2-way'!$D371))</f>
        <v>2.0839128581602959</v>
      </c>
      <c r="L372" s="53">
        <f t="shared" si="62"/>
        <v>0.51928020565552702</v>
      </c>
      <c r="M372" s="53">
        <f t="shared" si="63"/>
        <v>0.48071979434447304</v>
      </c>
      <c r="N372" s="54">
        <v>469</v>
      </c>
      <c r="O372" s="54">
        <f t="shared" si="64"/>
        <v>218.19786096256686</v>
      </c>
      <c r="P372" s="54">
        <f t="shared" si="65"/>
        <v>236.82178217821783</v>
      </c>
      <c r="Q372" s="54">
        <f t="shared" si="66"/>
        <v>232.17821782178217</v>
      </c>
      <c r="R372" s="54">
        <f t="shared" si="67"/>
        <v>250.80213903743311</v>
      </c>
      <c r="S372" s="55">
        <f t="shared" si="68"/>
        <v>-13.980356859215306</v>
      </c>
      <c r="T372" s="55">
        <f t="shared" si="69"/>
        <v>-13.980356859215277</v>
      </c>
      <c r="U372" t="s">
        <v>37</v>
      </c>
      <c r="V372" t="s">
        <v>82</v>
      </c>
      <c r="W372" t="s">
        <v>444</v>
      </c>
      <c r="X372" s="38">
        <v>44216</v>
      </c>
      <c r="Y372" s="57" t="s">
        <v>423</v>
      </c>
    </row>
    <row r="373" spans="1:25" ht="15" x14ac:dyDescent="0.25">
      <c r="A373">
        <v>2.0699999999999998</v>
      </c>
      <c r="B373">
        <v>1.83</v>
      </c>
      <c r="C373" s="43">
        <f t="shared" si="70"/>
        <v>2.9539874871307603E-2</v>
      </c>
      <c r="D373" s="44">
        <f>IF(OR($A373="",$B373=""),"",A373*'MPTO_working_2-way'!$G372)</f>
        <v>2.1311475409836067</v>
      </c>
      <c r="E373" s="46">
        <f>IF(OR($A373="",$B373=""),"",B373*'MPTO_working_2-way'!$G372)</f>
        <v>1.8840579710144929</v>
      </c>
      <c r="F373" s="44">
        <f>IF(OR($A373="",$B373=""),"",'MPTO_working_2-way'!D372)</f>
        <v>2.1352836729517204</v>
      </c>
      <c r="G373" s="46">
        <f>IF(OR($A373="",$B373=""),"",'MPTO_working_2-way'!E372)</f>
        <v>1.8808371192373576</v>
      </c>
      <c r="H373" s="44">
        <f>IF(OR($A373="",$B373=""),"",'OddsRatio_working_2-way'!M372)</f>
        <v>2.1354103339788768</v>
      </c>
      <c r="I373" s="44">
        <f>IF(OR($A373="",$B373=""),"",'OddsRatio_working_2-way'!N372)</f>
        <v>1.8807388571985679</v>
      </c>
      <c r="J373" s="44">
        <f>IF('Log_working_2-way'!$D372="","",A373^('Log_working_2-way'!$D372))</f>
        <v>2.137293622577233</v>
      </c>
      <c r="K373" s="46">
        <f>IF('Log_working_2-way'!$D372="","",B373^('Log_working_2-way'!$D372))</f>
        <v>1.8792804075818812</v>
      </c>
      <c r="L373" s="53">
        <f t="shared" si="62"/>
        <v>0.46923076923076917</v>
      </c>
      <c r="M373" s="53">
        <f t="shared" si="63"/>
        <v>0.53076923076923077</v>
      </c>
      <c r="N373" s="54">
        <v>470</v>
      </c>
      <c r="O373" s="54">
        <f t="shared" si="64"/>
        <v>242.94685990338164</v>
      </c>
      <c r="P373" s="54">
        <f t="shared" si="65"/>
        <v>213.16939890710381</v>
      </c>
      <c r="Q373" s="54">
        <f t="shared" si="66"/>
        <v>256.83060109289613</v>
      </c>
      <c r="R373" s="54">
        <f t="shared" si="67"/>
        <v>227.05314009661836</v>
      </c>
      <c r="S373" s="55">
        <f t="shared" si="68"/>
        <v>-13.883741189514495</v>
      </c>
      <c r="T373" s="55">
        <f t="shared" si="69"/>
        <v>-13.883741189514552</v>
      </c>
      <c r="U373" t="s">
        <v>42</v>
      </c>
      <c r="V373" t="s">
        <v>44</v>
      </c>
      <c r="W373" t="s">
        <v>444</v>
      </c>
      <c r="X373" s="38">
        <v>44216</v>
      </c>
      <c r="Y373" s="57" t="s">
        <v>427</v>
      </c>
    </row>
    <row r="374" spans="1:25" ht="15" x14ac:dyDescent="0.25">
      <c r="A374">
        <v>2.06</v>
      </c>
      <c r="B374">
        <v>1.84</v>
      </c>
      <c r="C374" s="43">
        <f t="shared" si="70"/>
        <v>2.891515407344869E-2</v>
      </c>
      <c r="D374" s="44">
        <f>IF(OR($A374="",$B374=""),"",A374*'MPTO_working_2-way'!$G373)</f>
        <v>2.1195652173913042</v>
      </c>
      <c r="E374" s="46">
        <f>IF(OR($A374="",$B374=""),"",B374*'MPTO_working_2-way'!$G373)</f>
        <v>1.8932038834951457</v>
      </c>
      <c r="F374" s="44">
        <f>IF(OR($A374="",$B374=""),"",'MPTO_working_2-way'!D373)</f>
        <v>2.1232354918216445</v>
      </c>
      <c r="G374" s="46">
        <f>IF(OR($A374="",$B374=""),"",'MPTO_working_2-way'!E373)</f>
        <v>1.8902852583283463</v>
      </c>
      <c r="H374" s="44">
        <f>IF(OR($A374="",$B374=""),"",'OddsRatio_working_2-way'!M373)</f>
        <v>2.123345344008138</v>
      </c>
      <c r="I374" s="44">
        <f>IF(OR($A374="",$B374=""),"",'OddsRatio_working_2-way'!N373)</f>
        <v>1.8901981971385247</v>
      </c>
      <c r="J374" s="44">
        <f>IF('Log_working_2-way'!$D373="","",A374^('Log_working_2-way'!$D373))</f>
        <v>2.1250149218724146</v>
      </c>
      <c r="K374" s="46">
        <f>IF('Log_working_2-way'!$D373="","",B374^('Log_working_2-way'!$D373))</f>
        <v>1.8888770989238437</v>
      </c>
      <c r="L374" s="53">
        <f t="shared" si="62"/>
        <v>0.47179487179487184</v>
      </c>
      <c r="M374" s="53">
        <f t="shared" si="63"/>
        <v>0.52820512820512822</v>
      </c>
      <c r="N374" s="54">
        <v>471</v>
      </c>
      <c r="O374" s="54">
        <f t="shared" si="64"/>
        <v>242.35922330097088</v>
      </c>
      <c r="P374" s="54">
        <f t="shared" si="65"/>
        <v>215.02173913043475</v>
      </c>
      <c r="Q374" s="54">
        <f t="shared" si="66"/>
        <v>255.97826086956519</v>
      </c>
      <c r="R374" s="54">
        <f t="shared" si="67"/>
        <v>228.64077669902912</v>
      </c>
      <c r="S374" s="55">
        <f t="shared" si="68"/>
        <v>-13.619037568594308</v>
      </c>
      <c r="T374" s="55">
        <f t="shared" si="69"/>
        <v>-13.619037568594365</v>
      </c>
      <c r="U374" t="s">
        <v>48</v>
      </c>
      <c r="V374" t="s">
        <v>85</v>
      </c>
      <c r="W374" t="s">
        <v>444</v>
      </c>
      <c r="X374" s="38">
        <v>44216</v>
      </c>
      <c r="Y374" s="57" t="s">
        <v>431</v>
      </c>
    </row>
    <row r="375" spans="1:25" ht="15" x14ac:dyDescent="0.25">
      <c r="A375">
        <v>2.41</v>
      </c>
      <c r="B375">
        <v>1.61</v>
      </c>
      <c r="C375" s="43">
        <f t="shared" si="70"/>
        <v>3.6055771758459754E-2</v>
      </c>
      <c r="D375" s="44">
        <f>IF(OR($A375="",$B375=""),"",A375*'MPTO_working_2-way'!$G374)</f>
        <v>2.4968944099378882</v>
      </c>
      <c r="E375" s="46">
        <f>IF(OR($A375="",$B375=""),"",B375*'MPTO_working_2-way'!$G374)</f>
        <v>1.6680497925311204</v>
      </c>
      <c r="F375" s="44">
        <f>IF(OR($A375="",$B375=""),"",'MPTO_working_2-way'!D374)</f>
        <v>2.5194636537774748</v>
      </c>
      <c r="G375" s="46">
        <f>IF(OR($A375="",$B375=""),"",'MPTO_working_2-way'!E374)</f>
        <v>1.6581269630990791</v>
      </c>
      <c r="H375" s="44">
        <f>IF(OR($A375="",$B375=""),"",'OddsRatio_working_2-way'!M374)</f>
        <v>2.5203537120802069</v>
      </c>
      <c r="I375" s="44">
        <f>IF(OR($A375="",$B375=""),"",'OddsRatio_working_2-way'!N374)</f>
        <v>1.6577416768573945</v>
      </c>
      <c r="J375" s="44">
        <f>IF('Log_working_2-way'!$D374="","",A375^('Log_working_2-way'!$D374))</f>
        <v>2.5308665033437969</v>
      </c>
      <c r="K375" s="46">
        <f>IF('Log_working_2-way'!$D374="","",B375^('Log_working_2-way'!$D374))</f>
        <v>1.6532248225535031</v>
      </c>
      <c r="L375" s="53">
        <f t="shared" si="62"/>
        <v>0.40049751243781095</v>
      </c>
      <c r="M375" s="53">
        <f t="shared" si="63"/>
        <v>0.59950248756218905</v>
      </c>
      <c r="N375" s="54">
        <v>472</v>
      </c>
      <c r="O375" s="54">
        <f t="shared" si="64"/>
        <v>276.14937759336095</v>
      </c>
      <c r="P375" s="54">
        <f t="shared" si="65"/>
        <v>178.83229813664599</v>
      </c>
      <c r="Q375" s="54">
        <f t="shared" si="66"/>
        <v>293.16770186335401</v>
      </c>
      <c r="R375" s="54">
        <f t="shared" si="67"/>
        <v>195.85062240663899</v>
      </c>
      <c r="S375" s="55">
        <f t="shared" si="68"/>
        <v>-17.018324269993059</v>
      </c>
      <c r="T375" s="55">
        <f t="shared" si="69"/>
        <v>-17.018324269993002</v>
      </c>
      <c r="U375" t="s">
        <v>47</v>
      </c>
      <c r="V375" t="s">
        <v>76</v>
      </c>
      <c r="W375" t="s">
        <v>444</v>
      </c>
      <c r="X375" s="38">
        <v>44216</v>
      </c>
      <c r="Y375" s="57" t="s">
        <v>431</v>
      </c>
    </row>
    <row r="376" spans="1:25" ht="15" x14ac:dyDescent="0.25">
      <c r="A376">
        <v>2.59</v>
      </c>
      <c r="B376">
        <v>1.54</v>
      </c>
      <c r="C376" s="43">
        <f t="shared" si="70"/>
        <v>3.5451035451035562E-2</v>
      </c>
      <c r="D376" s="44">
        <f>IF(OR($A376="",$B376=""),"",A376*'MPTO_working_2-way'!$G375)</f>
        <v>2.6818181818181821</v>
      </c>
      <c r="E376" s="46">
        <f>IF(OR($A376="",$B376=""),"",B376*'MPTO_working_2-way'!$G375)</f>
        <v>1.5945945945945947</v>
      </c>
      <c r="F376" s="44">
        <f>IF(OR($A376="",$B376=""),"",'MPTO_working_2-way'!D375)</f>
        <v>2.7146260123868511</v>
      </c>
      <c r="G376" s="46">
        <f>IF(OR($A376="",$B376=""),"",'MPTO_working_2-way'!E375)</f>
        <v>1.583217560433454</v>
      </c>
      <c r="H376" s="44">
        <f>IF(OR($A376="",$B376=""),"",'OddsRatio_working_2-way'!M375)</f>
        <v>2.7159383568311668</v>
      </c>
      <c r="I376" s="44">
        <f>IF(OR($A376="",$B376=""),"",'OddsRatio_working_2-way'!N375)</f>
        <v>1.5827715174143586</v>
      </c>
      <c r="J376" s="44">
        <f>IF('Log_working_2-way'!$D375="","",A376^('Log_working_2-way'!$D375))</f>
        <v>2.7313566491877532</v>
      </c>
      <c r="K376" s="46">
        <f>IF('Log_working_2-way'!$D375="","",B376^('Log_working_2-way'!$D375))</f>
        <v>1.5775817480869365</v>
      </c>
      <c r="L376" s="53">
        <f t="shared" si="62"/>
        <v>0.37288135593220334</v>
      </c>
      <c r="M376" s="53">
        <f t="shared" si="63"/>
        <v>0.6271186440677966</v>
      </c>
      <c r="N376" s="54">
        <v>473</v>
      </c>
      <c r="O376" s="54">
        <f t="shared" si="64"/>
        <v>290.37451737451738</v>
      </c>
      <c r="P376" s="54">
        <f t="shared" si="65"/>
        <v>165.85714285714289</v>
      </c>
      <c r="Q376" s="54">
        <f t="shared" si="66"/>
        <v>307.14285714285717</v>
      </c>
      <c r="R376" s="54">
        <f t="shared" si="67"/>
        <v>182.62548262548262</v>
      </c>
      <c r="S376" s="55">
        <f t="shared" si="68"/>
        <v>-16.768339768339786</v>
      </c>
      <c r="T376" s="55">
        <f t="shared" si="69"/>
        <v>-16.768339768339729</v>
      </c>
      <c r="U376" t="s">
        <v>509</v>
      </c>
      <c r="V376" t="s">
        <v>77</v>
      </c>
      <c r="W376" t="s">
        <v>444</v>
      </c>
      <c r="X376" s="38">
        <v>44216</v>
      </c>
      <c r="Y376" s="57" t="s">
        <v>428</v>
      </c>
    </row>
    <row r="377" spans="1:25" ht="15" x14ac:dyDescent="0.25">
      <c r="A377">
        <v>2.4900000000000002</v>
      </c>
      <c r="B377">
        <v>1.58</v>
      </c>
      <c r="C377" s="43">
        <f t="shared" si="70"/>
        <v>3.4517818107874465E-2</v>
      </c>
      <c r="D377" s="44">
        <f>IF(OR($A377="",$B377=""),"",A377*'MPTO_working_2-way'!$G376)</f>
        <v>2.5759493670886076</v>
      </c>
      <c r="E377" s="46">
        <f>IF(OR($A377="",$B377=""),"",B377*'MPTO_working_2-way'!$G376)</f>
        <v>1.6345381526104417</v>
      </c>
      <c r="F377" s="44">
        <f>IF(OR($A377="",$B377=""),"",'MPTO_working_2-way'!D376)</f>
        <v>2.6018120494676276</v>
      </c>
      <c r="G377" s="46">
        <f>IF(OR($A377="",$B377=""),"",'MPTO_working_2-way'!E376)</f>
        <v>1.6242929689112753</v>
      </c>
      <c r="H377" s="44">
        <f>IF(OR($A377="",$B377=""),"",'OddsRatio_working_2-way'!M376)</f>
        <v>2.6027992754058067</v>
      </c>
      <c r="I377" s="44">
        <f>IF(OR($A377="",$B377=""),"",'OddsRatio_working_2-way'!N376)</f>
        <v>1.6239084427754149</v>
      </c>
      <c r="J377" s="44">
        <f>IF('Log_working_2-way'!$D376="","",A377^('Log_working_2-way'!$D376))</f>
        <v>2.6148709324694677</v>
      </c>
      <c r="K377" s="46">
        <f>IF('Log_working_2-way'!$D376="","",B377^('Log_working_2-way'!$D376))</f>
        <v>1.6192445352091833</v>
      </c>
      <c r="L377" s="53">
        <f t="shared" si="62"/>
        <v>0.3882063882063882</v>
      </c>
      <c r="M377" s="53">
        <f t="shared" si="63"/>
        <v>0.6117936117936118</v>
      </c>
      <c r="N377" s="54">
        <v>474</v>
      </c>
      <c r="O377" s="54">
        <f t="shared" si="64"/>
        <v>283.63855421686742</v>
      </c>
      <c r="P377" s="54">
        <f t="shared" si="65"/>
        <v>174.00000000000003</v>
      </c>
      <c r="Q377" s="54">
        <f t="shared" si="66"/>
        <v>299.99999999999994</v>
      </c>
      <c r="R377" s="54">
        <f t="shared" si="67"/>
        <v>190.3614457831325</v>
      </c>
      <c r="S377" s="55">
        <f t="shared" si="68"/>
        <v>-16.361445783132524</v>
      </c>
      <c r="T377" s="55">
        <f t="shared" si="69"/>
        <v>-16.361445783132467</v>
      </c>
      <c r="U377" t="s">
        <v>80</v>
      </c>
      <c r="V377" t="s">
        <v>87</v>
      </c>
      <c r="W377" t="s">
        <v>444</v>
      </c>
      <c r="X377" s="38">
        <v>44216</v>
      </c>
      <c r="Y377" s="57" t="s">
        <v>431</v>
      </c>
    </row>
    <row r="378" spans="1:25" ht="15" x14ac:dyDescent="0.25">
      <c r="A378">
        <v>2.1</v>
      </c>
      <c r="B378">
        <v>1.81</v>
      </c>
      <c r="C378" s="43">
        <f t="shared" si="70"/>
        <v>2.8676664035780064E-2</v>
      </c>
      <c r="D378" s="44">
        <f>IF(OR($A378="",$B378=""),"",A378*'MPTO_working_2-way'!$G377)</f>
        <v>2.160220994475138</v>
      </c>
      <c r="E378" s="46">
        <f>IF(OR($A378="",$B378=""),"",B378*'MPTO_working_2-way'!$G377)</f>
        <v>1.861904761904762</v>
      </c>
      <c r="F378" s="44">
        <f>IF(OR($A378="",$B378=""),"",'MPTO_working_2-way'!D377)</f>
        <v>2.1651951011107946</v>
      </c>
      <c r="G378" s="46">
        <f>IF(OR($A378="",$B378=""),"",'MPTO_working_2-way'!E377)</f>
        <v>1.858225372769494</v>
      </c>
      <c r="H378" s="44">
        <f>IF(OR($A378="",$B378=""),"",'OddsRatio_working_2-way'!M377)</f>
        <v>2.1653431646335015</v>
      </c>
      <c r="I378" s="44">
        <f>IF(OR($A378="",$B378=""),"",'OddsRatio_working_2-way'!N377)</f>
        <v>1.8581163303210331</v>
      </c>
      <c r="J378" s="44">
        <f>IF('Log_working_2-way'!$D377="","",A378^('Log_working_2-way'!$D377))</f>
        <v>2.1676082555034109</v>
      </c>
      <c r="K378" s="46">
        <f>IF('Log_working_2-way'!$D377="","",B378^('Log_working_2-way'!$D377))</f>
        <v>1.8564516354578522</v>
      </c>
      <c r="L378" s="53">
        <f t="shared" si="62"/>
        <v>0.46291560102301793</v>
      </c>
      <c r="M378" s="53">
        <f t="shared" si="63"/>
        <v>0.53708439897698212</v>
      </c>
      <c r="N378" s="54">
        <v>475</v>
      </c>
      <c r="O378" s="54">
        <f t="shared" si="64"/>
        <v>248.8095238095238</v>
      </c>
      <c r="P378" s="54">
        <f t="shared" si="65"/>
        <v>212.56906077348069</v>
      </c>
      <c r="Q378" s="54">
        <f t="shared" si="66"/>
        <v>262.43093922651934</v>
      </c>
      <c r="R378" s="54">
        <f t="shared" si="67"/>
        <v>226.19047619047618</v>
      </c>
      <c r="S378" s="55">
        <f t="shared" si="68"/>
        <v>-13.621415416995546</v>
      </c>
      <c r="T378" s="55">
        <f t="shared" si="69"/>
        <v>-13.62141541699549</v>
      </c>
      <c r="U378" t="s">
        <v>246</v>
      </c>
      <c r="V378" t="s">
        <v>245</v>
      </c>
      <c r="W378" t="s">
        <v>308</v>
      </c>
      <c r="X378" s="38">
        <v>44216</v>
      </c>
      <c r="Y378" s="57" t="s">
        <v>431</v>
      </c>
    </row>
    <row r="379" spans="1:25" ht="15" x14ac:dyDescent="0.25">
      <c r="A379">
        <v>1.75</v>
      </c>
      <c r="B379">
        <v>2.19</v>
      </c>
      <c r="C379" s="43">
        <f t="shared" si="70"/>
        <v>2.8049575994781417E-2</v>
      </c>
      <c r="D379" s="44">
        <f>IF(OR($A379="",$B379=""),"",A379*'MPTO_working_2-way'!$G378)</f>
        <v>1.7990867579908674</v>
      </c>
      <c r="E379" s="46">
        <f>IF(OR($A379="",$B379=""),"",B379*'MPTO_working_2-way'!$G378)</f>
        <v>2.2514285714285713</v>
      </c>
      <c r="F379" s="44">
        <f>IF(OR($A379="",$B379=""),"",'MPTO_working_2-way'!D378)</f>
        <v>1.7940315974253949</v>
      </c>
      <c r="G379" s="46">
        <f>IF(OR($A379="",$B379=""),"",'MPTO_working_2-way'!E378)</f>
        <v>2.2593957258658803</v>
      </c>
      <c r="H379" s="44">
        <f>IF(OR($A379="",$B379=""),"",'OddsRatio_working_2-way'!M378)</f>
        <v>1.7938841860374448</v>
      </c>
      <c r="I379" s="44">
        <f>IF(OR($A379="",$B379=""),"",'OddsRatio_working_2-way'!N378)</f>
        <v>2.2596295751794115</v>
      </c>
      <c r="J379" s="44">
        <f>IF('Log_working_2-way'!$D378="","",A379^('Log_working_2-way'!$D378))</f>
        <v>1.7915983497890287</v>
      </c>
      <c r="K379" s="46">
        <f>IF('Log_working_2-way'!$D378="","",B379^('Log_working_2-way'!$D378))</f>
        <v>2.2632669083588914</v>
      </c>
      <c r="L379" s="53">
        <f t="shared" si="62"/>
        <v>0.55583756345177671</v>
      </c>
      <c r="M379" s="53">
        <f t="shared" si="63"/>
        <v>0.44416243654822335</v>
      </c>
      <c r="N379" s="54">
        <v>476</v>
      </c>
      <c r="O379" s="54">
        <f t="shared" si="64"/>
        <v>204</v>
      </c>
      <c r="P379" s="54">
        <f t="shared" si="65"/>
        <v>258.64840182648408</v>
      </c>
      <c r="Q379" s="54">
        <f t="shared" si="66"/>
        <v>217.35159817351601</v>
      </c>
      <c r="R379" s="54">
        <f t="shared" si="67"/>
        <v>272</v>
      </c>
      <c r="S379" s="55">
        <f t="shared" si="68"/>
        <v>-13.35159817351601</v>
      </c>
      <c r="T379" s="55">
        <f t="shared" si="69"/>
        <v>-13.351598173515924</v>
      </c>
      <c r="U379" t="s">
        <v>141</v>
      </c>
      <c r="V379" t="s">
        <v>98</v>
      </c>
      <c r="W379" t="s">
        <v>310</v>
      </c>
      <c r="X379" s="38">
        <v>44216</v>
      </c>
      <c r="Y379" s="57" t="s">
        <v>421</v>
      </c>
    </row>
    <row r="380" spans="1:25" ht="15" x14ac:dyDescent="0.25">
      <c r="A380">
        <v>1.99</v>
      </c>
      <c r="B380">
        <v>1.9</v>
      </c>
      <c r="C380" s="43">
        <f t="shared" si="70"/>
        <v>2.8828352287754377E-2</v>
      </c>
      <c r="D380" s="44">
        <f>IF(OR($A380="",$B380=""),"",A380*'MPTO_working_2-way'!$G379)</f>
        <v>2.0473684210526311</v>
      </c>
      <c r="E380" s="46">
        <f>IF(OR($A380="",$B380=""),"",B380*'MPTO_working_2-way'!$G379)</f>
        <v>1.9547738693467331</v>
      </c>
      <c r="F380" s="44">
        <f>IF(OR($A380="",$B380=""),"",'MPTO_working_2-way'!D379)</f>
        <v>2.0487672717420748</v>
      </c>
      <c r="G380" s="46">
        <f>IF(OR($A380="",$B380=""),"",'MPTO_working_2-way'!E379)</f>
        <v>1.9535003874967702</v>
      </c>
      <c r="H380" s="44">
        <f>IF(OR($A380="",$B380=""),"",'OddsRatio_working_2-way'!M379)</f>
        <v>2.0488088481701512</v>
      </c>
      <c r="I380" s="44">
        <f>IF(OR($A380="",$B380=""),"",'OddsRatio_working_2-way'!N379)</f>
        <v>1.9534625892455926</v>
      </c>
      <c r="J380" s="44">
        <f>IF('Log_working_2-way'!$D379="","",A380^('Log_working_2-way'!$D379))</f>
        <v>2.0494438264048878</v>
      </c>
      <c r="K380" s="46">
        <f>IF('Log_working_2-way'!$D379="","",B380^('Log_working_2-way'!$D379))</f>
        <v>1.9528856855785393</v>
      </c>
      <c r="L380" s="53">
        <f t="shared" si="62"/>
        <v>0.48843187660668391</v>
      </c>
      <c r="M380" s="53">
        <f t="shared" si="63"/>
        <v>0.51156812339331637</v>
      </c>
      <c r="N380" s="54">
        <v>477</v>
      </c>
      <c r="O380" s="54">
        <f t="shared" si="64"/>
        <v>237.30150753768842</v>
      </c>
      <c r="P380" s="54">
        <f t="shared" si="65"/>
        <v>225.9473684210526</v>
      </c>
      <c r="Q380" s="54">
        <f t="shared" si="66"/>
        <v>251.05263157894734</v>
      </c>
      <c r="R380" s="54">
        <f t="shared" si="67"/>
        <v>239.69849246231155</v>
      </c>
      <c r="S380" s="55">
        <f t="shared" si="68"/>
        <v>-13.751124041258919</v>
      </c>
      <c r="T380" s="55">
        <f t="shared" si="69"/>
        <v>-13.751124041258947</v>
      </c>
      <c r="U380" t="s">
        <v>304</v>
      </c>
      <c r="V380" t="s">
        <v>303</v>
      </c>
      <c r="W380" t="s">
        <v>314</v>
      </c>
      <c r="X380" s="38">
        <v>44216</v>
      </c>
      <c r="Y380" s="57" t="s">
        <v>420</v>
      </c>
    </row>
    <row r="381" spans="1:25" ht="15" x14ac:dyDescent="0.25">
      <c r="A381">
        <v>2.93</v>
      </c>
      <c r="B381">
        <v>1.44</v>
      </c>
      <c r="C381" s="43">
        <f t="shared" si="70"/>
        <v>3.5741372772089441E-2</v>
      </c>
      <c r="D381" s="44">
        <f>IF(OR($A381="",$B381=""),"",A381*'MPTO_working_2-way'!$G380)</f>
        <v>3.0347222222222223</v>
      </c>
      <c r="E381" s="46">
        <f>IF(OR($A381="",$B381=""),"",B381*'MPTO_working_2-way'!$G380)</f>
        <v>1.4914675767918086</v>
      </c>
      <c r="F381" s="44">
        <f>IF(OR($A381="",$B381=""),"",'MPTO_working_2-way'!D380)</f>
        <v>3.0918950608236848</v>
      </c>
      <c r="G381" s="46">
        <f>IF(OR($A381="",$B381=""),"",'MPTO_working_2-way'!E380)</f>
        <v>1.478035451551881</v>
      </c>
      <c r="H381" s="44">
        <f>IF(OR($A381="",$B381=""),"",'OddsRatio_working_2-way'!M380)</f>
        <v>3.0943647333651398</v>
      </c>
      <c r="I381" s="44">
        <f>IF(OR($A381="",$B381=""),"",'OddsRatio_working_2-way'!N380)</f>
        <v>1.4774717526842809</v>
      </c>
      <c r="J381" s="44">
        <f>IF('Log_working_2-way'!$D380="","",A381^('Log_working_2-way'!$D380))</f>
        <v>3.1217767225623776</v>
      </c>
      <c r="K381" s="46">
        <f>IF('Log_working_2-way'!$D380="","",B381^('Log_working_2-way'!$D380))</f>
        <v>1.4713031250488162</v>
      </c>
      <c r="L381" s="53">
        <f t="shared" si="62"/>
        <v>0.32951945080091533</v>
      </c>
      <c r="M381" s="53">
        <f t="shared" si="63"/>
        <v>0.67048054919908473</v>
      </c>
      <c r="N381" s="54">
        <v>478</v>
      </c>
      <c r="O381" s="54">
        <f t="shared" si="64"/>
        <v>314.86006825938563</v>
      </c>
      <c r="P381" s="54">
        <f t="shared" si="65"/>
        <v>146.05555555555551</v>
      </c>
      <c r="Q381" s="54">
        <f t="shared" si="66"/>
        <v>331.94444444444446</v>
      </c>
      <c r="R381" s="54">
        <f t="shared" si="67"/>
        <v>163.13993174061432</v>
      </c>
      <c r="S381" s="55">
        <f t="shared" si="68"/>
        <v>-17.084376185058829</v>
      </c>
      <c r="T381" s="55">
        <f t="shared" si="69"/>
        <v>-17.084376185058801</v>
      </c>
      <c r="U381" t="s">
        <v>112</v>
      </c>
      <c r="V381" t="s">
        <v>120</v>
      </c>
      <c r="W381" t="s">
        <v>315</v>
      </c>
      <c r="X381" s="38">
        <v>44216</v>
      </c>
      <c r="Y381" s="57" t="s">
        <v>427</v>
      </c>
    </row>
    <row r="382" spans="1:25" ht="15" x14ac:dyDescent="0.25">
      <c r="A382">
        <v>1.96</v>
      </c>
      <c r="B382">
        <v>1.94</v>
      </c>
      <c r="C382" s="43">
        <f t="shared" si="70"/>
        <v>2.5667999158426325E-2</v>
      </c>
      <c r="D382" s="44">
        <f>IF(OR($A382="",$B382=""),"",A382*'MPTO_working_2-way'!$G381)</f>
        <v>2.0103092783505154</v>
      </c>
      <c r="E382" s="46">
        <f>IF(OR($A382="",$B382=""),"",B382*'MPTO_working_2-way'!$G381)</f>
        <v>1.989795918367347</v>
      </c>
      <c r="F382" s="44">
        <f>IF(OR($A382="",$B382=""),"",'MPTO_working_2-way'!D381)</f>
        <v>2.0105752961082914</v>
      </c>
      <c r="G382" s="46">
        <f>IF(OR($A382="",$B382=""),"",'MPTO_working_2-way'!E381)</f>
        <v>1.9895353704478862</v>
      </c>
      <c r="H382" s="44">
        <f>IF(OR($A382="",$B382=""),"",'OddsRatio_working_2-way'!M381)</f>
        <v>2.0105823052798226</v>
      </c>
      <c r="I382" s="44">
        <f>IF(OR($A382="",$B382=""),"",'OddsRatio_working_2-way'!N381)</f>
        <v>1.9895285072531594</v>
      </c>
      <c r="J382" s="44">
        <f>IF('Log_working_2-way'!$D381="","",A382^('Log_working_2-way'!$D381))</f>
        <v>2.0107026250536491</v>
      </c>
      <c r="K382" s="46">
        <f>IF('Log_working_2-way'!$D381="","",B382^('Log_working_2-way'!$D381))</f>
        <v>1.9894107081664238</v>
      </c>
      <c r="L382" s="53">
        <f t="shared" si="62"/>
        <v>0.49743589743589745</v>
      </c>
      <c r="M382" s="53">
        <f t="shared" si="63"/>
        <v>0.50256410256410255</v>
      </c>
      <c r="N382" s="54">
        <v>479</v>
      </c>
      <c r="O382" s="54">
        <f t="shared" si="64"/>
        <v>234.61224489795921</v>
      </c>
      <c r="P382" s="54">
        <f t="shared" si="65"/>
        <v>232.09278350515467</v>
      </c>
      <c r="Q382" s="54">
        <f t="shared" si="66"/>
        <v>246.90721649484539</v>
      </c>
      <c r="R382" s="54">
        <f t="shared" si="67"/>
        <v>244.38775510204081</v>
      </c>
      <c r="S382" s="55">
        <f t="shared" si="68"/>
        <v>-12.294971596886171</v>
      </c>
      <c r="T382" s="55">
        <f t="shared" si="69"/>
        <v>-12.294971596886143</v>
      </c>
      <c r="U382" t="s">
        <v>110</v>
      </c>
      <c r="V382" t="s">
        <v>56</v>
      </c>
      <c r="W382" t="s">
        <v>315</v>
      </c>
      <c r="X382" s="38">
        <v>44216</v>
      </c>
      <c r="Y382" s="57" t="s">
        <v>429</v>
      </c>
    </row>
    <row r="383" spans="1:25" ht="15" x14ac:dyDescent="0.25">
      <c r="A383">
        <v>1.88</v>
      </c>
      <c r="B383">
        <v>2.02</v>
      </c>
      <c r="C383" s="43">
        <f t="shared" si="70"/>
        <v>2.6964398567516312E-2</v>
      </c>
      <c r="D383" s="44">
        <f>IF(OR($A383="",$B383=""),"",A383*'MPTO_working_2-way'!$G382)</f>
        <v>1.9306930693069306</v>
      </c>
      <c r="E383" s="46">
        <f>IF(OR($A383="",$B383=""),"",B383*'MPTO_working_2-way'!$G382)</f>
        <v>2.0744680851063828</v>
      </c>
      <c r="F383" s="44">
        <f>IF(OR($A383="",$B383=""),"",'MPTO_working_2-way'!D382)</f>
        <v>1.9288906948394962</v>
      </c>
      <c r="G383" s="46">
        <f>IF(OR($A383="",$B383=""),"",'MPTO_working_2-way'!E382)</f>
        <v>2.0765529308836395</v>
      </c>
      <c r="H383" s="44">
        <f>IF(OR($A383="",$B383=""),"",'OddsRatio_working_2-way'!M382)</f>
        <v>1.9288407280256479</v>
      </c>
      <c r="I383" s="44">
        <f>IF(OR($A383="",$B383=""),"",'OddsRatio_working_2-way'!N382)</f>
        <v>2.0766108438479098</v>
      </c>
      <c r="J383" s="44">
        <f>IF('Log_working_2-way'!$D382="","",A383^('Log_working_2-way'!$D382))</f>
        <v>1.9280257534933587</v>
      </c>
      <c r="K383" s="46">
        <f>IF('Log_working_2-way'!$D382="","",B383^('Log_working_2-way'!$D382))</f>
        <v>2.0775563029751076</v>
      </c>
      <c r="L383" s="53">
        <f t="shared" si="62"/>
        <v>0.517948717948718</v>
      </c>
      <c r="M383" s="53">
        <f t="shared" si="63"/>
        <v>0.48205128205128212</v>
      </c>
      <c r="N383" s="54">
        <v>480</v>
      </c>
      <c r="O383" s="54">
        <f t="shared" si="64"/>
        <v>224.68085106382978</v>
      </c>
      <c r="P383" s="54">
        <f t="shared" si="65"/>
        <v>242.37623762376239</v>
      </c>
      <c r="Q383" s="54">
        <f t="shared" si="66"/>
        <v>237.62376237623761</v>
      </c>
      <c r="R383" s="54">
        <f t="shared" si="67"/>
        <v>255.31914893617022</v>
      </c>
      <c r="S383" s="55">
        <f t="shared" si="68"/>
        <v>-12.94291131240783</v>
      </c>
      <c r="T383" s="55">
        <f t="shared" si="69"/>
        <v>-12.94291131240783</v>
      </c>
      <c r="U383" t="s">
        <v>113</v>
      </c>
      <c r="V383" t="s">
        <v>177</v>
      </c>
      <c r="W383" t="s">
        <v>315</v>
      </c>
      <c r="X383" s="38">
        <v>44216</v>
      </c>
      <c r="Y383" s="57" t="s">
        <v>420</v>
      </c>
    </row>
    <row r="384" spans="1:25" ht="15" x14ac:dyDescent="0.25">
      <c r="A384">
        <v>1.89</v>
      </c>
      <c r="B384">
        <v>1.96</v>
      </c>
      <c r="C384" s="43">
        <f t="shared" si="70"/>
        <v>3.9304610733182255E-2</v>
      </c>
      <c r="D384" s="44">
        <f>IF(OR($A384="",$B384=""),"",A384*'MPTO_working_2-way'!$G383)</f>
        <v>1.9642857142857144</v>
      </c>
      <c r="E384" s="46">
        <f>IF(OR($A384="",$B384=""),"",B384*'MPTO_working_2-way'!$G383)</f>
        <v>2.0370370370370372</v>
      </c>
      <c r="F384" s="44">
        <f>IF(OR($A384="",$B384=""),"",'MPTO_working_2-way'!D383)</f>
        <v>1.9629080118694364</v>
      </c>
      <c r="G384" s="46">
        <f>IF(OR($A384="",$B384=""),"",'MPTO_working_2-way'!E383)</f>
        <v>2.0385208012326657</v>
      </c>
      <c r="H384" s="44">
        <f>IF(OR($A384="",$B384=""),"",'OddsRatio_working_2-way'!M383)</f>
        <v>1.9628516673576117</v>
      </c>
      <c r="I384" s="44">
        <f>IF(OR($A384="",$B384=""),"",'OddsRatio_working_2-way'!N383)</f>
        <v>2.0385815737789974</v>
      </c>
      <c r="J384" s="44">
        <f>IF('Log_working_2-way'!$D383="","",A384^('Log_working_2-way'!$D383))</f>
        <v>1.9622220256096747</v>
      </c>
      <c r="K384" s="46">
        <f>IF('Log_working_2-way'!$D383="","",B384^('Log_working_2-way'!$D383))</f>
        <v>2.0392611823308071</v>
      </c>
      <c r="L384" s="53">
        <f t="shared" si="62"/>
        <v>0.50909090909090904</v>
      </c>
      <c r="M384" s="53">
        <f t="shared" si="63"/>
        <v>0.49090909090909085</v>
      </c>
      <c r="N384" s="54">
        <v>481</v>
      </c>
      <c r="O384" s="54">
        <f t="shared" si="64"/>
        <v>226.50264550264549</v>
      </c>
      <c r="P384" s="54">
        <f t="shared" si="65"/>
        <v>235.59183673469389</v>
      </c>
      <c r="Q384" s="54">
        <f t="shared" si="66"/>
        <v>245.40816326530611</v>
      </c>
      <c r="R384" s="54">
        <f t="shared" si="67"/>
        <v>254.49735449735454</v>
      </c>
      <c r="S384" s="55">
        <f t="shared" si="68"/>
        <v>-18.905517762660622</v>
      </c>
      <c r="T384" s="55">
        <f t="shared" si="69"/>
        <v>-18.905517762660651</v>
      </c>
      <c r="U384" t="s">
        <v>273</v>
      </c>
      <c r="V384" t="s">
        <v>125</v>
      </c>
      <c r="W384" t="s">
        <v>316</v>
      </c>
      <c r="X384" s="38">
        <v>44216</v>
      </c>
      <c r="Y384" s="57" t="s">
        <v>428</v>
      </c>
    </row>
    <row r="385" spans="1:25" ht="15" x14ac:dyDescent="0.25">
      <c r="A385">
        <v>1.87</v>
      </c>
      <c r="B385">
        <v>1.98</v>
      </c>
      <c r="C385" s="43">
        <f t="shared" si="70"/>
        <v>3.9809863339275164E-2</v>
      </c>
      <c r="D385" s="44">
        <f>IF(OR($A385="",$B385=""),"",A385*'MPTO_working_2-way'!$G384)</f>
        <v>1.9444444444444446</v>
      </c>
      <c r="E385" s="46">
        <f>IF(OR($A385="",$B385=""),"",B385*'MPTO_working_2-way'!$G384)</f>
        <v>2.0588235294117649</v>
      </c>
      <c r="F385" s="44">
        <f>IF(OR($A385="",$B385=""),"",'MPTO_working_2-way'!D384)</f>
        <v>1.9422965954991347</v>
      </c>
      <c r="G385" s="46">
        <f>IF(OR($A385="",$B385=""),"",'MPTO_working_2-way'!E384)</f>
        <v>2.0612369871402327</v>
      </c>
      <c r="H385" s="44">
        <f>IF(OR($A385="",$B385=""),"",'OddsRatio_working_2-way'!M384)</f>
        <v>1.9422075684480664</v>
      </c>
      <c r="I385" s="44">
        <f>IF(OR($A385="",$B385=""),"",'OddsRatio_working_2-way'!N384)</f>
        <v>2.0613372610104652</v>
      </c>
      <c r="J385" s="44">
        <f>IF('Log_working_2-way'!$D384="","",A385^('Log_working_2-way'!$D384))</f>
        <v>1.9412260543508966</v>
      </c>
      <c r="K385" s="46">
        <f>IF('Log_working_2-way'!$D384="","",B385^('Log_working_2-way'!$D384))</f>
        <v>2.0624440275290437</v>
      </c>
      <c r="L385" s="53">
        <f t="shared" si="62"/>
        <v>0.51428571428571423</v>
      </c>
      <c r="M385" s="53">
        <f t="shared" si="63"/>
        <v>0.48571428571428565</v>
      </c>
      <c r="N385" s="54">
        <v>482</v>
      </c>
      <c r="O385" s="54">
        <f t="shared" si="64"/>
        <v>224.24598930481281</v>
      </c>
      <c r="P385" s="54">
        <f t="shared" si="65"/>
        <v>238.56565656565658</v>
      </c>
      <c r="Q385" s="54">
        <f t="shared" si="66"/>
        <v>243.43434343434345</v>
      </c>
      <c r="R385" s="54">
        <f t="shared" si="67"/>
        <v>257.75401069518711</v>
      </c>
      <c r="S385" s="55">
        <f t="shared" si="68"/>
        <v>-19.188354129530637</v>
      </c>
      <c r="T385" s="55">
        <f t="shared" si="69"/>
        <v>-19.188354129530524</v>
      </c>
      <c r="U385" t="s">
        <v>164</v>
      </c>
      <c r="V385" t="s">
        <v>168</v>
      </c>
      <c r="W385" t="s">
        <v>316</v>
      </c>
      <c r="X385" s="38">
        <v>44216</v>
      </c>
      <c r="Y385" s="57" t="s">
        <v>424</v>
      </c>
    </row>
    <row r="386" spans="1:25" ht="15" x14ac:dyDescent="0.25">
      <c r="A386">
        <v>1.58</v>
      </c>
      <c r="B386">
        <v>2.4300000000000002</v>
      </c>
      <c r="C386" s="43">
        <f t="shared" si="70"/>
        <v>4.4434026149919204E-2</v>
      </c>
      <c r="D386" s="44">
        <f>IF(OR($A386="",$B386=""),"",A386*'MPTO_working_2-way'!$G385)</f>
        <v>1.6502057613168724</v>
      </c>
      <c r="E386" s="46">
        <f>IF(OR($A386="",$B386=""),"",B386*'MPTO_working_2-way'!$G385)</f>
        <v>2.537974683544304</v>
      </c>
      <c r="F386" s="44">
        <f>IF(OR($A386="",$B386=""),"",'MPTO_working_2-way'!D385)</f>
        <v>1.6374802746620036</v>
      </c>
      <c r="G386" s="46">
        <f>IF(OR($A386="",$B386=""),"",'MPTO_working_2-way'!E385)</f>
        <v>2.5686759884926742</v>
      </c>
      <c r="H386" s="44">
        <f>IF(OR($A386="",$B386=""),"",'OddsRatio_working_2-way'!M385)</f>
        <v>1.636862940980558</v>
      </c>
      <c r="I386" s="44">
        <f>IF(OR($A386="",$B386=""),"",'OddsRatio_working_2-way'!N385)</f>
        <v>2.5701965613830993</v>
      </c>
      <c r="J386" s="44">
        <f>IF('Log_working_2-way'!$D385="","",A386^('Log_working_2-way'!$D385))</f>
        <v>1.6310401587990264</v>
      </c>
      <c r="K386" s="46">
        <f>IF('Log_working_2-way'!$D385="","",B386^('Log_working_2-way'!$D385))</f>
        <v>2.5846851995954396</v>
      </c>
      <c r="L386" s="53">
        <f t="shared" ref="L386:L396" si="71">(1/D386)</f>
        <v>0.6059850374064838</v>
      </c>
      <c r="M386" s="53">
        <f t="shared" ref="M386:M396" si="72">(1/E386)</f>
        <v>0.3940149625935162</v>
      </c>
      <c r="N386" s="54">
        <v>483</v>
      </c>
      <c r="O386" s="54">
        <f t="shared" ref="O386:O396" si="73">(1/A386)*((N386*A386)-N386)</f>
        <v>177.30379746835439</v>
      </c>
      <c r="P386" s="54">
        <f t="shared" ref="P386:P396" si="74">(1/B386)*((N386*B386)-N386)</f>
        <v>284.23456790123458</v>
      </c>
      <c r="Q386" s="54">
        <f t="shared" ref="Q386:Q396" si="75">(1/B386)*N386</f>
        <v>198.76543209876542</v>
      </c>
      <c r="R386" s="54">
        <f t="shared" ref="R386:R396" si="76">(1/A386)*N386</f>
        <v>305.69620253164555</v>
      </c>
      <c r="S386" s="55">
        <f t="shared" ref="S386:S396" si="77">O386-Q386</f>
        <v>-21.461634630411027</v>
      </c>
      <c r="T386" s="55">
        <f t="shared" ref="T386:T396" si="78">P386-R386</f>
        <v>-21.46163463041097</v>
      </c>
      <c r="U386" t="s">
        <v>129</v>
      </c>
      <c r="V386" t="s">
        <v>67</v>
      </c>
      <c r="W386" t="s">
        <v>316</v>
      </c>
      <c r="X386" s="38">
        <v>44216</v>
      </c>
      <c r="Y386" s="57" t="s">
        <v>510</v>
      </c>
    </row>
    <row r="387" spans="1:25" ht="15" x14ac:dyDescent="0.25">
      <c r="A387">
        <v>1.63</v>
      </c>
      <c r="B387">
        <v>2.33</v>
      </c>
      <c r="C387" s="43">
        <f t="shared" si="70"/>
        <v>4.2681481871560623E-2</v>
      </c>
      <c r="D387" s="44">
        <f>IF(OR($A387="",$B387=""),"",A387*'MPTO_working_2-way'!$G386)</f>
        <v>1.6995708154506437</v>
      </c>
      <c r="E387" s="46">
        <f>IF(OR($A387="",$B387=""),"",B387*'MPTO_working_2-way'!$G386)</f>
        <v>2.4294478527607364</v>
      </c>
      <c r="F387" s="44">
        <f>IF(OR($A387="",$B387=""),"",'MPTO_working_2-way'!D386)</f>
        <v>1.6887436359189842</v>
      </c>
      <c r="G387" s="46">
        <f>IF(OR($A387="",$B387=""),"",'MPTO_working_2-way'!E386)</f>
        <v>2.4519190419316312</v>
      </c>
      <c r="H387" s="44">
        <f>IF(OR($A387="",$B387=""),"",'OddsRatio_working_2-way'!M386)</f>
        <v>1.688247201611685</v>
      </c>
      <c r="I387" s="44">
        <f>IF(OR($A387="",$B387=""),"",'OddsRatio_working_2-way'!N386)</f>
        <v>2.4529663145135583</v>
      </c>
      <c r="J387" s="44">
        <f>IF('Log_working_2-way'!$D386="","",A387^('Log_working_2-way'!$D386))</f>
        <v>1.6833017356452447</v>
      </c>
      <c r="K387" s="46">
        <f>IF('Log_working_2-way'!$D386="","",B387^('Log_working_2-way'!$D386))</f>
        <v>2.4634823063272657</v>
      </c>
      <c r="L387" s="53">
        <f t="shared" si="71"/>
        <v>0.58838383838383845</v>
      </c>
      <c r="M387" s="53">
        <f t="shared" si="72"/>
        <v>0.4116161616161616</v>
      </c>
      <c r="N387" s="54">
        <v>484</v>
      </c>
      <c r="O387" s="54">
        <f t="shared" si="73"/>
        <v>187.06748466257667</v>
      </c>
      <c r="P387" s="54">
        <f t="shared" si="74"/>
        <v>276.274678111588</v>
      </c>
      <c r="Q387" s="54">
        <f t="shared" si="75"/>
        <v>207.72532188841203</v>
      </c>
      <c r="R387" s="54">
        <f t="shared" si="76"/>
        <v>296.9325153374233</v>
      </c>
      <c r="S387" s="55">
        <f t="shared" si="77"/>
        <v>-20.657837225835351</v>
      </c>
      <c r="T387" s="55">
        <f t="shared" si="78"/>
        <v>-20.657837225835294</v>
      </c>
      <c r="U387" t="s">
        <v>327</v>
      </c>
      <c r="V387" t="s">
        <v>380</v>
      </c>
      <c r="W387" t="s">
        <v>413</v>
      </c>
      <c r="X387" s="38">
        <v>44217</v>
      </c>
    </row>
    <row r="388" spans="1:25" ht="15" x14ac:dyDescent="0.25">
      <c r="A388">
        <v>1.58</v>
      </c>
      <c r="B388">
        <v>2.44</v>
      </c>
      <c r="C388" s="43">
        <f t="shared" si="70"/>
        <v>4.2747457978833836E-2</v>
      </c>
      <c r="D388" s="44">
        <f>IF(OR($A388="",$B388=""),"",A388*'MPTO_working_2-way'!$G387)</f>
        <v>1.6475409836065575</v>
      </c>
      <c r="E388" s="46">
        <f>IF(OR($A388="",$B388=""),"",B388*'MPTO_working_2-way'!$G387)</f>
        <v>2.5443037974683547</v>
      </c>
      <c r="F388" s="44">
        <f>IF(OR($A388="",$B388=""),"",'MPTO_working_2-way'!D387)</f>
        <v>1.6352222599253479</v>
      </c>
      <c r="G388" s="46">
        <f>IF(OR($A388="",$B388=""),"",'MPTO_working_2-way'!E387)</f>
        <v>2.5742521367521367</v>
      </c>
      <c r="H388" s="44">
        <f>IF(OR($A388="",$B388=""),"",'OddsRatio_working_2-way'!M387)</f>
        <v>1.6346477588219925</v>
      </c>
      <c r="I388" s="44">
        <f>IF(OR($A388="",$B388=""),"",'OddsRatio_working_2-way'!N387)</f>
        <v>2.5756771943166705</v>
      </c>
      <c r="J388" s="44">
        <f>IF('Log_working_2-way'!$D387="","",A388^('Log_working_2-way'!$D387))</f>
        <v>1.6290161590451022</v>
      </c>
      <c r="K388" s="46">
        <f>IF('Log_working_2-way'!$D387="","",B388^('Log_working_2-way'!$D387))</f>
        <v>2.589784277589088</v>
      </c>
      <c r="L388" s="53">
        <f t="shared" si="71"/>
        <v>0.60696517412935314</v>
      </c>
      <c r="M388" s="53">
        <f t="shared" si="72"/>
        <v>0.39303482587064675</v>
      </c>
      <c r="N388" s="54">
        <v>485</v>
      </c>
      <c r="O388" s="54">
        <f t="shared" si="73"/>
        <v>178.03797468354432</v>
      </c>
      <c r="P388" s="54">
        <f t="shared" si="74"/>
        <v>286.22950819672127</v>
      </c>
      <c r="Q388" s="54">
        <f t="shared" si="75"/>
        <v>198.7704918032787</v>
      </c>
      <c r="R388" s="54">
        <f t="shared" si="76"/>
        <v>306.96202531645565</v>
      </c>
      <c r="S388" s="55">
        <f t="shared" si="77"/>
        <v>-20.732517119734382</v>
      </c>
      <c r="T388" s="55">
        <f t="shared" si="78"/>
        <v>-20.732517119734382</v>
      </c>
      <c r="U388" t="s">
        <v>332</v>
      </c>
      <c r="V388" t="s">
        <v>379</v>
      </c>
      <c r="W388" t="s">
        <v>413</v>
      </c>
      <c r="X388" s="38">
        <v>44217</v>
      </c>
    </row>
    <row r="389" spans="1:25" ht="15" x14ac:dyDescent="0.25">
      <c r="A389">
        <v>1.53</v>
      </c>
      <c r="B389">
        <v>2.64</v>
      </c>
      <c r="C389" s="43">
        <f t="shared" si="70"/>
        <v>3.2382650029708859E-2</v>
      </c>
      <c r="D389" s="44">
        <f>IF(OR($A389="",$B389=""),"",A389*'MPTO_working_2-way'!$G388)</f>
        <v>1.5795454545454546</v>
      </c>
      <c r="E389" s="46">
        <f>IF(OR($A389="",$B389=""),"",B389*'MPTO_working_2-way'!$G388)</f>
        <v>2.7254901960784315</v>
      </c>
      <c r="F389" s="44">
        <f>IF(OR($A389="",$B389=""),"",'MPTO_working_2-way'!D388)</f>
        <v>1.5688650664180843</v>
      </c>
      <c r="G389" s="46">
        <f>IF(OR($A389="",$B389=""),"",'MPTO_working_2-way'!E388)</f>
        <v>2.7578861122490785</v>
      </c>
      <c r="H389" s="44">
        <f>IF(OR($A389="",$B389=""),"",'OddsRatio_working_2-way'!M388)</f>
        <v>1.5684810741856909</v>
      </c>
      <c r="I389" s="44">
        <f>IF(OR($A389="",$B389=""),"",'OddsRatio_working_2-way'!N388)</f>
        <v>2.7590735125745902</v>
      </c>
      <c r="J389" s="44">
        <f>IF('Log_working_2-way'!$D388="","",A389^('Log_working_2-way'!$D388))</f>
        <v>1.5636131180728405</v>
      </c>
      <c r="K389" s="46">
        <f>IF('Log_working_2-way'!$D388="","",B389^('Log_working_2-way'!$D388))</f>
        <v>2.774266722923675</v>
      </c>
      <c r="L389" s="53">
        <f t="shared" si="71"/>
        <v>0.63309352517985606</v>
      </c>
      <c r="M389" s="53">
        <f t="shared" si="72"/>
        <v>0.36690647482014388</v>
      </c>
      <c r="N389" s="54">
        <v>486</v>
      </c>
      <c r="O389" s="54">
        <f t="shared" si="73"/>
        <v>168.35294117647061</v>
      </c>
      <c r="P389" s="54">
        <f t="shared" si="74"/>
        <v>301.90909090909088</v>
      </c>
      <c r="Q389" s="54">
        <f t="shared" si="75"/>
        <v>184.09090909090909</v>
      </c>
      <c r="R389" s="54">
        <f t="shared" si="76"/>
        <v>317.64705882352939</v>
      </c>
      <c r="S389" s="55">
        <f t="shared" si="77"/>
        <v>-15.737967914438485</v>
      </c>
      <c r="T389" s="55">
        <f t="shared" si="78"/>
        <v>-15.737967914438514</v>
      </c>
      <c r="U389" t="s">
        <v>75</v>
      </c>
      <c r="V389" t="s">
        <v>73</v>
      </c>
      <c r="W389" t="s">
        <v>443</v>
      </c>
      <c r="X389" s="38">
        <v>44217</v>
      </c>
    </row>
    <row r="390" spans="1:25" ht="15" x14ac:dyDescent="0.25">
      <c r="A390">
        <v>2.16</v>
      </c>
      <c r="B390">
        <v>1.75</v>
      </c>
      <c r="C390" s="43">
        <f t="shared" si="70"/>
        <v>3.4391534391534417E-2</v>
      </c>
      <c r="D390" s="44">
        <f>IF(OR($A390="",$B390=""),"",A390*'MPTO_working_2-way'!$G389)</f>
        <v>2.2342857142857144</v>
      </c>
      <c r="E390" s="46">
        <f>IF(OR($A390="",$B390=""),"",B390*'MPTO_working_2-way'!$G389)</f>
        <v>1.8101851851851851</v>
      </c>
      <c r="F390" s="44">
        <f>IF(OR($A390="",$B390=""),"",'MPTO_working_2-way'!D389)</f>
        <v>2.2433234421364987</v>
      </c>
      <c r="G390" s="46">
        <f>IF(OR($A390="",$B390=""),"",'MPTO_working_2-way'!E389)</f>
        <v>1.8042959427207637</v>
      </c>
      <c r="H390" s="44">
        <f>IF(OR($A390="",$B390=""),"",'OddsRatio_working_2-way'!M389)</f>
        <v>2.2436505404118421</v>
      </c>
      <c r="I390" s="44">
        <f>IF(OR($A390="",$B390=""),"",'OddsRatio_working_2-way'!N389)</f>
        <v>1.8040844011283466</v>
      </c>
      <c r="J390" s="44">
        <f>IF('Log_working_2-way'!$D389="","",A390^('Log_working_2-way'!$D389))</f>
        <v>2.2478012615174499</v>
      </c>
      <c r="K390" s="46">
        <f>IF('Log_working_2-way'!$D389="","",B390^('Log_working_2-way'!$D389))</f>
        <v>1.8014096722292445</v>
      </c>
      <c r="L390" s="53">
        <f t="shared" si="71"/>
        <v>0.4475703324808184</v>
      </c>
      <c r="M390" s="53">
        <f t="shared" si="72"/>
        <v>0.55242966751918166</v>
      </c>
      <c r="N390" s="54">
        <v>487</v>
      </c>
      <c r="O390" s="54">
        <f t="shared" si="73"/>
        <v>261.53703703703707</v>
      </c>
      <c r="P390" s="54">
        <f t="shared" si="74"/>
        <v>208.71428571428569</v>
      </c>
      <c r="Q390" s="54">
        <f t="shared" si="75"/>
        <v>278.28571428571428</v>
      </c>
      <c r="R390" s="54">
        <f t="shared" si="76"/>
        <v>225.46296296296293</v>
      </c>
      <c r="S390" s="55">
        <f t="shared" si="77"/>
        <v>-16.748677248677211</v>
      </c>
      <c r="T390" s="55">
        <f t="shared" si="78"/>
        <v>-16.74867724867724</v>
      </c>
      <c r="U390" t="s">
        <v>375</v>
      </c>
      <c r="V390" t="s">
        <v>325</v>
      </c>
      <c r="W390" t="s">
        <v>313</v>
      </c>
      <c r="X390" s="38">
        <v>44217</v>
      </c>
    </row>
    <row r="391" spans="1:25" ht="15" x14ac:dyDescent="0.25">
      <c r="A391">
        <v>2.17</v>
      </c>
      <c r="B391">
        <v>1.76</v>
      </c>
      <c r="C391" s="43">
        <f t="shared" si="70"/>
        <v>2.9011311269375728E-2</v>
      </c>
      <c r="D391" s="44">
        <f>IF(OR($A391="",$B391=""),"",A391*'MPTO_working_2-way'!$G390)</f>
        <v>2.2329545454545454</v>
      </c>
      <c r="E391" s="46">
        <f>IF(OR($A391="",$B391=""),"",B391*'MPTO_working_2-way'!$G390)</f>
        <v>1.8110599078341012</v>
      </c>
      <c r="F391" s="44">
        <f>IF(OR($A391="",$B391=""),"",'MPTO_working_2-way'!D390)</f>
        <v>2.2405256365129644</v>
      </c>
      <c r="G391" s="46">
        <f>IF(OR($A391="",$B391=""),"",'MPTO_working_2-way'!E390)</f>
        <v>1.8061099025820484</v>
      </c>
      <c r="H391" s="44">
        <f>IF(OR($A391="",$B391=""),"",'OddsRatio_working_2-way'!M390)</f>
        <v>2.2407552878027661</v>
      </c>
      <c r="I391" s="44">
        <f>IF(OR($A391="",$B391=""),"",'OddsRatio_working_2-way'!N390)</f>
        <v>1.8059606997693183</v>
      </c>
      <c r="J391" s="44">
        <f>IF('Log_working_2-way'!$D390="","",A391^('Log_working_2-way'!$D390))</f>
        <v>2.2442129030289037</v>
      </c>
      <c r="K391" s="46">
        <f>IF('Log_working_2-way'!$D390="","",B391^('Log_working_2-way'!$D390))</f>
        <v>1.8037209689479914</v>
      </c>
      <c r="L391" s="53">
        <f t="shared" si="71"/>
        <v>0.44783715012722647</v>
      </c>
      <c r="M391" s="53">
        <f t="shared" si="72"/>
        <v>0.55216284987277364</v>
      </c>
      <c r="N391" s="54">
        <v>488</v>
      </c>
      <c r="O391" s="54">
        <f t="shared" si="73"/>
        <v>263.11520737327191</v>
      </c>
      <c r="P391" s="54">
        <f t="shared" si="74"/>
        <v>210.72727272727275</v>
      </c>
      <c r="Q391" s="54">
        <f t="shared" si="75"/>
        <v>277.27272727272731</v>
      </c>
      <c r="R391" s="54">
        <f t="shared" si="76"/>
        <v>224.88479262672811</v>
      </c>
      <c r="S391" s="55">
        <f t="shared" si="77"/>
        <v>-14.157519899455394</v>
      </c>
      <c r="T391" s="55">
        <f t="shared" si="78"/>
        <v>-14.157519899455366</v>
      </c>
      <c r="U391" t="s">
        <v>54</v>
      </c>
      <c r="V391" t="s">
        <v>111</v>
      </c>
      <c r="W391" t="s">
        <v>315</v>
      </c>
      <c r="X391" s="38">
        <v>44217</v>
      </c>
    </row>
    <row r="392" spans="1:25" ht="15" x14ac:dyDescent="0.25">
      <c r="A392">
        <v>2.67</v>
      </c>
      <c r="B392">
        <v>1.53</v>
      </c>
      <c r="C392" s="43">
        <f t="shared" si="70"/>
        <v>2.81266064478225E-2</v>
      </c>
      <c r="D392" s="44">
        <f>IF(OR($A392="",$B392=""),"",A392*'MPTO_working_2-way'!$G391)</f>
        <v>2.7450980392156858</v>
      </c>
      <c r="E392" s="46">
        <f>IF(OR($A392="",$B392=""),"",B392*'MPTO_working_2-way'!$G391)</f>
        <v>1.5730337078651684</v>
      </c>
      <c r="F392" s="44">
        <f>IF(OR($A392="",$B392=""),"",'MPTO_working_2-way'!D391)</f>
        <v>2.7741672608739938</v>
      </c>
      <c r="G392" s="46">
        <f>IF(OR($A392="",$B392=""),"",'MPTO_working_2-way'!E391)</f>
        <v>1.5636447149336854</v>
      </c>
      <c r="H392" s="44">
        <f>IF(OR($A392="",$B392=""),"",'OddsRatio_working_2-way'!M391)</f>
        <v>2.7750896868120249</v>
      </c>
      <c r="I392" s="44">
        <f>IF(OR($A392="",$B392=""),"",'OddsRatio_working_2-way'!N391)</f>
        <v>1.5633518167726788</v>
      </c>
      <c r="J392" s="44">
        <f>IF('Log_working_2-way'!$D391="","",A392^('Log_working_2-way'!$D391))</f>
        <v>2.7886529022410445</v>
      </c>
      <c r="K392" s="46">
        <f>IF('Log_working_2-way'!$D391="","",B392^('Log_working_2-way'!$D391))</f>
        <v>1.5590799638918429</v>
      </c>
      <c r="L392" s="53">
        <f t="shared" si="71"/>
        <v>0.36428571428571432</v>
      </c>
      <c r="M392" s="53">
        <f t="shared" si="72"/>
        <v>0.63571428571428579</v>
      </c>
      <c r="N392" s="54">
        <v>489</v>
      </c>
      <c r="O392" s="54">
        <f t="shared" si="73"/>
        <v>305.85393258426961</v>
      </c>
      <c r="P392" s="54">
        <f t="shared" si="74"/>
        <v>169.39215686274508</v>
      </c>
      <c r="Q392" s="54">
        <f t="shared" si="75"/>
        <v>319.60784313725492</v>
      </c>
      <c r="R392" s="54">
        <f t="shared" si="76"/>
        <v>183.14606741573036</v>
      </c>
      <c r="S392" s="55">
        <f t="shared" si="77"/>
        <v>-13.753910552985303</v>
      </c>
      <c r="T392" s="55">
        <f t="shared" si="78"/>
        <v>-13.753910552985275</v>
      </c>
      <c r="U392" t="s">
        <v>150</v>
      </c>
      <c r="V392" t="s">
        <v>57</v>
      </c>
      <c r="W392" t="s">
        <v>315</v>
      </c>
      <c r="X392" s="38">
        <v>44217</v>
      </c>
    </row>
    <row r="393" spans="1:25" ht="15" x14ac:dyDescent="0.25">
      <c r="A393">
        <v>1.7</v>
      </c>
      <c r="B393">
        <v>2.19</v>
      </c>
      <c r="C393" s="43">
        <f t="shared" si="70"/>
        <v>4.485629868385721E-2</v>
      </c>
      <c r="D393" s="44">
        <f>IF(OR($A393="",$B393=""),"",A393*'MPTO_working_2-way'!$G392)</f>
        <v>1.7762557077625571</v>
      </c>
      <c r="E393" s="46">
        <f>IF(OR($A393="",$B393=""),"",B393*'MPTO_working_2-way'!$G392)</f>
        <v>2.2882352941176474</v>
      </c>
      <c r="F393" s="44">
        <f>IF(OR($A393="",$B393=""),"",'MPTO_working_2-way'!D392)</f>
        <v>1.7673866603370521</v>
      </c>
      <c r="G393" s="46">
        <f>IF(OR($A393="",$B393=""),"",'MPTO_working_2-way'!E392)</f>
        <v>2.3031240334055059</v>
      </c>
      <c r="H393" s="44">
        <f>IF(OR($A393="",$B393=""),"",'OddsRatio_working_2-way'!M392)</f>
        <v>1.7669649888473706</v>
      </c>
      <c r="I393" s="44">
        <f>IF(OR($A393="",$B393=""),"",'OddsRatio_working_2-way'!N392)</f>
        <v>2.3038404810405297</v>
      </c>
      <c r="J393" s="44">
        <f>IF('Log_working_2-way'!$D392="","",A393^('Log_working_2-way'!$D392))</f>
        <v>1.7629085310147883</v>
      </c>
      <c r="K393" s="46">
        <f>IF('Log_working_2-way'!$D392="","",B393^('Log_working_2-way'!$D392))</f>
        <v>2.3107731259333391</v>
      </c>
      <c r="L393" s="53">
        <f t="shared" si="71"/>
        <v>0.56298200514138819</v>
      </c>
      <c r="M393" s="53">
        <f t="shared" si="72"/>
        <v>0.43701799485861176</v>
      </c>
      <c r="N393" s="54">
        <v>490</v>
      </c>
      <c r="O393" s="54">
        <f t="shared" si="73"/>
        <v>201.76470588235296</v>
      </c>
      <c r="P393" s="54">
        <f t="shared" si="74"/>
        <v>266.25570776255705</v>
      </c>
      <c r="Q393" s="54">
        <f t="shared" si="75"/>
        <v>223.74429223744295</v>
      </c>
      <c r="R393" s="54">
        <f t="shared" si="76"/>
        <v>288.23529411764707</v>
      </c>
      <c r="S393" s="55">
        <f t="shared" si="77"/>
        <v>-21.979586355089992</v>
      </c>
      <c r="T393" s="55">
        <f t="shared" si="78"/>
        <v>-21.979586355090021</v>
      </c>
      <c r="U393" t="s">
        <v>300</v>
      </c>
      <c r="V393" t="s">
        <v>128</v>
      </c>
      <c r="W393" t="s">
        <v>316</v>
      </c>
      <c r="X393" s="38">
        <v>44217</v>
      </c>
    </row>
    <row r="394" spans="1:25" ht="15" x14ac:dyDescent="0.25">
      <c r="A394">
        <v>1.68</v>
      </c>
      <c r="B394">
        <v>2.23</v>
      </c>
      <c r="C394" s="43">
        <f t="shared" si="70"/>
        <v>4.3668588511637907E-2</v>
      </c>
      <c r="D394" s="44">
        <f>IF(OR($A394="",$B394=""),"",A394*'MPTO_working_2-way'!$G393)</f>
        <v>1.7533632286995515</v>
      </c>
      <c r="E394" s="46">
        <f>IF(OR($A394="",$B394=""),"",B394*'MPTO_working_2-way'!$G393)</f>
        <v>2.3273809523809526</v>
      </c>
      <c r="F394" s="44">
        <f>IF(OR($A394="",$B394=""),"",'MPTO_working_2-way'!D393)</f>
        <v>1.7439716972348942</v>
      </c>
      <c r="G394" s="46">
        <f>IF(OR($A394="",$B394=""),"",'MPTO_working_2-way'!E393)</f>
        <v>2.3441371542985863</v>
      </c>
      <c r="H394" s="44">
        <f>IF(OR($A394="",$B394=""),"",'OddsRatio_working_2-way'!M393)</f>
        <v>1.743535828629182</v>
      </c>
      <c r="I394" s="44">
        <f>IF(OR($A394="",$B394=""),"",'OddsRatio_working_2-way'!N393)</f>
        <v>2.3449251017851385</v>
      </c>
      <c r="J394" s="44">
        <f>IF('Log_working_2-way'!$D393="","",A394^('Log_working_2-way'!$D393))</f>
        <v>1.7392442669948964</v>
      </c>
      <c r="K394" s="46">
        <f>IF('Log_working_2-way'!$D393="","",B394^('Log_working_2-way'!$D393))</f>
        <v>2.3527328444015367</v>
      </c>
      <c r="L394" s="53">
        <f t="shared" si="71"/>
        <v>0.57033248081841437</v>
      </c>
      <c r="M394" s="53">
        <f t="shared" si="72"/>
        <v>0.42966751918158563</v>
      </c>
      <c r="N394" s="54">
        <v>491</v>
      </c>
      <c r="O394" s="54">
        <f t="shared" si="73"/>
        <v>198.73809523809524</v>
      </c>
      <c r="P394" s="54">
        <f t="shared" si="74"/>
        <v>270.82062780269064</v>
      </c>
      <c r="Q394" s="54">
        <f t="shared" si="75"/>
        <v>220.17937219730942</v>
      </c>
      <c r="R394" s="54">
        <f t="shared" si="76"/>
        <v>292.26190476190476</v>
      </c>
      <c r="S394" s="55">
        <f t="shared" si="77"/>
        <v>-21.441276959214179</v>
      </c>
      <c r="T394" s="55">
        <f t="shared" si="78"/>
        <v>-21.441276959214122</v>
      </c>
      <c r="U394" t="s">
        <v>402</v>
      </c>
      <c r="V394" t="s">
        <v>166</v>
      </c>
      <c r="W394" t="s">
        <v>316</v>
      </c>
      <c r="X394" s="38">
        <v>44217</v>
      </c>
    </row>
    <row r="395" spans="1:25" ht="15" x14ac:dyDescent="0.25">
      <c r="A395">
        <v>1.79</v>
      </c>
      <c r="B395">
        <v>2.0699999999999998</v>
      </c>
      <c r="C395" s="43">
        <f t="shared" si="70"/>
        <v>4.17510053167085E-2</v>
      </c>
      <c r="D395" s="44">
        <f>IF(OR($A395="",$B395=""),"",A395*'MPTO_working_2-way'!$G394)</f>
        <v>1.8647342995169083</v>
      </c>
      <c r="E395" s="46">
        <f>IF(OR($A395="",$B395=""),"",B395*'MPTO_working_2-way'!$G394)</f>
        <v>2.1564245810055866</v>
      </c>
      <c r="F395" s="44">
        <f>IF(OR($A395="",$B395=""),"",'MPTO_working_2-way'!D394)</f>
        <v>1.8594836022382255</v>
      </c>
      <c r="G395" s="46">
        <f>IF(OR($A395="",$B395=""),"",'MPTO_working_2-way'!E394)</f>
        <v>2.1634893294018038</v>
      </c>
      <c r="H395" s="44">
        <f>IF(OR($A395="",$B395=""),"",'OddsRatio_working_2-way'!M394)</f>
        <v>1.8592541864950944</v>
      </c>
      <c r="I395" s="44">
        <f>IF(OR($A395="",$B395=""),"",'OddsRatio_working_2-way'!N394)</f>
        <v>2.1637999741136076</v>
      </c>
      <c r="J395" s="44">
        <f>IF('Log_working_2-way'!$D394="","",A395^('Log_working_2-way'!$D394))</f>
        <v>1.8568552701777588</v>
      </c>
      <c r="K395" s="46">
        <f>IF('Log_working_2-way'!$D394="","",B395^('Log_working_2-way'!$D394))</f>
        <v>2.167058235858538</v>
      </c>
      <c r="L395" s="53">
        <f t="shared" si="71"/>
        <v>0.53626943005181349</v>
      </c>
      <c r="M395" s="53">
        <f t="shared" si="72"/>
        <v>0.46373056994818651</v>
      </c>
      <c r="N395" s="54">
        <v>492</v>
      </c>
      <c r="O395" s="54">
        <f t="shared" si="73"/>
        <v>217.13966480446931</v>
      </c>
      <c r="P395" s="54">
        <f t="shared" si="74"/>
        <v>254.31884057971013</v>
      </c>
      <c r="Q395" s="54">
        <f t="shared" si="75"/>
        <v>237.68115942028987</v>
      </c>
      <c r="R395" s="54">
        <f t="shared" si="76"/>
        <v>274.86033519553069</v>
      </c>
      <c r="S395" s="55">
        <f t="shared" si="77"/>
        <v>-20.541494615820568</v>
      </c>
      <c r="T395" s="55">
        <f t="shared" si="78"/>
        <v>-20.541494615820568</v>
      </c>
      <c r="U395" t="s">
        <v>131</v>
      </c>
      <c r="V395" t="s">
        <v>167</v>
      </c>
      <c r="W395" t="s">
        <v>316</v>
      </c>
      <c r="X395" s="38">
        <v>44217</v>
      </c>
    </row>
    <row r="396" spans="1:25" ht="15" x14ac:dyDescent="0.25">
      <c r="A396">
        <v>1.75</v>
      </c>
      <c r="B396">
        <v>2.11</v>
      </c>
      <c r="C396" s="43">
        <f t="shared" si="70"/>
        <v>4.5362220717670931E-2</v>
      </c>
      <c r="D396" s="44">
        <f>IF(OR($A396="",$B396=""),"",A396*'MPTO_working_2-way'!$G395)</f>
        <v>1.8293838862559242</v>
      </c>
      <c r="E396" s="46">
        <f>IF(OR($A396="",$B396=""),"",B396*'MPTO_working_2-way'!$G395)</f>
        <v>2.2057142857142855</v>
      </c>
      <c r="F396" s="44">
        <f>IF(OR($A396="",$B396=""),"",'MPTO_working_2-way'!D395)</f>
        <v>1.8223318938926589</v>
      </c>
      <c r="G396" s="46">
        <f>IF(OR($A396="",$B396=""),"",'MPTO_working_2-way'!E395)</f>
        <v>2.2160540135033755</v>
      </c>
      <c r="H396" s="44">
        <f>IF(OR($A396="",$B396=""),"",'OddsRatio_working_2-way'!M395)</f>
        <v>1.8219949365267862</v>
      </c>
      <c r="I396" s="44">
        <f>IF(OR($A396="",$B396=""),"",'OddsRatio_working_2-way'!N395)</f>
        <v>2.216552506059644</v>
      </c>
      <c r="J396" s="44">
        <f>IF('Log_working_2-way'!$D395="","",A396^('Log_working_2-way'!$D395))</f>
        <v>1.8187663952959283</v>
      </c>
      <c r="K396" s="46">
        <f>IF('Log_working_2-way'!$D395="","",B396^('Log_working_2-way'!$D395))</f>
        <v>2.2213495885331906</v>
      </c>
      <c r="L396" s="53">
        <f t="shared" si="71"/>
        <v>0.54663212435233155</v>
      </c>
      <c r="M396" s="53">
        <f t="shared" si="72"/>
        <v>0.45336787564766845</v>
      </c>
      <c r="N396" s="54">
        <v>493</v>
      </c>
      <c r="O396" s="54">
        <f t="shared" si="73"/>
        <v>211.28571428571428</v>
      </c>
      <c r="P396" s="54">
        <f t="shared" si="74"/>
        <v>259.35071090047393</v>
      </c>
      <c r="Q396" s="54">
        <f t="shared" si="75"/>
        <v>233.64928909952607</v>
      </c>
      <c r="R396" s="54">
        <f t="shared" si="76"/>
        <v>281.71428571428572</v>
      </c>
      <c r="S396" s="55">
        <f t="shared" si="77"/>
        <v>-22.363574813811795</v>
      </c>
      <c r="T396" s="55">
        <f t="shared" si="78"/>
        <v>-22.363574813811795</v>
      </c>
      <c r="U396" t="s">
        <v>124</v>
      </c>
      <c r="V396" t="s">
        <v>65</v>
      </c>
      <c r="W396" t="s">
        <v>316</v>
      </c>
      <c r="X396" s="38">
        <v>44217</v>
      </c>
    </row>
    <row r="397" spans="1:25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25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25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25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79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79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79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79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79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79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79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79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79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79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79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79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79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79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79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79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79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79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79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79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79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79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79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79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79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79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79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79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79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79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79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79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79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79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79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79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79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79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79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80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80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80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80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80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80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80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80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80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80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80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80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80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80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80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80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80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80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80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80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80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80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80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80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80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80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80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80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80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80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80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80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80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80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80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80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80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80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80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80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80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80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80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80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80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80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80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80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80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80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80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80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80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80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80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80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80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80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80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80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80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80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80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80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1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1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1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1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1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1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1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1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1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1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1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1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1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1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1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1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1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1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1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1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1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1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1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1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1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1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1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1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1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1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1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1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1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1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1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1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1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1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1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1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1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1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1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1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1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1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1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1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1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1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1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1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1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1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1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1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1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1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1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1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1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1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1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1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82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82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82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82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82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82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82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82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82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82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82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82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82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82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82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82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82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82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82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82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82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82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82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82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82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82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82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82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82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82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82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82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82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82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82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82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82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82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82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82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82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82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82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82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82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82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82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82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82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82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82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82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82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82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82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82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82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82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82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82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82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82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82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82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83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83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83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83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83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83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83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83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83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83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83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83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83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83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tabSelected="1" zoomScale="80" zoomScaleNormal="80" workbookViewId="0">
      <pane ySplit="2" topLeftCell="A555" activePane="bottomLeft" state="frozen"/>
      <selection pane="bottomLeft" activeCell="AH506" sqref="AH506:AH57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5.1100000000000003</v>
      </c>
      <c r="B187">
        <v>4.91</v>
      </c>
      <c r="C187">
        <v>1.6</v>
      </c>
      <c r="D187" s="43">
        <f t="shared" si="17"/>
        <v>2.4360704022702073E-2</v>
      </c>
      <c r="E187" s="44">
        <f>IF(OR($A187="",$B187="",$C187=""),"",A187*'MPTO_working_3-way'!$I186)</f>
        <v>5.234483197556008</v>
      </c>
      <c r="F187" s="45">
        <f>IF(OR($A187="",$B187="",$C187=""),"",B187*'MPTO_working_3-way'!$I186)</f>
        <v>5.0296110567514676</v>
      </c>
      <c r="G187" s="46">
        <f>IF(OR($A187="",$B187="",$C187=""),"",C187*'MPTO_working_3-way'!$I186)</f>
        <v>1.6389771264363233</v>
      </c>
      <c r="H187" s="44">
        <f>IF(OR($A187="",$B187="",$C187=""),"",'MPTO_working_3-way'!E186)</f>
        <v>5.331215587740803</v>
      </c>
      <c r="I187" s="45">
        <f>IF(OR($A187="",$B187="",$C187=""),"",'MPTO_working_3-way'!F186)</f>
        <v>5.1138927034580792</v>
      </c>
      <c r="J187" s="46">
        <f>IF(OR($A187="",$B187="",$C187=""),"",'MPTO_working_3-way'!G186)</f>
        <v>1.6210614388881981</v>
      </c>
      <c r="K187" s="44">
        <f>IF(OR($A187="",$B187="",$C187=""),"",'OddsRatio_working_3-way'!H186)</f>
        <v>5.2957921957880449</v>
      </c>
      <c r="L187" s="45">
        <f>IF(OR($A187="",$B187="",$C187=""),"",'OddsRatio_working_3-way'!I186)</f>
        <v>5.0867512130246366</v>
      </c>
      <c r="M187" s="46">
        <f>IF(OR($A187="",$B187="",$C187=""),"",'OddsRatio_working_3-way'!J186)</f>
        <v>1.6271229482902256</v>
      </c>
      <c r="N187" s="47">
        <f t="shared" ref="N187:N250" si="42">(1/E187)* 100</f>
        <v>19.10408271951092</v>
      </c>
      <c r="O187" s="48">
        <f t="shared" ref="O187:O250" si="43">(1/F187)* 100</f>
        <v>19.88225309505108</v>
      </c>
      <c r="P187" s="48">
        <f t="shared" ref="P187:P250" si="44">(1/G187)* 100</f>
        <v>61.01366418543801</v>
      </c>
      <c r="Q187" t="s">
        <v>318</v>
      </c>
      <c r="R187" t="s">
        <v>319</v>
      </c>
      <c r="S187" s="38">
        <v>44409</v>
      </c>
      <c r="T187" s="50">
        <v>100</v>
      </c>
      <c r="U187" s="50">
        <f t="shared" ref="U187:U250" si="45">(1/A187)*((T187*A187)-T187)</f>
        <v>80.430528375733857</v>
      </c>
      <c r="V187" s="50">
        <f t="shared" ref="V187:V250" si="46">(1/B187)*((T187*B187)-T187)</f>
        <v>79.633401221995925</v>
      </c>
      <c r="W187" s="50">
        <f t="shared" ref="W187:W250" si="47">(1/C187)*((T187*C187)-T187)</f>
        <v>37.5</v>
      </c>
      <c r="X187" s="50">
        <f t="shared" ref="X187:X250" si="48">((1/B187)+(1/C187))*T187</f>
        <v>82.866598778004075</v>
      </c>
      <c r="Y187" s="50">
        <f t="shared" ref="Y187:Y250" si="49">((1/A187)+(1/C187))*T187</f>
        <v>82.069471624266143</v>
      </c>
      <c r="Z187" s="50">
        <f t="shared" ref="Z187:Z250" si="50">((1/A187)+(1/B187))*T187</f>
        <v>39.936070402270218</v>
      </c>
      <c r="AA187" s="50">
        <f t="shared" ref="AA187:AA250" si="51">U187-X187</f>
        <v>-2.436070402270218</v>
      </c>
      <c r="AB187" s="50">
        <f t="shared" ref="AB187:AB250" si="52">V187-Y187</f>
        <v>-2.436070402270218</v>
      </c>
      <c r="AC187" s="50">
        <f t="shared" ref="AC187:AC250" si="53">W187-Z187</f>
        <v>-2.436070402270218</v>
      </c>
      <c r="AF187">
        <v>1.32</v>
      </c>
      <c r="AG187">
        <v>3.64</v>
      </c>
      <c r="AH187" s="57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3">
        <f t="shared" si="17"/>
        <v>2.8096015937858265E-2</v>
      </c>
      <c r="E188" s="44">
        <f>IF(OR($A188="",$B188="",$C188=""),"",A188*'MPTO_working_3-way'!$I187)</f>
        <v>3.2590643705230105</v>
      </c>
      <c r="F188" s="45">
        <f>IF(OR($A188="",$B188="",$C188=""),"",B188*'MPTO_working_3-way'!$I187)</f>
        <v>3.5366502948262322</v>
      </c>
      <c r="G188" s="46">
        <f>IF(OR($A188="",$B188="",$C188=""),"",C188*'MPTO_working_3-way'!$I187)</f>
        <v>2.4365875577727243</v>
      </c>
      <c r="H188" s="44">
        <f>IF(OR($A188="",$B188="",$C188=""),"",'MPTO_working_3-way'!E187)</f>
        <v>3.266990827175615</v>
      </c>
      <c r="I188" s="45">
        <f>IF(OR($A188="",$B188="",$C188=""),"",'MPTO_working_3-way'!F187)</f>
        <v>3.5545149733804942</v>
      </c>
      <c r="J188" s="46">
        <f>IF(OR($A188="",$B188="",$C188=""),"",'MPTO_working_3-way'!G187)</f>
        <v>2.4237982690908386</v>
      </c>
      <c r="K188" s="44">
        <f>IF(OR($A188="",$B188="",$C188=""),"",'OddsRatio_working_3-way'!H187)</f>
        <v>3.264131323078642</v>
      </c>
      <c r="L188" s="45">
        <f>IF(OR($A188="",$B188="",$C188=""),"",'OddsRatio_working_3-way'!I187)</f>
        <v>3.5458435153510988</v>
      </c>
      <c r="M188" s="46">
        <f>IF(OR($A188="",$B188="",$C188=""),"",'OddsRatio_working_3-way'!J187)</f>
        <v>2.4294285311602484</v>
      </c>
      <c r="N188" s="47">
        <f t="shared" si="42"/>
        <v>30.683652923354849</v>
      </c>
      <c r="O188" s="48">
        <f t="shared" si="43"/>
        <v>28.275342955533393</v>
      </c>
      <c r="P188" s="48">
        <f t="shared" si="44"/>
        <v>41.041004121111754</v>
      </c>
      <c r="Q188" t="s">
        <v>320</v>
      </c>
      <c r="R188" t="s">
        <v>321</v>
      </c>
      <c r="S188" s="38">
        <v>44409</v>
      </c>
      <c r="T188" s="50">
        <v>100</v>
      </c>
      <c r="U188" s="50">
        <f t="shared" si="45"/>
        <v>68.454258675078862</v>
      </c>
      <c r="V188" s="50">
        <f t="shared" si="46"/>
        <v>70.930232558139537</v>
      </c>
      <c r="W188" s="50">
        <f t="shared" si="47"/>
        <v>57.805907172995774</v>
      </c>
      <c r="X188" s="50">
        <f t="shared" si="48"/>
        <v>71.26386026886469</v>
      </c>
      <c r="Y188" s="50">
        <f t="shared" si="49"/>
        <v>73.739834151925351</v>
      </c>
      <c r="Z188" s="50">
        <f t="shared" si="50"/>
        <v>60.615508766781602</v>
      </c>
      <c r="AA188" s="50">
        <f t="shared" si="51"/>
        <v>-2.8096015937858283</v>
      </c>
      <c r="AB188" s="50">
        <f t="shared" si="52"/>
        <v>-2.8096015937858141</v>
      </c>
      <c r="AC188" s="50">
        <f t="shared" si="53"/>
        <v>-2.8096015937858283</v>
      </c>
      <c r="AF188">
        <v>1.63</v>
      </c>
      <c r="AG188">
        <v>2.39</v>
      </c>
      <c r="AH188" s="57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3">
        <f t="shared" si="17"/>
        <v>2.8962801242564673E-2</v>
      </c>
      <c r="E189" s="44">
        <f>IF(OR($A189="",$B189="",$C189=""),"",A189*'MPTO_working_3-way'!$I188)</f>
        <v>3.9306379007465968</v>
      </c>
      <c r="F189" s="45">
        <f>IF(OR($A189="",$B189="",$C189=""),"",B189*'MPTO_working_3-way'!$I188)</f>
        <v>3.6219490603738276</v>
      </c>
      <c r="G189" s="46">
        <f>IF(OR($A189="",$B189="",$C189=""),"",C189*'MPTO_working_3-way'!$I188)</f>
        <v>2.1299529985721088</v>
      </c>
      <c r="H189" s="44">
        <f>IF(OR($A189="",$B189="",$C189=""),"",'MPTO_working_3-way'!E188)</f>
        <v>3.9662733871124032</v>
      </c>
      <c r="I189" s="45">
        <f>IF(OR($A189="",$B189="",$C189=""),"",'MPTO_working_3-way'!F188)</f>
        <v>3.6438282901135493</v>
      </c>
      <c r="J189" s="46">
        <f>IF(OR($A189="",$B189="",$C189=""),"",'MPTO_working_3-way'!G188)</f>
        <v>2.1122111302928124</v>
      </c>
      <c r="K189" s="44">
        <f>IF(OR($A189="",$B189="",$C189=""),"",'OddsRatio_working_3-way'!H188)</f>
        <v>3.9501261021136216</v>
      </c>
      <c r="L189" s="45">
        <f>IF(OR($A189="",$B189="",$C189=""),"",'OddsRatio_working_3-way'!I188)</f>
        <v>3.6362828997611087</v>
      </c>
      <c r="M189" s="46">
        <f>IF(OR($A189="",$B189="",$C189=""),"",'OddsRatio_working_3-way'!J188)</f>
        <v>2.1193740883906291</v>
      </c>
      <c r="N189" s="47">
        <f t="shared" si="42"/>
        <v>25.441163120369271</v>
      </c>
      <c r="O189" s="48">
        <f t="shared" si="43"/>
        <v>27.609444068128013</v>
      </c>
      <c r="P189" s="48">
        <f t="shared" si="44"/>
        <v>46.949392811502705</v>
      </c>
      <c r="Q189" t="s">
        <v>322</v>
      </c>
      <c r="R189" t="s">
        <v>323</v>
      </c>
      <c r="S189" s="38">
        <v>44409</v>
      </c>
      <c r="T189" s="50">
        <v>100</v>
      </c>
      <c r="U189" s="50">
        <f t="shared" si="45"/>
        <v>73.821989528795811</v>
      </c>
      <c r="V189" s="50">
        <f t="shared" si="46"/>
        <v>71.590909090909093</v>
      </c>
      <c r="W189" s="50">
        <f t="shared" si="47"/>
        <v>51.690821256038639</v>
      </c>
      <c r="X189" s="50">
        <f t="shared" si="48"/>
        <v>76.718269653052261</v>
      </c>
      <c r="Y189" s="50">
        <f t="shared" si="49"/>
        <v>74.487189215165557</v>
      </c>
      <c r="Z189" s="50">
        <f t="shared" si="50"/>
        <v>54.587101380295103</v>
      </c>
      <c r="AA189" s="50">
        <f t="shared" si="51"/>
        <v>-2.8962801242564495</v>
      </c>
      <c r="AB189" s="50">
        <f t="shared" si="52"/>
        <v>-2.8962801242564638</v>
      </c>
      <c r="AC189" s="50">
        <f t="shared" si="53"/>
        <v>-2.8962801242564638</v>
      </c>
      <c r="AF189">
        <v>2.0499999999999998</v>
      </c>
      <c r="AG189">
        <v>1.85</v>
      </c>
      <c r="AH189" s="57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3">
        <f t="shared" si="17"/>
        <v>2.8402592451391762E-2</v>
      </c>
      <c r="E190" s="44">
        <f>IF(OR($A190="",$B190="",$C190=""),"",A190*'MPTO_working_3-way'!$I189)</f>
        <v>2.509302325581396</v>
      </c>
      <c r="F190" s="45">
        <f>IF(OR($A190="",$B190="",$C190=""),"",B190*'MPTO_working_3-way'!$I189)</f>
        <v>3.5377049180327877</v>
      </c>
      <c r="G190" s="46">
        <f>IF(OR($A190="",$B190="",$C190=""),"",C190*'MPTO_working_3-way'!$I189)</f>
        <v>3.1366279069767447</v>
      </c>
      <c r="H190" s="44">
        <f>IF(OR($A190="",$B190="",$C190=""),"",'MPTO_working_3-way'!E189)</f>
        <v>2.4976987779717512</v>
      </c>
      <c r="I190" s="45">
        <f>IF(OR($A190="",$B190="",$C190=""),"",'MPTO_working_3-way'!F189)</f>
        <v>3.5558065973791244</v>
      </c>
      <c r="J190" s="46">
        <f>IF(OR($A190="",$B190="",$C190=""),"",'MPTO_working_3-way'!G189)</f>
        <v>3.1406904809419278</v>
      </c>
      <c r="K190" s="44">
        <f>IF(OR($A190="",$B190="",$C190=""),"",'OddsRatio_working_3-way'!H189)</f>
        <v>2.5029358934741048</v>
      </c>
      <c r="L190" s="45">
        <f>IF(OR($A190="",$B190="",$C190=""),"",'OddsRatio_working_3-way'!I189)</f>
        <v>3.546641375053345</v>
      </c>
      <c r="M190" s="46">
        <f>IF(OR($A190="",$B190="",$C190=""),"",'OddsRatio_working_3-way'!J189)</f>
        <v>3.1395962372374404</v>
      </c>
      <c r="N190" s="47">
        <f t="shared" si="42"/>
        <v>39.851714550509719</v>
      </c>
      <c r="O190" s="48">
        <f t="shared" si="43"/>
        <v>28.266913809082478</v>
      </c>
      <c r="P190" s="48">
        <f t="shared" si="44"/>
        <v>31.881371640407778</v>
      </c>
      <c r="Q190" t="s">
        <v>43</v>
      </c>
      <c r="R190" t="s">
        <v>324</v>
      </c>
      <c r="S190" s="38">
        <v>44409</v>
      </c>
      <c r="T190" s="50">
        <v>100</v>
      </c>
      <c r="U190" s="50">
        <f t="shared" si="45"/>
        <v>59.016393442622956</v>
      </c>
      <c r="V190" s="50">
        <f t="shared" si="46"/>
        <v>70.930232558139537</v>
      </c>
      <c r="W190" s="50">
        <f t="shared" si="47"/>
        <v>67.21311475409837</v>
      </c>
      <c r="X190" s="50">
        <f t="shared" si="48"/>
        <v>61.856652687762107</v>
      </c>
      <c r="Y190" s="50">
        <f t="shared" si="49"/>
        <v>73.770491803278688</v>
      </c>
      <c r="Z190" s="50">
        <f t="shared" si="50"/>
        <v>70.053373999237522</v>
      </c>
      <c r="AA190" s="50">
        <f t="shared" si="51"/>
        <v>-2.8402592451391513</v>
      </c>
      <c r="AB190" s="50">
        <f t="shared" si="52"/>
        <v>-2.8402592451391513</v>
      </c>
      <c r="AC190" s="50">
        <f t="shared" si="53"/>
        <v>-2.8402592451391513</v>
      </c>
      <c r="AF190">
        <v>1.98</v>
      </c>
      <c r="AG190">
        <v>1.91</v>
      </c>
      <c r="AH190" s="57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3">
        <f t="shared" si="17"/>
        <v>3.2934318986328259E-2</v>
      </c>
      <c r="E191" s="44">
        <f>IF(OR($A191="",$B191="",$C191=""),"",A191*'MPTO_working_3-way'!$I190)</f>
        <v>3.3983539094650199</v>
      </c>
      <c r="F191" s="45">
        <f>IF(OR($A191="",$B191="",$C191=""),"",B191*'MPTO_working_3-way'!$I190)</f>
        <v>3.2537431048069339</v>
      </c>
      <c r="G191" s="46">
        <f>IF(OR($A191="",$B191="",$C191=""),"",C191*'MPTO_working_3-way'!$I190)</f>
        <v>2.5100303951367779</v>
      </c>
      <c r="H191" s="44">
        <f>IF(OR($A191="",$B191="",$C191=""),"",'MPTO_working_3-way'!E190)</f>
        <v>3.4132807719128464</v>
      </c>
      <c r="I191" s="45">
        <f>IF(OR($A191="",$B191="",$C191=""),"",'MPTO_working_3-way'!F190)</f>
        <v>3.2628321112275009</v>
      </c>
      <c r="J191" s="46">
        <f>IF(OR($A191="",$B191="",$C191=""),"",'MPTO_working_3-way'!G190)</f>
        <v>2.4966013303215466</v>
      </c>
      <c r="K191" s="44">
        <f>IF(OR($A191="",$B191="",$C191=""),"",'OddsRatio_working_3-way'!H190)</f>
        <v>3.4062233474009882</v>
      </c>
      <c r="L191" s="45">
        <f>IF(OR($A191="",$B191="",$C191=""),"",'OddsRatio_working_3-way'!I190)</f>
        <v>3.2591179899179581</v>
      </c>
      <c r="M191" s="46">
        <f>IF(OR($A191="",$B191="",$C191=""),"",'OddsRatio_working_3-way'!J190)</f>
        <v>2.5025761514338054</v>
      </c>
      <c r="N191" s="47">
        <f t="shared" si="42"/>
        <v>29.426011140712045</v>
      </c>
      <c r="O191" s="48">
        <f t="shared" si="43"/>
        <v>30.733833858077027</v>
      </c>
      <c r="P191" s="48">
        <f t="shared" si="44"/>
        <v>39.840155001210945</v>
      </c>
      <c r="Q191" t="s">
        <v>233</v>
      </c>
      <c r="R191" t="s">
        <v>229</v>
      </c>
      <c r="S191" s="38">
        <v>44409</v>
      </c>
      <c r="T191" s="50">
        <v>100</v>
      </c>
      <c r="U191" s="50">
        <f t="shared" si="45"/>
        <v>69.6048632218845</v>
      </c>
      <c r="V191" s="50">
        <f t="shared" si="46"/>
        <v>68.253968253968253</v>
      </c>
      <c r="W191" s="50">
        <f t="shared" si="47"/>
        <v>58.847736625514408</v>
      </c>
      <c r="X191" s="50">
        <f t="shared" si="48"/>
        <v>72.898295120517332</v>
      </c>
      <c r="Y191" s="50">
        <f t="shared" si="49"/>
        <v>71.547400152601099</v>
      </c>
      <c r="Z191" s="50">
        <f t="shared" si="50"/>
        <v>62.14116852414724</v>
      </c>
      <c r="AA191" s="50">
        <f t="shared" si="51"/>
        <v>-3.2934318986328321</v>
      </c>
      <c r="AB191" s="50">
        <f t="shared" si="52"/>
        <v>-3.2934318986328464</v>
      </c>
      <c r="AC191" s="50">
        <f t="shared" si="53"/>
        <v>-3.2934318986328321</v>
      </c>
      <c r="AF191">
        <v>2.2200000000000002</v>
      </c>
      <c r="AG191">
        <v>1.7</v>
      </c>
      <c r="AH191" s="57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3">
        <f t="shared" si="17"/>
        <v>3.8677246838922041E-2</v>
      </c>
      <c r="E192" s="44">
        <f>IF(OR($A192="",$B192="",$C192=""),"",A192*'MPTO_working_3-way'!$I191)</f>
        <v>6.2528370259703099</v>
      </c>
      <c r="F192" s="45">
        <f>IF(OR($A192="",$B192="",$C192=""),"",B192*'MPTO_working_3-way'!$I191)</f>
        <v>4.0092941727982385</v>
      </c>
      <c r="G192" s="46">
        <f>IF(OR($A192="",$B192="",$C192=""),"",C192*'MPTO_working_3-way'!$I191)</f>
        <v>1.6930439123474428</v>
      </c>
      <c r="H192" s="44">
        <f>IF(OR($A192="",$B192="",$C192=""),"",'MPTO_working_3-way'!E191)</f>
        <v>6.5265400590772114</v>
      </c>
      <c r="I192" s="45">
        <f>IF(OR($A192="",$B192="",$C192=""),"",'MPTO_working_3-way'!F191)</f>
        <v>4.0621518676189998</v>
      </c>
      <c r="J192" s="46">
        <f>IF(OR($A192="",$B192="",$C192=""),"",'MPTO_working_3-way'!G191)</f>
        <v>1.6649891432011388</v>
      </c>
      <c r="K192" s="44">
        <f>IF(OR($A192="",$B192="",$C192=""),"",'OddsRatio_working_3-way'!H191)</f>
        <v>6.3769872731793908</v>
      </c>
      <c r="L192" s="45">
        <f>IF(OR($A192="",$B192="",$C192=""),"",'OddsRatio_working_3-way'!I191)</f>
        <v>4.0633831875085766</v>
      </c>
      <c r="M192" s="46">
        <f>IF(OR($A192="",$B192="",$C192=""),"",'OddsRatio_working_3-way'!J191)</f>
        <v>1.6748011916539876</v>
      </c>
      <c r="N192" s="47">
        <f t="shared" si="42"/>
        <v>15.992740508774428</v>
      </c>
      <c r="O192" s="48">
        <f t="shared" si="43"/>
        <v>24.942046078451309</v>
      </c>
      <c r="P192" s="48">
        <f t="shared" si="44"/>
        <v>59.065213412774263</v>
      </c>
      <c r="Q192" t="s">
        <v>230</v>
      </c>
      <c r="R192" t="s">
        <v>236</v>
      </c>
      <c r="S192" s="38">
        <v>44409</v>
      </c>
      <c r="T192" s="50">
        <v>100</v>
      </c>
      <c r="U192" s="50">
        <f t="shared" si="45"/>
        <v>83.388704318936874</v>
      </c>
      <c r="V192" s="50">
        <f t="shared" si="46"/>
        <v>74.093264248704671</v>
      </c>
      <c r="W192" s="50">
        <f t="shared" si="47"/>
        <v>38.650306748466257</v>
      </c>
      <c r="X192" s="50">
        <f t="shared" si="48"/>
        <v>87.25642900282908</v>
      </c>
      <c r="Y192" s="50">
        <f t="shared" si="49"/>
        <v>77.960988932596862</v>
      </c>
      <c r="Z192" s="50">
        <f t="shared" si="50"/>
        <v>42.518031432358462</v>
      </c>
      <c r="AA192" s="50">
        <f t="shared" si="51"/>
        <v>-3.8677246838922059</v>
      </c>
      <c r="AB192" s="50">
        <f t="shared" si="52"/>
        <v>-3.8677246838921917</v>
      </c>
      <c r="AC192" s="50">
        <f t="shared" si="53"/>
        <v>-3.8677246838922059</v>
      </c>
      <c r="AF192">
        <v>2.14</v>
      </c>
      <c r="AG192">
        <v>1.75</v>
      </c>
      <c r="AH192" s="57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3">
        <f t="shared" si="17"/>
        <v>3.5243065863503231E-2</v>
      </c>
      <c r="E193" s="44">
        <f>IF(OR($A193="",$B193="",$C193=""),"",A193*'MPTO_working_3-way'!$I192)</f>
        <v>2.3500017595101523</v>
      </c>
      <c r="F193" s="45">
        <f>IF(OR($A193="",$B193="",$C193=""),"",B193*'MPTO_working_3-way'!$I192)</f>
        <v>3.2506632268114002</v>
      </c>
      <c r="G193" s="46">
        <f>IF(OR($A193="",$B193="",$C193=""),"",C193*'MPTO_working_3-way'!$I192)</f>
        <v>3.7475798984258817</v>
      </c>
      <c r="H193" s="44">
        <f>IF(OR($A193="",$B193="",$C193=""),"",'MPTO_working_3-way'!E192)</f>
        <v>2.3321931861361604</v>
      </c>
      <c r="I193" s="45">
        <f>IF(OR($A193="",$B193="",$C193=""),"",'MPTO_working_3-way'!F192)</f>
        <v>3.2602637696693013</v>
      </c>
      <c r="J193" s="46">
        <f>IF(OR($A193="",$B193="",$C193=""),"",'MPTO_working_3-way'!G192)</f>
        <v>3.780784013469547</v>
      </c>
      <c r="K193" s="44">
        <f>IF(OR($A193="",$B193="",$C193=""),"",'OddsRatio_working_3-way'!H192)</f>
        <v>2.3398717974002725</v>
      </c>
      <c r="L193" s="45">
        <f>IF(OR($A193="",$B193="",$C193=""),"",'OddsRatio_working_3-way'!I192)</f>
        <v>3.2577367294776249</v>
      </c>
      <c r="M193" s="46">
        <f>IF(OR($A193="",$B193="",$C193=""),"",'OddsRatio_working_3-way'!J192)</f>
        <v>3.7641449678651289</v>
      </c>
      <c r="N193" s="47">
        <f t="shared" si="42"/>
        <v>42.553159628631327</v>
      </c>
      <c r="O193" s="48">
        <f t="shared" si="43"/>
        <v>30.762952979934109</v>
      </c>
      <c r="P193" s="48">
        <f t="shared" si="44"/>
        <v>26.683887391434563</v>
      </c>
      <c r="Q193" t="s">
        <v>253</v>
      </c>
      <c r="R193" t="s">
        <v>238</v>
      </c>
      <c r="S193" s="38">
        <v>44409</v>
      </c>
      <c r="T193" s="50">
        <v>100</v>
      </c>
      <c r="U193" s="50">
        <f t="shared" si="45"/>
        <v>55.947136563876647</v>
      </c>
      <c r="V193" s="50">
        <f t="shared" si="46"/>
        <v>68.152866242038215</v>
      </c>
      <c r="W193" s="50">
        <f t="shared" si="47"/>
        <v>72.375690607734811</v>
      </c>
      <c r="X193" s="50">
        <f t="shared" si="48"/>
        <v>59.471443150226975</v>
      </c>
      <c r="Y193" s="50">
        <f t="shared" si="49"/>
        <v>71.677172828388549</v>
      </c>
      <c r="Z193" s="50">
        <f t="shared" si="50"/>
        <v>75.899997194085131</v>
      </c>
      <c r="AA193" s="50">
        <f t="shared" si="51"/>
        <v>-3.5243065863503276</v>
      </c>
      <c r="AB193" s="50">
        <f t="shared" si="52"/>
        <v>-3.5243065863503347</v>
      </c>
      <c r="AC193" s="50">
        <f t="shared" si="53"/>
        <v>-3.5243065863503205</v>
      </c>
      <c r="AF193">
        <v>2.2999999999999998</v>
      </c>
      <c r="AG193">
        <v>1.66</v>
      </c>
      <c r="AH193" s="57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3">
        <f t="shared" si="17"/>
        <v>3.4701467302586719E-2</v>
      </c>
      <c r="E194" s="44">
        <f>IF(OR($A194="",$B194="",$C194=""),"",A194*'MPTO_working_3-way'!$I193)</f>
        <v>2.4005074041420009</v>
      </c>
      <c r="F194" s="45">
        <f>IF(OR($A194="",$B194="",$C194=""),"",B194*'MPTO_working_3-way'!$I193)</f>
        <v>3.0834103725617084</v>
      </c>
      <c r="G194" s="46">
        <f>IF(OR($A194="",$B194="",$C194=""),"",C194*'MPTO_working_3-way'!$I193)</f>
        <v>3.8594364730386483</v>
      </c>
      <c r="H194" s="44">
        <f>IF(OR($A194="",$B194="",$C194=""),"",'MPTO_working_3-way'!E193)</f>
        <v>2.38397590385207</v>
      </c>
      <c r="I194" s="45">
        <f>IF(OR($A194="",$B194="",$C194=""),"",'MPTO_working_3-way'!F193)</f>
        <v>3.0863881839922302</v>
      </c>
      <c r="J194" s="46">
        <f>IF(OR($A194="",$B194="",$C194=""),"",'MPTO_working_3-way'!G193)</f>
        <v>3.898189291022319</v>
      </c>
      <c r="K194" s="44">
        <f>IF(OR($A194="",$B194="",$C194=""),"",'OddsRatio_working_3-way'!H193)</f>
        <v>2.3913587971524537</v>
      </c>
      <c r="L194" s="45">
        <f>IF(OR($A194="",$B194="",$C194=""),"",'OddsRatio_working_3-way'!I193)</f>
        <v>3.0870381957286801</v>
      </c>
      <c r="M194" s="46">
        <f>IF(OR($A194="",$B194="",$C194=""),"",'OddsRatio_working_3-way'!J193)</f>
        <v>3.8775829668380291</v>
      </c>
      <c r="N194" s="47">
        <f t="shared" si="42"/>
        <v>41.657859428991188</v>
      </c>
      <c r="O194" s="48">
        <f t="shared" si="43"/>
        <v>32.431622105791789</v>
      </c>
      <c r="P194" s="48">
        <f t="shared" si="44"/>
        <v>25.910518465217038</v>
      </c>
      <c r="Q194" t="s">
        <v>225</v>
      </c>
      <c r="R194" t="s">
        <v>232</v>
      </c>
      <c r="S194" s="38">
        <v>44409</v>
      </c>
      <c r="T194" s="50">
        <v>100</v>
      </c>
      <c r="U194" s="50">
        <f t="shared" si="45"/>
        <v>56.896551724137922</v>
      </c>
      <c r="V194" s="50">
        <f t="shared" si="46"/>
        <v>66.442953020134226</v>
      </c>
      <c r="W194" s="50">
        <f t="shared" si="47"/>
        <v>73.190348525469176</v>
      </c>
      <c r="X194" s="50">
        <f t="shared" si="48"/>
        <v>60.366698454396605</v>
      </c>
      <c r="Y194" s="50">
        <f t="shared" si="49"/>
        <v>69.913099750392902</v>
      </c>
      <c r="Z194" s="50">
        <f t="shared" si="50"/>
        <v>76.660495255727852</v>
      </c>
      <c r="AA194" s="50">
        <f t="shared" si="51"/>
        <v>-3.4701467302586835</v>
      </c>
      <c r="AB194" s="50">
        <f t="shared" si="52"/>
        <v>-3.4701467302586764</v>
      </c>
      <c r="AC194" s="50">
        <f t="shared" si="53"/>
        <v>-3.4701467302586764</v>
      </c>
      <c r="AF194">
        <v>2.69</v>
      </c>
      <c r="AG194">
        <v>1.5</v>
      </c>
      <c r="AH194" s="57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3">
        <f t="shared" si="17"/>
        <v>3.3557387106880388E-2</v>
      </c>
      <c r="E195" s="44">
        <f>IF(OR($A195="",$B195="",$C195=""),"",A195*'MPTO_working_3-way'!$I194)</f>
        <v>3.2970480648709484</v>
      </c>
      <c r="F195" s="45">
        <f>IF(OR($A195="",$B195="",$C195=""),"",B195*'MPTO_working_3-way'!$I194)</f>
        <v>3.2453701955156045</v>
      </c>
      <c r="G195" s="46">
        <f>IF(OR($A195="",$B195="",$C195=""),"",C195*'MPTO_working_3-way'!$I194)</f>
        <v>2.5735578938961323</v>
      </c>
      <c r="H195" s="44">
        <f>IF(OR($A195="",$B195="",$C195=""),"",'MPTO_working_3-way'!E194)</f>
        <v>3.3080397512975246</v>
      </c>
      <c r="I195" s="45">
        <f>IF(OR($A195="",$B195="",$C195=""),"",'MPTO_working_3-way'!F194)</f>
        <v>3.2543021513170429</v>
      </c>
      <c r="J195" s="46">
        <f>IF(OR($A195="",$B195="",$C195=""),"",'MPTO_working_3-way'!G194)</f>
        <v>2.5613400603310175</v>
      </c>
      <c r="K195" s="44">
        <f>IF(OR($A195="",$B195="",$C195=""),"",'OddsRatio_working_3-way'!H194)</f>
        <v>3.3029492963300764</v>
      </c>
      <c r="L195" s="45">
        <f>IF(OR($A195="",$B195="",$C195=""),"",'OddsRatio_working_3-way'!I194)</f>
        <v>3.2503705452723124</v>
      </c>
      <c r="M195" s="46">
        <f>IF(OR($A195="",$B195="",$C195=""),"",'OddsRatio_working_3-way'!J194)</f>
        <v>2.5668467815213769</v>
      </c>
      <c r="N195" s="47">
        <f t="shared" si="42"/>
        <v>30.330161414833412</v>
      </c>
      <c r="O195" s="48">
        <f t="shared" si="43"/>
        <v>30.813125768572796</v>
      </c>
      <c r="P195" s="48">
        <f t="shared" si="44"/>
        <v>38.856712816593806</v>
      </c>
      <c r="Q195" t="s">
        <v>237</v>
      </c>
      <c r="R195" t="s">
        <v>239</v>
      </c>
      <c r="S195" s="38">
        <v>44409</v>
      </c>
      <c r="T195" s="50">
        <v>100</v>
      </c>
      <c r="U195" s="50">
        <f t="shared" si="45"/>
        <v>68.652037617554868</v>
      </c>
      <c r="V195" s="50">
        <f t="shared" si="46"/>
        <v>68.152866242038215</v>
      </c>
      <c r="W195" s="50">
        <f t="shared" si="47"/>
        <v>59.839357429718881</v>
      </c>
      <c r="X195" s="50">
        <f t="shared" si="48"/>
        <v>72.007776328242898</v>
      </c>
      <c r="Y195" s="50">
        <f t="shared" si="49"/>
        <v>71.508604952726259</v>
      </c>
      <c r="Z195" s="50">
        <f t="shared" si="50"/>
        <v>63.195096140406925</v>
      </c>
      <c r="AA195" s="50">
        <f t="shared" si="51"/>
        <v>-3.3557387106880299</v>
      </c>
      <c r="AB195" s="50">
        <f t="shared" si="52"/>
        <v>-3.3557387106880441</v>
      </c>
      <c r="AC195" s="50">
        <f t="shared" si="53"/>
        <v>-3.3557387106880441</v>
      </c>
      <c r="AF195">
        <v>2.5299999999999998</v>
      </c>
      <c r="AG195">
        <v>1.56</v>
      </c>
      <c r="AH195" s="57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3">
        <f t="shared" si="17"/>
        <v>3.2795556530426317E-2</v>
      </c>
      <c r="E196" s="44">
        <f>IF(OR($A196="",$B196="",$C196=""),"",A196*'MPTO_working_3-way'!$I195)</f>
        <v>2.3031340910628506</v>
      </c>
      <c r="F196" s="45">
        <f>IF(OR($A196="",$B196="",$C196=""),"",B196*'MPTO_working_3-way'!$I195)</f>
        <v>3.2223221363749301</v>
      </c>
      <c r="G196" s="46">
        <f>IF(OR($A196="",$B196="",$C196=""),"",C196*'MPTO_working_3-way'!$I195)</f>
        <v>3.9142951592503157</v>
      </c>
      <c r="H196" s="44">
        <f>IF(OR($A196="",$B196="",$C196=""),"",'MPTO_working_3-way'!E195)</f>
        <v>2.2857213853125851</v>
      </c>
      <c r="I196" s="45">
        <f>IF(OR($A196="",$B196="",$C196=""),"",'MPTO_working_3-way'!F195)</f>
        <v>3.2301727246832046</v>
      </c>
      <c r="J196" s="46">
        <f>IF(OR($A196="",$B196="",$C196=""),"",'MPTO_working_3-way'!G195)</f>
        <v>3.9538132839237732</v>
      </c>
      <c r="K196" s="44">
        <f>IF(OR($A196="",$B196="",$C196=""),"",'OddsRatio_working_3-way'!H195)</f>
        <v>2.2932155172763626</v>
      </c>
      <c r="L196" s="45">
        <f>IF(OR($A196="",$B196="",$C196=""),"",'OddsRatio_working_3-way'!I195)</f>
        <v>3.228956826525113</v>
      </c>
      <c r="M196" s="46">
        <f>IF(OR($A196="",$B196="",$C196=""),"",'OddsRatio_working_3-way'!J195)</f>
        <v>3.9333912952854075</v>
      </c>
      <c r="N196" s="47">
        <f t="shared" si="42"/>
        <v>43.419095912844561</v>
      </c>
      <c r="O196" s="48">
        <f t="shared" si="43"/>
        <v>31.033520476167748</v>
      </c>
      <c r="P196" s="48">
        <f t="shared" si="44"/>
        <v>25.547383610987701</v>
      </c>
      <c r="Q196" t="s">
        <v>251</v>
      </c>
      <c r="R196" t="s">
        <v>224</v>
      </c>
      <c r="S196" s="38">
        <v>44409</v>
      </c>
      <c r="T196" s="50">
        <v>100</v>
      </c>
      <c r="U196" s="50">
        <f t="shared" si="45"/>
        <v>55.156950672645742</v>
      </c>
      <c r="V196" s="50">
        <f t="shared" si="46"/>
        <v>67.948717948717942</v>
      </c>
      <c r="W196" s="50">
        <f t="shared" si="47"/>
        <v>73.614775725593674</v>
      </c>
      <c r="X196" s="50">
        <f t="shared" si="48"/>
        <v>58.436506325688377</v>
      </c>
      <c r="Y196" s="50">
        <f t="shared" si="49"/>
        <v>71.228273601760591</v>
      </c>
      <c r="Z196" s="50">
        <f t="shared" si="50"/>
        <v>76.894331378636309</v>
      </c>
      <c r="AA196" s="50">
        <f t="shared" si="51"/>
        <v>-3.2795556530426353</v>
      </c>
      <c r="AB196" s="50">
        <f t="shared" si="52"/>
        <v>-3.2795556530426495</v>
      </c>
      <c r="AC196" s="50">
        <f t="shared" si="53"/>
        <v>-3.2795556530426353</v>
      </c>
      <c r="AF196">
        <v>2.6</v>
      </c>
      <c r="AG196">
        <v>1.53</v>
      </c>
      <c r="AH196" s="57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3">
        <f t="shared" ref="D197:D260" si="54">IF(OR($A197="",$B197="",$C197=""),"",(1/A197)+(1/B197)+(1/C197)-1)</f>
        <v>3.2719786479185053E-2</v>
      </c>
      <c r="E197" s="44">
        <f>IF(OR($A197="",$B197="",$C197=""),"",A197*'MPTO_working_3-way'!$I196)</f>
        <v>2.8399794128177591</v>
      </c>
      <c r="F197" s="45">
        <f>IF(OR($A197="",$B197="",$C197=""),"",B197*'MPTO_working_3-way'!$I196)</f>
        <v>3.036196172248804</v>
      </c>
      <c r="G197" s="46">
        <f>IF(OR($A197="",$B197="",$C197=""),"",C197*'MPTO_working_3-way'!$I196)</f>
        <v>3.1394681508967226</v>
      </c>
      <c r="H197" s="44">
        <f>IF(OR($A197="",$B197="",$C197=""),"",'MPTO_working_3-way'!E196)</f>
        <v>2.8350314895842148</v>
      </c>
      <c r="I197" s="45">
        <f>IF(OR($A197="",$B197="",$C197=""),"",'MPTO_working_3-way'!F196)</f>
        <v>3.0373952660674419</v>
      </c>
      <c r="J197" s="46">
        <f>IF(OR($A197="",$B197="",$C197=""),"",'MPTO_working_3-way'!G196)</f>
        <v>3.1442509423985543</v>
      </c>
      <c r="K197" s="44">
        <f>IF(OR($A197="",$B197="",$C197=""),"",'OddsRatio_working_3-way'!H196)</f>
        <v>2.8374002294050196</v>
      </c>
      <c r="L197" s="45">
        <f>IF(OR($A197="",$B197="",$C197=""),"",'OddsRatio_working_3-way'!I196)</f>
        <v>3.0368893971689923</v>
      </c>
      <c r="M197" s="46">
        <f>IF(OR($A197="",$B197="",$C197=""),"",'OddsRatio_working_3-way'!J196)</f>
        <v>3.1418836959921363</v>
      </c>
      <c r="N197" s="47">
        <f t="shared" si="42"/>
        <v>35.211522854238723</v>
      </c>
      <c r="O197" s="48">
        <f t="shared" si="43"/>
        <v>32.935948248012416</v>
      </c>
      <c r="P197" s="48">
        <f t="shared" si="44"/>
        <v>31.852528897748851</v>
      </c>
      <c r="Q197" t="s">
        <v>227</v>
      </c>
      <c r="R197" t="s">
        <v>228</v>
      </c>
      <c r="S197" s="38">
        <v>44409</v>
      </c>
      <c r="T197" s="50">
        <v>100</v>
      </c>
      <c r="U197" s="50">
        <f t="shared" si="45"/>
        <v>63.63636363636364</v>
      </c>
      <c r="V197" s="50">
        <f t="shared" si="46"/>
        <v>65.986394557823132</v>
      </c>
      <c r="W197" s="50">
        <f t="shared" si="47"/>
        <v>67.10526315789474</v>
      </c>
      <c r="X197" s="50">
        <f t="shared" si="48"/>
        <v>66.908342284282128</v>
      </c>
      <c r="Y197" s="50">
        <f t="shared" si="49"/>
        <v>69.258373205741634</v>
      </c>
      <c r="Z197" s="50">
        <f t="shared" si="50"/>
        <v>70.377241805813242</v>
      </c>
      <c r="AA197" s="50">
        <f t="shared" si="51"/>
        <v>-3.2719786479184876</v>
      </c>
      <c r="AB197" s="50">
        <f t="shared" si="52"/>
        <v>-3.2719786479185018</v>
      </c>
      <c r="AC197" s="50">
        <f t="shared" si="53"/>
        <v>-3.2719786479185018</v>
      </c>
      <c r="AF197">
        <v>2.5499999999999998</v>
      </c>
      <c r="AG197">
        <v>1.55</v>
      </c>
      <c r="AH197" s="57" t="s">
        <v>422</v>
      </c>
      <c r="AJ197" t="s">
        <v>309</v>
      </c>
    </row>
    <row r="198" spans="1:36" s="50" customFormat="1" ht="15" x14ac:dyDescent="0.25">
      <c r="A198">
        <v>3.52</v>
      </c>
      <c r="B198">
        <v>2.95</v>
      </c>
      <c r="C198">
        <v>2.44</v>
      </c>
      <c r="D198" s="43">
        <f t="shared" si="54"/>
        <v>3.2910025512137286E-2</v>
      </c>
      <c r="E198" s="44">
        <f>IF(OR($A198="",$B198="",$C198=""),"",A198*'MPTO_working_3-way'!$I197)</f>
        <v>3.6358432898027231</v>
      </c>
      <c r="F198" s="45">
        <f>IF(OR($A198="",$B198="",$C198=""),"",B198*'MPTO_working_3-way'!$I197)</f>
        <v>3.0470845752608051</v>
      </c>
      <c r="G198" s="46">
        <f>IF(OR($A198="",$B198="",$C198=""),"",C198*'MPTO_working_3-way'!$I197)</f>
        <v>2.5203004622496148</v>
      </c>
      <c r="H198" s="44">
        <f>IF(OR($A198="",$B198="",$C198=""),"",'MPTO_working_3-way'!E197)</f>
        <v>3.6613821858791074</v>
      </c>
      <c r="I198" s="45">
        <f>IF(OR($A198="",$B198="",$C198=""),"",'MPTO_working_3-way'!F197)</f>
        <v>3.0486592632284859</v>
      </c>
      <c r="J198" s="46">
        <f>IF(OR($A198="",$B198="",$C198=""),"",'MPTO_working_3-way'!G197)</f>
        <v>2.5071072914715145</v>
      </c>
      <c r="K198" s="44">
        <f>IF(OR($A198="",$B198="",$C198=""),"",'OddsRatio_working_3-way'!H197)</f>
        <v>3.6480088829790485</v>
      </c>
      <c r="L198" s="45">
        <f>IF(OR($A198="",$B198="",$C198=""),"",'OddsRatio_working_3-way'!I197)</f>
        <v>3.0490544927814067</v>
      </c>
      <c r="M198" s="46">
        <f>IF(OR($A198="",$B198="",$C198=""),"",'OddsRatio_working_3-way'!J197)</f>
        <v>2.513147933130885</v>
      </c>
      <c r="N198" s="47">
        <f t="shared" si="42"/>
        <v>27.503935684044812</v>
      </c>
      <c r="O198" s="48">
        <f t="shared" si="43"/>
        <v>32.818255460283979</v>
      </c>
      <c r="P198" s="48">
        <f t="shared" si="44"/>
        <v>39.677808855671202</v>
      </c>
      <c r="Q198" t="s">
        <v>234</v>
      </c>
      <c r="R198" t="s">
        <v>250</v>
      </c>
      <c r="S198" s="38">
        <v>44409</v>
      </c>
      <c r="T198" s="50">
        <v>100</v>
      </c>
      <c r="U198" s="50">
        <f t="shared" si="45"/>
        <v>71.590909090909093</v>
      </c>
      <c r="V198" s="50">
        <f t="shared" si="46"/>
        <v>66.101694915254228</v>
      </c>
      <c r="W198" s="50">
        <f t="shared" si="47"/>
        <v>59.016393442622956</v>
      </c>
      <c r="X198" s="50">
        <f t="shared" si="48"/>
        <v>74.881911642122816</v>
      </c>
      <c r="Y198" s="50">
        <f t="shared" si="49"/>
        <v>69.392697466467965</v>
      </c>
      <c r="Z198" s="50">
        <f t="shared" si="50"/>
        <v>62.307395993836678</v>
      </c>
      <c r="AA198" s="50">
        <f t="shared" si="51"/>
        <v>-3.2910025512137224</v>
      </c>
      <c r="AB198" s="50">
        <f t="shared" si="52"/>
        <v>-3.2910025512137366</v>
      </c>
      <c r="AC198" s="50">
        <f t="shared" si="53"/>
        <v>-3.2910025512137224</v>
      </c>
      <c r="AD198" s="51"/>
      <c r="AE198" s="51"/>
      <c r="AF198">
        <v>2.65</v>
      </c>
      <c r="AG198">
        <v>1.51</v>
      </c>
      <c r="AH198" s="57" t="s">
        <v>419</v>
      </c>
      <c r="AI198" s="51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3">
        <f t="shared" si="54"/>
        <v>3.1734756063364955E-2</v>
      </c>
      <c r="E199" s="44">
        <f>IF(OR($A199="",$B199="",$C199=""),"",A199*'MPTO_working_3-way'!$I198)</f>
        <v>8.2745127436281862</v>
      </c>
      <c r="F199" s="45">
        <f>IF(OR($A199="",$B199="",$C199=""),"",B199*'MPTO_working_3-way'!$I198)</f>
        <v>4.7459798778914788</v>
      </c>
      <c r="G199" s="46">
        <f>IF(OR($A199="",$B199="",$C199=""),"",C199*'MPTO_working_3-way'!$I198)</f>
        <v>1.4960153962918792</v>
      </c>
      <c r="H199" s="44">
        <f>IF(OR($A199="",$B199="",$C199=""),"",'MPTO_working_3-way'!E198)</f>
        <v>8.7634717459207998</v>
      </c>
      <c r="I199" s="45">
        <f>IF(OR($A199="",$B199="",$C199=""),"",'MPTO_working_3-way'!F198)</f>
        <v>4.8352847595919179</v>
      </c>
      <c r="J199" s="46">
        <f>IF(OR($A199="",$B199="",$C199=""),"",'MPTO_working_3-way'!G198)</f>
        <v>1.4725872282947812</v>
      </c>
      <c r="K199" s="44">
        <f>IF(OR($A199="",$B199="",$C199=""),"",'OddsRatio_working_3-way'!H198)</f>
        <v>8.4895474655886378</v>
      </c>
      <c r="L199" s="45">
        <f>IF(OR($A199="",$B199="",$C199=""),"",'OddsRatio_working_3-way'!I198)</f>
        <v>4.8407935720967377</v>
      </c>
      <c r="M199" s="46">
        <f>IF(OR($A199="",$B199="",$C199=""),"",'OddsRatio_working_3-way'!J198)</f>
        <v>1.480099196512092</v>
      </c>
      <c r="N199" s="47">
        <f t="shared" si="42"/>
        <v>12.085303763294739</v>
      </c>
      <c r="O199" s="48">
        <f t="shared" si="43"/>
        <v>21.070464387309524</v>
      </c>
      <c r="P199" s="48">
        <f t="shared" si="44"/>
        <v>66.844231849395726</v>
      </c>
      <c r="Q199" t="s">
        <v>325</v>
      </c>
      <c r="R199" t="s">
        <v>172</v>
      </c>
      <c r="S199" s="38">
        <v>44409</v>
      </c>
      <c r="T199" s="50">
        <v>100</v>
      </c>
      <c r="U199" s="50">
        <f t="shared" si="45"/>
        <v>87.531172069825445</v>
      </c>
      <c r="V199" s="50">
        <f t="shared" si="46"/>
        <v>78.260869565217391</v>
      </c>
      <c r="W199" s="50">
        <f t="shared" si="47"/>
        <v>31.03448275862069</v>
      </c>
      <c r="X199" s="50">
        <f t="shared" si="48"/>
        <v>90.704647676161926</v>
      </c>
      <c r="Y199" s="50">
        <f t="shared" si="49"/>
        <v>81.434345171553872</v>
      </c>
      <c r="Z199" s="50">
        <f t="shared" si="50"/>
        <v>34.207958364957172</v>
      </c>
      <c r="AA199" s="50">
        <f t="shared" si="51"/>
        <v>-3.1734756063364813</v>
      </c>
      <c r="AB199" s="50">
        <f t="shared" si="52"/>
        <v>-3.1734756063364813</v>
      </c>
      <c r="AC199" s="50">
        <f t="shared" si="53"/>
        <v>-3.1734756063364813</v>
      </c>
      <c r="AF199">
        <v>1.79</v>
      </c>
      <c r="AG199">
        <v>2.1</v>
      </c>
      <c r="AH199" s="57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3">
        <f t="shared" si="54"/>
        <v>3.542467562403373E-2</v>
      </c>
      <c r="E200" s="44">
        <f>IF(OR($A200="",$B200="",$C200=""),"",A200*'MPTO_working_3-way'!$I199)</f>
        <v>1.1596756366989178</v>
      </c>
      <c r="F200" s="45">
        <f>IF(OR($A200="",$B200="",$C200=""),"",B200*'MPTO_working_3-way'!$I199)</f>
        <v>10.292121275702895</v>
      </c>
      <c r="G200" s="46">
        <f>IF(OR($A200="",$B200="",$C200=""),"",C200*'MPTO_working_3-way'!$I199)</f>
        <v>24.674170020120723</v>
      </c>
      <c r="H200" s="44">
        <f>IF(OR($A200="",$B200="",$C200=""),"",'MPTO_working_3-way'!E199)</f>
        <v>1.1350107581634186</v>
      </c>
      <c r="I200" s="45">
        <f>IF(OR($A200="",$B200="",$C200=""),"",'MPTO_working_3-way'!F199)</f>
        <v>11.261845086170212</v>
      </c>
      <c r="J200" s="46">
        <f>IF(OR($A200="",$B200="",$C200=""),"",'MPTO_working_3-way'!G199)</f>
        <v>33.161242151388649</v>
      </c>
      <c r="K200" s="44">
        <f>IF(OR($A200="",$B200="",$C200=""),"",'OddsRatio_working_3-way'!H199)</f>
        <v>1.1405474875712343</v>
      </c>
      <c r="L200" s="45">
        <f>IF(OR($A200="",$B200="",$C200=""),"",'OddsRatio_working_3-way'!I199)</f>
        <v>11.470787824056938</v>
      </c>
      <c r="M200" s="46">
        <f>IF(OR($A200="",$B200="",$C200=""),"",'OddsRatio_working_3-way'!J199)</f>
        <v>27.739159510427282</v>
      </c>
      <c r="N200" s="47">
        <f t="shared" si="42"/>
        <v>86.231008771259226</v>
      </c>
      <c r="O200" s="48">
        <f t="shared" si="43"/>
        <v>9.7161700023954047</v>
      </c>
      <c r="P200" s="48">
        <f t="shared" si="44"/>
        <v>4.0528212263453769</v>
      </c>
      <c r="Q200" t="s">
        <v>149</v>
      </c>
      <c r="R200" t="s">
        <v>146</v>
      </c>
      <c r="S200" s="38">
        <v>44409</v>
      </c>
      <c r="T200" s="50">
        <v>100</v>
      </c>
      <c r="U200" s="50">
        <f t="shared" si="45"/>
        <v>10.714285714285726</v>
      </c>
      <c r="V200" s="50">
        <f t="shared" si="46"/>
        <v>89.939637826961771</v>
      </c>
      <c r="W200" s="50">
        <f t="shared" si="47"/>
        <v>95.803608896349147</v>
      </c>
      <c r="X200" s="50">
        <f t="shared" si="48"/>
        <v>14.256753276689091</v>
      </c>
      <c r="Y200" s="50">
        <f t="shared" si="49"/>
        <v>93.482105389365145</v>
      </c>
      <c r="Z200" s="50">
        <f t="shared" si="50"/>
        <v>99.346076458752506</v>
      </c>
      <c r="AA200" s="50">
        <f t="shared" si="51"/>
        <v>-3.542467562403365</v>
      </c>
      <c r="AB200" s="50">
        <f t="shared" si="52"/>
        <v>-3.5424675624033739</v>
      </c>
      <c r="AC200" s="50">
        <f t="shared" si="53"/>
        <v>-3.5424675624033597</v>
      </c>
      <c r="AF200">
        <v>1.29</v>
      </c>
      <c r="AG200">
        <v>3.76</v>
      </c>
      <c r="AH200" s="57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3">
        <f t="shared" si="54"/>
        <v>2.8444006306825198E-2</v>
      </c>
      <c r="E201" s="44">
        <f>IF(OR($A201="",$B201="",$C201=""),"",A201*'MPTO_working_3-way'!$I200)</f>
        <v>2.2008701734966061</v>
      </c>
      <c r="F201" s="45">
        <f>IF(OR($A201="",$B201="",$C201=""),"",B201*'MPTO_working_3-way'!$I200)</f>
        <v>3.1778919794880895</v>
      </c>
      <c r="G201" s="46">
        <f>IF(OR($A201="",$B201="",$C201=""),"",C201*'MPTO_working_3-way'!$I200)</f>
        <v>4.3297492665517341</v>
      </c>
      <c r="H201" s="44">
        <f>IF(OR($A201="",$B201="",$C201=""),"",'MPTO_working_3-way'!E200)</f>
        <v>2.1843199786916885</v>
      </c>
      <c r="I201" s="45">
        <f>IF(OR($A201="",$B201="",$C201=""),"",'MPTO_working_3-way'!F200)</f>
        <v>3.1832610379509396</v>
      </c>
      <c r="J201" s="46">
        <f>IF(OR($A201="",$B201="",$C201=""),"",'MPTO_working_3-way'!G200)</f>
        <v>4.3850349045408397</v>
      </c>
      <c r="K201" s="44">
        <f>IF(OR($A201="",$B201="",$C201=""),"",'OddsRatio_working_3-way'!H200)</f>
        <v>2.1914221446807085</v>
      </c>
      <c r="L201" s="45">
        <f>IF(OR($A201="",$B201="",$C201=""),"",'OddsRatio_working_3-way'!I200)</f>
        <v>3.1842739319146314</v>
      </c>
      <c r="M201" s="46">
        <f>IF(OR($A201="",$B201="",$C201=""),"",'OddsRatio_working_3-way'!J200)</f>
        <v>4.3547939337062047</v>
      </c>
      <c r="N201" s="47">
        <f t="shared" si="42"/>
        <v>45.436573771694221</v>
      </c>
      <c r="O201" s="48">
        <f t="shared" si="43"/>
        <v>31.467400605639366</v>
      </c>
      <c r="P201" s="48">
        <f t="shared" si="44"/>
        <v>23.096025622666421</v>
      </c>
      <c r="Q201" t="s">
        <v>144</v>
      </c>
      <c r="R201" t="s">
        <v>145</v>
      </c>
      <c r="S201" s="38">
        <v>44409</v>
      </c>
      <c r="T201" s="50">
        <v>100</v>
      </c>
      <c r="U201" s="50">
        <f t="shared" si="45"/>
        <v>53.271028037383175</v>
      </c>
      <c r="V201" s="50">
        <f t="shared" si="46"/>
        <v>67.637540453074436</v>
      </c>
      <c r="W201" s="50">
        <f t="shared" si="47"/>
        <v>76.24703087885986</v>
      </c>
      <c r="X201" s="50">
        <f t="shared" si="48"/>
        <v>56.115428668065718</v>
      </c>
      <c r="Y201" s="50">
        <f t="shared" si="49"/>
        <v>70.481941083756965</v>
      </c>
      <c r="Z201" s="50">
        <f t="shared" si="50"/>
        <v>79.091431509542389</v>
      </c>
      <c r="AA201" s="50">
        <f t="shared" si="51"/>
        <v>-2.8444006306825429</v>
      </c>
      <c r="AB201" s="50">
        <f t="shared" si="52"/>
        <v>-2.8444006306825287</v>
      </c>
      <c r="AC201" s="50">
        <f t="shared" si="53"/>
        <v>-2.8444006306825287</v>
      </c>
      <c r="AF201">
        <v>2.66</v>
      </c>
      <c r="AG201">
        <v>1.52</v>
      </c>
      <c r="AH201" s="57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3">
        <f t="shared" si="54"/>
        <v>3.4237460114951546E-2</v>
      </c>
      <c r="E202" s="44">
        <f>IF(OR($A202="",$B202="",$C202=""),"",A202*'MPTO_working_3-way'!$I201)</f>
        <v>9.1736862712196192</v>
      </c>
      <c r="F202" s="45">
        <f>IF(OR($A202="",$B202="",$C202=""),"",B202*'MPTO_working_3-way'!$I201)</f>
        <v>5.3987195418000464</v>
      </c>
      <c r="G202" s="46">
        <f>IF(OR($A202="",$B202="",$C202=""),"",C202*'MPTO_working_3-way'!$I201)</f>
        <v>1.4169053203574837</v>
      </c>
      <c r="H202" s="44">
        <f>IF(OR($A202="",$B202="",$C202=""),"",'MPTO_working_3-way'!E201)</f>
        <v>9.869029599918429</v>
      </c>
      <c r="I202" s="45">
        <f>IF(OR($A202="",$B202="",$C202=""),"",'MPTO_working_3-way'!F201)</f>
        <v>5.5506711339118233</v>
      </c>
      <c r="J202" s="46">
        <f>IF(OR($A202="",$B202="",$C202=""),"",'MPTO_working_3-way'!G201)</f>
        <v>1.391760321242911</v>
      </c>
      <c r="K202" s="44">
        <f>IF(OR($A202="",$B202="",$C202=""),"",'OddsRatio_working_3-way'!H201)</f>
        <v>9.49371457683832</v>
      </c>
      <c r="L202" s="45">
        <f>IF(OR($A202="",$B202="",$C202=""),"",'OddsRatio_working_3-way'!I201)</f>
        <v>5.554444156830713</v>
      </c>
      <c r="M202" s="46">
        <f>IF(OR($A202="",$B202="",$C202=""),"",'OddsRatio_working_3-way'!J201)</f>
        <v>1.3993233028500862</v>
      </c>
      <c r="N202" s="47">
        <f t="shared" si="42"/>
        <v>10.900743391860647</v>
      </c>
      <c r="O202" s="48">
        <f t="shared" si="43"/>
        <v>18.522910706092706</v>
      </c>
      <c r="P202" s="48">
        <f t="shared" si="44"/>
        <v>70.576345902046654</v>
      </c>
      <c r="Q202" t="s">
        <v>148</v>
      </c>
      <c r="R202" t="s">
        <v>147</v>
      </c>
      <c r="S202" s="38">
        <v>44409</v>
      </c>
      <c r="T202" s="50">
        <v>100</v>
      </c>
      <c r="U202" s="50">
        <f t="shared" si="45"/>
        <v>88.726042841037199</v>
      </c>
      <c r="V202" s="50">
        <f t="shared" si="46"/>
        <v>80.842911877394641</v>
      </c>
      <c r="W202" s="50">
        <f t="shared" si="47"/>
        <v>27.007299270072991</v>
      </c>
      <c r="X202" s="50">
        <f t="shared" si="48"/>
        <v>92.149788852532382</v>
      </c>
      <c r="Y202" s="50">
        <f t="shared" si="49"/>
        <v>84.26665788888981</v>
      </c>
      <c r="Z202" s="50">
        <f t="shared" si="50"/>
        <v>30.43104528156816</v>
      </c>
      <c r="AA202" s="50">
        <f t="shared" si="51"/>
        <v>-3.423746011495183</v>
      </c>
      <c r="AB202" s="50">
        <f t="shared" si="52"/>
        <v>-3.4237460114951688</v>
      </c>
      <c r="AC202" s="50">
        <f t="shared" si="53"/>
        <v>-3.4237460114951688</v>
      </c>
      <c r="AF202">
        <v>1.76</v>
      </c>
      <c r="AG202">
        <v>2.15</v>
      </c>
      <c r="AH202" s="57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3">
        <f t="shared" si="54"/>
        <v>2.2519075506604036E-2</v>
      </c>
      <c r="E203" s="44">
        <f>IF(OR($A203="",$B203="",$C203=""),"",A203*'MPTO_working_3-way'!$I202)</f>
        <v>3.629942718048444</v>
      </c>
      <c r="F203" s="45">
        <f>IF(OR($A203="",$B203="",$C203=""),"",B203*'MPTO_working_3-way'!$I202)</f>
        <v>3.4049885214369917</v>
      </c>
      <c r="G203" s="46">
        <f>IF(OR($A203="",$B203="",$C203=""),"",C203*'MPTO_working_3-way'!$I202)</f>
        <v>2.321118301399991</v>
      </c>
      <c r="H203" s="44">
        <f>IF(OR($A203="",$B203="",$C203=""),"",'MPTO_working_3-way'!E202)</f>
        <v>3.6471887266822063</v>
      </c>
      <c r="I203" s="45">
        <f>IF(OR($A203="",$B203="",$C203=""),"",'MPTO_working_3-way'!F202)</f>
        <v>3.4153712124602875</v>
      </c>
      <c r="J203" s="46">
        <f>IF(OR($A203="",$B203="",$C203=""),"",'MPTO_working_3-way'!G202)</f>
        <v>2.3093500167311118</v>
      </c>
      <c r="K203" s="44">
        <f>IF(OR($A203="",$B203="",$C203=""),"",'OddsRatio_working_3-way'!H202)</f>
        <v>3.6391361538382219</v>
      </c>
      <c r="L203" s="45">
        <f>IF(OR($A203="",$B203="",$C203=""),"",'OddsRatio_working_3-way'!I202)</f>
        <v>3.4114459758600222</v>
      </c>
      <c r="M203" s="46">
        <f>IF(OR($A203="",$B203="",$C203=""),"",'OddsRatio_working_3-way'!J202)</f>
        <v>2.3143933001468793</v>
      </c>
      <c r="N203" s="47">
        <f t="shared" si="42"/>
        <v>27.54864408818074</v>
      </c>
      <c r="O203" s="48">
        <f t="shared" si="43"/>
        <v>29.368674628541026</v>
      </c>
      <c r="P203" s="48">
        <f t="shared" si="44"/>
        <v>43.082681283278248</v>
      </c>
      <c r="Q203" t="s">
        <v>56</v>
      </c>
      <c r="R203" t="s">
        <v>113</v>
      </c>
      <c r="S203" s="38">
        <v>44409</v>
      </c>
      <c r="T203" s="50">
        <v>100</v>
      </c>
      <c r="U203" s="50">
        <f t="shared" si="45"/>
        <v>71.83098591549296</v>
      </c>
      <c r="V203" s="50">
        <f t="shared" si="46"/>
        <v>69.969969969969966</v>
      </c>
      <c r="W203" s="50">
        <f t="shared" si="47"/>
        <v>55.947136563876647</v>
      </c>
      <c r="X203" s="50">
        <f t="shared" si="48"/>
        <v>74.082893466153379</v>
      </c>
      <c r="Y203" s="50">
        <f t="shared" si="49"/>
        <v>72.221877520630386</v>
      </c>
      <c r="Z203" s="50">
        <f t="shared" si="50"/>
        <v>58.199044114537067</v>
      </c>
      <c r="AA203" s="50">
        <f t="shared" si="51"/>
        <v>-2.2519075506604196</v>
      </c>
      <c r="AB203" s="50">
        <f t="shared" si="52"/>
        <v>-2.2519075506604196</v>
      </c>
      <c r="AC203" s="50">
        <f t="shared" si="53"/>
        <v>-2.2519075506604196</v>
      </c>
      <c r="AF203">
        <v>2.2799999999999998</v>
      </c>
      <c r="AG203">
        <v>1.69</v>
      </c>
      <c r="AH203" s="57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3">
        <f t="shared" si="54"/>
        <v>3.011745381831199E-2</v>
      </c>
      <c r="E204" s="44">
        <f>IF(OR($A204="",$B204="",$C204=""),"",A204*'MPTO_working_3-way'!$I203)</f>
        <v>2.1117407803275392</v>
      </c>
      <c r="F204" s="45">
        <f>IF(OR($A204="",$B204="",$C204=""),"",B204*'MPTO_working_3-way'!$I203)</f>
        <v>3.2860746776804151</v>
      </c>
      <c r="G204" s="46">
        <f>IF(OR($A204="",$B204="",$C204=""),"",C204*'MPTO_working_3-way'!$I203)</f>
        <v>4.5016132731860239</v>
      </c>
      <c r="H204" s="44">
        <f>IF(OR($A204="",$B204="",$C204=""),"",'MPTO_working_3-way'!E203)</f>
        <v>2.0930760495275718</v>
      </c>
      <c r="I204" s="45">
        <f>IF(OR($A204="",$B204="",$C204=""),"",'MPTO_working_3-way'!F203)</f>
        <v>3.2955392917458761</v>
      </c>
      <c r="J204" s="46">
        <f>IF(OR($A204="",$B204="",$C204=""),"",'MPTO_working_3-way'!G203)</f>
        <v>4.5705134100107072</v>
      </c>
      <c r="K204" s="44">
        <f>IF(OR($A204="",$B204="",$C204=""),"",'OddsRatio_working_3-way'!H203)</f>
        <v>2.100823887807779</v>
      </c>
      <c r="L204" s="45">
        <f>IF(OR($A204="",$B204="",$C204=""),"",'OddsRatio_working_3-way'!I203)</f>
        <v>3.2960041088562257</v>
      </c>
      <c r="M204" s="46">
        <f>IF(OR($A204="",$B204="",$C204=""),"",'OddsRatio_working_3-way'!J203)</f>
        <v>4.533120478011635</v>
      </c>
      <c r="N204" s="47">
        <f t="shared" si="42"/>
        <v>47.354296953288753</v>
      </c>
      <c r="O204" s="48">
        <f t="shared" si="43"/>
        <v>30.43144475054606</v>
      </c>
      <c r="P204" s="48">
        <f t="shared" si="44"/>
        <v>22.214258296165198</v>
      </c>
      <c r="Q204" t="s">
        <v>163</v>
      </c>
      <c r="R204" t="s">
        <v>326</v>
      </c>
      <c r="S204" s="38">
        <v>44409</v>
      </c>
      <c r="T204" s="50">
        <v>100</v>
      </c>
      <c r="U204" s="50">
        <f t="shared" si="45"/>
        <v>51.219512195121943</v>
      </c>
      <c r="V204" s="50">
        <f t="shared" si="46"/>
        <v>68.652037617554868</v>
      </c>
      <c r="W204" s="50">
        <f t="shared" si="47"/>
        <v>77.116704805491992</v>
      </c>
      <c r="X204" s="50">
        <f t="shared" si="48"/>
        <v>54.231257576953155</v>
      </c>
      <c r="Y204" s="50">
        <f t="shared" si="49"/>
        <v>71.663782999386058</v>
      </c>
      <c r="Z204" s="50">
        <f t="shared" si="50"/>
        <v>80.128450187323196</v>
      </c>
      <c r="AA204" s="50">
        <f t="shared" si="51"/>
        <v>-3.0117453818312114</v>
      </c>
      <c r="AB204" s="50">
        <f t="shared" si="52"/>
        <v>-3.0117453818311901</v>
      </c>
      <c r="AC204" s="50">
        <f t="shared" si="53"/>
        <v>-3.0117453818312043</v>
      </c>
      <c r="AF204">
        <v>2.62</v>
      </c>
      <c r="AG204">
        <v>1.53</v>
      </c>
      <c r="AH204" s="57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3">
        <f t="shared" si="54"/>
        <v>4.1843800967888534E-2</v>
      </c>
      <c r="E205" s="44">
        <f>IF(OR($A205="",$B205="",$C205=""),"",A205*'MPTO_working_3-way'!$I204)</f>
        <v>2.0315954118873827</v>
      </c>
      <c r="F205" s="45">
        <f>IF(OR($A205="",$B205="",$C205=""),"",B205*'MPTO_working_3-way'!$I204)</f>
        <v>3.6464533033876099</v>
      </c>
      <c r="G205" s="46">
        <f>IF(OR($A205="",$B205="",$C205=""),"",C205*'MPTO_working_3-way'!$I204)</f>
        <v>4.2819780219780226</v>
      </c>
      <c r="H205" s="44">
        <f>IF(OR($A205="",$B205="",$C205=""),"",'MPTO_working_3-way'!E204)</f>
        <v>2.0045198749441711</v>
      </c>
      <c r="I205" s="45">
        <f>IF(OR($A205="",$B205="",$C205=""),"",'MPTO_working_3-way'!F204)</f>
        <v>3.6796313908110059</v>
      </c>
      <c r="J205" s="46">
        <f>IF(OR($A205="",$B205="",$C205=""),"",'MPTO_working_3-way'!G204)</f>
        <v>4.3599378278608905</v>
      </c>
      <c r="K205" s="44">
        <f>IF(OR($A205="",$B205="",$C205=""),"",'OddsRatio_working_3-way'!H204)</f>
        <v>2.0150185765951125</v>
      </c>
      <c r="L205" s="45">
        <f>IF(OR($A205="",$B205="",$C205=""),"",'OddsRatio_working_3-way'!I204)</f>
        <v>3.6711015173555599</v>
      </c>
      <c r="M205" s="46">
        <f>IF(OR($A205="",$B205="",$C205=""),"",'OddsRatio_working_3-way'!J204)</f>
        <v>4.3228502875903159</v>
      </c>
      <c r="N205" s="47">
        <f t="shared" si="42"/>
        <v>49.222399014525486</v>
      </c>
      <c r="O205" s="48">
        <f t="shared" si="43"/>
        <v>27.423908022378484</v>
      </c>
      <c r="P205" s="48">
        <f t="shared" si="44"/>
        <v>23.35369296309603</v>
      </c>
      <c r="Q205" t="s">
        <v>327</v>
      </c>
      <c r="R205" t="s">
        <v>328</v>
      </c>
      <c r="S205" s="38">
        <v>44440</v>
      </c>
      <c r="T205" s="50">
        <v>100</v>
      </c>
      <c r="U205" s="50">
        <f t="shared" si="45"/>
        <v>48.717948717948723</v>
      </c>
      <c r="V205" s="50">
        <f t="shared" si="46"/>
        <v>71.428571428571431</v>
      </c>
      <c r="W205" s="50">
        <f t="shared" si="47"/>
        <v>75.669099756691011</v>
      </c>
      <c r="X205" s="50">
        <f t="shared" si="48"/>
        <v>52.902328814737572</v>
      </c>
      <c r="Y205" s="50">
        <f t="shared" si="49"/>
        <v>75.612951525360302</v>
      </c>
      <c r="Z205" s="50">
        <f t="shared" si="50"/>
        <v>79.853479853479854</v>
      </c>
      <c r="AA205" s="50">
        <f t="shared" si="51"/>
        <v>-4.1843800967888498</v>
      </c>
      <c r="AB205" s="50">
        <f t="shared" si="52"/>
        <v>-4.1843800967888711</v>
      </c>
      <c r="AC205" s="50">
        <f t="shared" si="53"/>
        <v>-4.1843800967888427</v>
      </c>
      <c r="AF205">
        <v>1.71</v>
      </c>
      <c r="AG205">
        <v>2.1800000000000002</v>
      </c>
      <c r="AH205" s="57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3">
        <f t="shared" si="54"/>
        <v>3.9217777864967385E-2</v>
      </c>
      <c r="E206" s="44">
        <f>IF(OR($A206="",$B206="",$C206=""),"",A206*'MPTO_working_3-way'!$I205)</f>
        <v>2.6915740446702654</v>
      </c>
      <c r="F206" s="45">
        <f>IF(OR($A206="",$B206="",$C206=""),"",B206*'MPTO_working_3-way'!$I205)</f>
        <v>3.4813795558476408</v>
      </c>
      <c r="G206" s="46">
        <f>IF(OR($A206="",$B206="",$C206=""),"",C206*'MPTO_working_3-way'!$I205)</f>
        <v>2.9305941335792078</v>
      </c>
      <c r="H206" s="44">
        <f>IF(OR($A206="",$B206="",$C206=""),"",'MPTO_working_3-way'!E205)</f>
        <v>2.680765394648855</v>
      </c>
      <c r="I206" s="45">
        <f>IF(OR($A206="",$B206="",$C206=""),"",'MPTO_working_3-way'!F205)</f>
        <v>3.503426192366013</v>
      </c>
      <c r="J206" s="46">
        <f>IF(OR($A206="",$B206="",$C206=""),"",'MPTO_working_3-way'!G205)</f>
        <v>2.927937573020746</v>
      </c>
      <c r="K206" s="44">
        <f>IF(OR($A206="",$B206="",$C206=""),"",'OddsRatio_working_3-way'!H205)</f>
        <v>2.6859721797083504</v>
      </c>
      <c r="L206" s="45">
        <f>IF(OR($A206="",$B206="",$C206=""),"",'OddsRatio_working_3-way'!I205)</f>
        <v>3.4918456744117141</v>
      </c>
      <c r="M206" s="46">
        <f>IF(OR($A206="",$B206="",$C206=""),"",'OddsRatio_working_3-way'!J205)</f>
        <v>2.929854947842264</v>
      </c>
      <c r="N206" s="47">
        <f t="shared" si="42"/>
        <v>37.152981244567854</v>
      </c>
      <c r="O206" s="48">
        <f t="shared" si="43"/>
        <v>28.724245201024097</v>
      </c>
      <c r="P206" s="48">
        <f t="shared" si="44"/>
        <v>34.122773554408056</v>
      </c>
      <c r="Q206" t="s">
        <v>329</v>
      </c>
      <c r="R206" t="s">
        <v>330</v>
      </c>
      <c r="S206" s="38">
        <v>44440</v>
      </c>
      <c r="T206" s="50">
        <v>100</v>
      </c>
      <c r="U206" s="50">
        <f t="shared" si="45"/>
        <v>61.389961389961393</v>
      </c>
      <c r="V206" s="50">
        <f t="shared" si="46"/>
        <v>70.149253731343279</v>
      </c>
      <c r="W206" s="50">
        <f t="shared" si="47"/>
        <v>64.539007092198588</v>
      </c>
      <c r="X206" s="50">
        <f t="shared" si="48"/>
        <v>65.311739176458133</v>
      </c>
      <c r="Y206" s="50">
        <f t="shared" si="49"/>
        <v>74.071031517840026</v>
      </c>
      <c r="Z206" s="50">
        <f t="shared" si="50"/>
        <v>68.460784878695321</v>
      </c>
      <c r="AA206" s="50">
        <f t="shared" si="51"/>
        <v>-3.9217777864967402</v>
      </c>
      <c r="AB206" s="50">
        <f t="shared" si="52"/>
        <v>-3.9217777864967474</v>
      </c>
      <c r="AC206" s="50">
        <f t="shared" si="53"/>
        <v>-3.9217777864967331</v>
      </c>
      <c r="AF206">
        <v>1.88</v>
      </c>
      <c r="AG206">
        <v>1.98</v>
      </c>
      <c r="AH206" s="57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3">
        <f t="shared" si="54"/>
        <v>3.9273732176686282E-2</v>
      </c>
      <c r="E207" s="44">
        <f>IF(OR($A207="",$B207="",$C207=""),"",A207*'MPTO_working_3-way'!$I206)</f>
        <v>3.5231379520789665</v>
      </c>
      <c r="F207" s="45">
        <f>IF(OR($A207="",$B207="",$C207=""),"",B207*'MPTO_working_3-way'!$I206)</f>
        <v>3.5127452147571994</v>
      </c>
      <c r="G207" s="46">
        <f>IF(OR($A207="",$B207="",$C207=""),"",C207*'MPTO_working_3-way'!$I206)</f>
        <v>2.3175804227540104</v>
      </c>
      <c r="H207" s="44">
        <f>IF(OR($A207="",$B207="",$C207=""),"",'MPTO_working_3-way'!E206)</f>
        <v>3.5474326388934525</v>
      </c>
      <c r="I207" s="45">
        <f>IF(OR($A207="",$B207="",$C207=""),"",'MPTO_working_3-way'!F206)</f>
        <v>3.5364837656522878</v>
      </c>
      <c r="J207" s="46">
        <f>IF(OR($A207="",$B207="",$C207=""),"",'MPTO_working_3-way'!G206)</f>
        <v>2.297059136762885</v>
      </c>
      <c r="K207" s="44">
        <f>IF(OR($A207="",$B207="",$C207=""),"",'OddsRatio_working_3-way'!H206)</f>
        <v>3.5370726736129541</v>
      </c>
      <c r="L207" s="45">
        <f>IF(OR($A207="",$B207="",$C207=""),"",'OddsRatio_working_3-way'!I206)</f>
        <v>3.5264573067777532</v>
      </c>
      <c r="M207" s="46">
        <f>IF(OR($A207="",$B207="",$C207=""),"",'OddsRatio_working_3-way'!J206)</f>
        <v>2.3056901207296785</v>
      </c>
      <c r="N207" s="47">
        <f t="shared" si="42"/>
        <v>28.383787793773745</v>
      </c>
      <c r="O207" s="48">
        <f t="shared" si="43"/>
        <v>28.467763497305619</v>
      </c>
      <c r="P207" s="48">
        <f t="shared" si="44"/>
        <v>43.148448708920625</v>
      </c>
      <c r="Q207" t="s">
        <v>331</v>
      </c>
      <c r="R207" t="s">
        <v>332</v>
      </c>
      <c r="S207" s="38">
        <v>44440</v>
      </c>
      <c r="T207" s="50">
        <v>100</v>
      </c>
      <c r="U207" s="50">
        <f t="shared" si="45"/>
        <v>70.501474926253692</v>
      </c>
      <c r="V207" s="50">
        <f t="shared" si="46"/>
        <v>70.414201183431956</v>
      </c>
      <c r="W207" s="50">
        <f t="shared" si="47"/>
        <v>55.156950672645742</v>
      </c>
      <c r="X207" s="50">
        <f t="shared" si="48"/>
        <v>74.428848143922309</v>
      </c>
      <c r="Y207" s="50">
        <f t="shared" si="49"/>
        <v>74.341574401100573</v>
      </c>
      <c r="Z207" s="50">
        <f t="shared" si="50"/>
        <v>59.084323890314359</v>
      </c>
      <c r="AA207" s="50">
        <f t="shared" si="51"/>
        <v>-3.9273732176686167</v>
      </c>
      <c r="AB207" s="50">
        <f t="shared" si="52"/>
        <v>-3.9273732176686167</v>
      </c>
      <c r="AC207" s="50">
        <f t="shared" si="53"/>
        <v>-3.9273732176686167</v>
      </c>
      <c r="AF207">
        <v>1.56</v>
      </c>
      <c r="AG207">
        <v>2.48</v>
      </c>
      <c r="AH207" s="57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3">
        <f t="shared" si="54"/>
        <v>3.8881346905103698E-2</v>
      </c>
      <c r="E208" s="44">
        <f>IF(OR($A208="",$B208="",$C208=""),"",A208*'MPTO_working_3-way'!$I207)</f>
        <v>2.8777013309271373</v>
      </c>
      <c r="F208" s="45">
        <f>IF(OR($A208="",$B208="",$C208=""),"",B208*'MPTO_working_3-way'!$I207)</f>
        <v>3.5425853929464037</v>
      </c>
      <c r="G208" s="46">
        <f>IF(OR($A208="",$B208="",$C208=""),"",C208*'MPTO_working_3-way'!$I207)</f>
        <v>2.7010915019532695</v>
      </c>
      <c r="H208" s="44">
        <f>IF(OR($A208="",$B208="",$C208=""),"",'MPTO_working_3-way'!E207)</f>
        <v>2.8731472613316944</v>
      </c>
      <c r="I208" s="45">
        <f>IF(OR($A208="",$B208="",$C208=""),"",'MPTO_working_3-way'!F207)</f>
        <v>3.5676738113961859</v>
      </c>
      <c r="J208" s="46">
        <f>IF(OR($A208="",$B208="",$C208=""),"",'MPTO_working_3-way'!G207)</f>
        <v>2.6906678859493494</v>
      </c>
      <c r="K208" s="44">
        <f>IF(OR($A208="",$B208="",$C208=""),"",'OddsRatio_working_3-way'!H207)</f>
        <v>2.8759916803630969</v>
      </c>
      <c r="L208" s="45">
        <f>IF(OR($A208="",$B208="",$C208=""),"",'OddsRatio_working_3-way'!I207)</f>
        <v>3.5543163557486244</v>
      </c>
      <c r="M208" s="46">
        <f>IF(OR($A208="",$B208="",$C208=""),"",'OddsRatio_working_3-way'!J207)</f>
        <v>2.695811688463817</v>
      </c>
      <c r="N208" s="47">
        <f t="shared" si="42"/>
        <v>34.749957865774071</v>
      </c>
      <c r="O208" s="48">
        <f t="shared" si="43"/>
        <v>28.227971638766626</v>
      </c>
      <c r="P208" s="48">
        <f t="shared" si="44"/>
        <v>37.022070495459303</v>
      </c>
      <c r="Q208" t="s">
        <v>333</v>
      </c>
      <c r="R208" t="s">
        <v>334</v>
      </c>
      <c r="S208" s="38">
        <v>44440</v>
      </c>
      <c r="T208" s="50">
        <v>100</v>
      </c>
      <c r="U208" s="50">
        <f t="shared" si="45"/>
        <v>63.898916967509031</v>
      </c>
      <c r="V208" s="50">
        <f t="shared" si="46"/>
        <v>70.674486803519059</v>
      </c>
      <c r="W208" s="50">
        <f t="shared" si="47"/>
        <v>61.538461538461533</v>
      </c>
      <c r="X208" s="50">
        <f t="shared" si="48"/>
        <v>67.787051658019394</v>
      </c>
      <c r="Y208" s="50">
        <f t="shared" si="49"/>
        <v>74.562621494029429</v>
      </c>
      <c r="Z208" s="50">
        <f t="shared" si="50"/>
        <v>65.426596228971917</v>
      </c>
      <c r="AA208" s="50">
        <f t="shared" si="51"/>
        <v>-3.8881346905103626</v>
      </c>
      <c r="AB208" s="50">
        <f t="shared" si="52"/>
        <v>-3.8881346905103698</v>
      </c>
      <c r="AC208" s="50">
        <f t="shared" si="53"/>
        <v>-3.888134690510384</v>
      </c>
      <c r="AF208">
        <v>1.79</v>
      </c>
      <c r="AG208">
        <v>2.06</v>
      </c>
      <c r="AH208" s="57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3">
        <f t="shared" si="54"/>
        <v>2.2006667167957517E-2</v>
      </c>
      <c r="E209" s="44">
        <f>IF(OR($A209="",$B209="",$C209=""),"",A209*'MPTO_working_3-way'!$I208)</f>
        <v>2.0235732009925558</v>
      </c>
      <c r="F209" s="45">
        <f>IF(OR($A209="",$B209="",$C209=""),"",B209*'MPTO_working_3-way'!$I208)</f>
        <v>3.8018648018648022</v>
      </c>
      <c r="G209" s="46">
        <f>IF(OR($A209="",$B209="",$C209=""),"",C209*'MPTO_working_3-way'!$I208)</f>
        <v>4.1186868686868694</v>
      </c>
      <c r="H209" s="44">
        <f>IF(OR($A209="",$B209="",$C209=""),"",'MPTO_working_3-way'!E208)</f>
        <v>2.0091821661183102</v>
      </c>
      <c r="I209" s="45">
        <f>IF(OR($A209="",$B209="",$C209=""),"",'MPTO_working_3-way'!F208)</f>
        <v>3.8243601623158772</v>
      </c>
      <c r="J209" s="46">
        <f>IF(OR($A209="",$B209="",$C209=""),"",'MPTO_working_3-way'!G208)</f>
        <v>4.1527652487683016</v>
      </c>
      <c r="K209" s="44">
        <f>IF(OR($A209="",$B209="",$C209=""),"",'OddsRatio_working_3-way'!H208)</f>
        <v>2.0148446497576069</v>
      </c>
      <c r="L209" s="45">
        <f>IF(OR($A209="",$B209="",$C209=""),"",'OddsRatio_working_3-way'!I208)</f>
        <v>3.8167116809598896</v>
      </c>
      <c r="M209" s="46">
        <f>IF(OR($A209="",$B209="",$C209=""),"",'OddsRatio_working_3-way'!J208)</f>
        <v>4.1377339681281109</v>
      </c>
      <c r="N209" s="47">
        <f t="shared" si="42"/>
        <v>49.417535254445127</v>
      </c>
      <c r="O209" s="48">
        <f t="shared" si="43"/>
        <v>26.302881667688531</v>
      </c>
      <c r="P209" s="48">
        <f t="shared" si="44"/>
        <v>24.279583077866334</v>
      </c>
      <c r="Q209" t="s">
        <v>335</v>
      </c>
      <c r="R209" t="s">
        <v>336</v>
      </c>
      <c r="S209" s="38">
        <v>44440</v>
      </c>
      <c r="T209" s="50">
        <v>100</v>
      </c>
      <c r="U209" s="50">
        <f t="shared" si="45"/>
        <v>49.494949494949495</v>
      </c>
      <c r="V209" s="50">
        <f t="shared" si="46"/>
        <v>73.118279569892465</v>
      </c>
      <c r="W209" s="50">
        <f t="shared" si="47"/>
        <v>75.186104218362274</v>
      </c>
      <c r="X209" s="50">
        <f t="shared" si="48"/>
        <v>51.695616211745246</v>
      </c>
      <c r="Y209" s="50">
        <f t="shared" si="49"/>
        <v>75.318946286688231</v>
      </c>
      <c r="Z209" s="50">
        <f t="shared" si="50"/>
        <v>77.38677093515804</v>
      </c>
      <c r="AA209" s="50">
        <f t="shared" si="51"/>
        <v>-2.2006667167957517</v>
      </c>
      <c r="AB209" s="50">
        <f t="shared" si="52"/>
        <v>-2.2006667167957659</v>
      </c>
      <c r="AC209" s="50">
        <f t="shared" si="53"/>
        <v>-2.2006667167957659</v>
      </c>
      <c r="AF209">
        <v>1.91</v>
      </c>
      <c r="AG209">
        <v>2</v>
      </c>
      <c r="AH209" s="57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3">
        <f t="shared" si="54"/>
        <v>2.4867281144312248E-2</v>
      </c>
      <c r="E210" s="44">
        <f>IF(OR($A210="",$B210="",$C210=""),"",A210*'MPTO_working_3-way'!$I209)</f>
        <v>1.5168035760935821</v>
      </c>
      <c r="F210" s="45">
        <f>IF(OR($A210="",$B210="",$C210=""),"",B210*'MPTO_working_3-way'!$I209)</f>
        <v>4.8168762213782674</v>
      </c>
      <c r="G210" s="46">
        <f>IF(OR($A210="",$B210="",$C210=""),"",C210*'MPTO_working_3-way'!$I209)</f>
        <v>7.5122771707878089</v>
      </c>
      <c r="H210" s="44">
        <f>IF(OR($A210="",$B210="",$C210=""),"",'MPTO_working_3-way'!E209)</f>
        <v>1.4983819378894543</v>
      </c>
      <c r="I210" s="45">
        <f>IF(OR($A210="",$B210="",$C210=""),"",'MPTO_working_3-way'!F209)</f>
        <v>4.8905288439403938</v>
      </c>
      <c r="J210" s="46">
        <f>IF(OR($A210="",$B210="",$C210=""),"",'MPTO_working_3-way'!G209)</f>
        <v>7.8041742686764541</v>
      </c>
      <c r="K210" s="44">
        <f>IF(OR($A210="",$B210="",$C210=""),"",'OddsRatio_working_3-way'!H209)</f>
        <v>1.5043844655736387</v>
      </c>
      <c r="L210" s="45">
        <f>IF(OR($A210="",$B210="",$C210=""),"",'OddsRatio_working_3-way'!I209)</f>
        <v>4.8879635887967972</v>
      </c>
      <c r="M210" s="46">
        <f>IF(OR($A210="",$B210="",$C210=""),"",'OddsRatio_working_3-way'!J209)</f>
        <v>7.6515701397523577</v>
      </c>
      <c r="N210" s="47">
        <f t="shared" si="42"/>
        <v>65.928114606337346</v>
      </c>
      <c r="O210" s="48">
        <f t="shared" si="43"/>
        <v>20.76034247178282</v>
      </c>
      <c r="P210" s="48">
        <f t="shared" si="44"/>
        <v>13.311542921879843</v>
      </c>
      <c r="Q210" t="s">
        <v>337</v>
      </c>
      <c r="R210" t="s">
        <v>338</v>
      </c>
      <c r="S210" s="38">
        <v>44440</v>
      </c>
      <c r="T210" s="50">
        <v>100</v>
      </c>
      <c r="U210" s="50">
        <f t="shared" si="45"/>
        <v>32.432432432432435</v>
      </c>
      <c r="V210" s="50">
        <f t="shared" si="46"/>
        <v>78.723404255319153</v>
      </c>
      <c r="W210" s="50">
        <f t="shared" si="47"/>
        <v>86.357435197817196</v>
      </c>
      <c r="X210" s="50">
        <f t="shared" si="48"/>
        <v>34.919160546863658</v>
      </c>
      <c r="Y210" s="50">
        <f t="shared" si="49"/>
        <v>81.210132369750383</v>
      </c>
      <c r="Z210" s="50">
        <f t="shared" si="50"/>
        <v>88.844163312248412</v>
      </c>
      <c r="AA210" s="50">
        <f t="shared" si="51"/>
        <v>-2.486728114431223</v>
      </c>
      <c r="AB210" s="50">
        <f t="shared" si="52"/>
        <v>-2.4867281144312301</v>
      </c>
      <c r="AC210" s="50">
        <f t="shared" si="53"/>
        <v>-2.4867281144312159</v>
      </c>
      <c r="AF210">
        <v>1.68</v>
      </c>
      <c r="AG210">
        <v>2.31</v>
      </c>
      <c r="AH210" s="57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3">
        <f t="shared" si="54"/>
        <v>2.2106349464993791E-2</v>
      </c>
      <c r="E211" s="44">
        <f>IF(OR($A211="",$B211="",$C211=""),"",A211*'MPTO_working_3-way'!$I210)</f>
        <v>3.6898039215686276</v>
      </c>
      <c r="F211" s="45">
        <f>IF(OR($A211="",$B211="",$C211=""),"",B211*'MPTO_working_3-way'!$I210)</f>
        <v>4.1701939058171744</v>
      </c>
      <c r="G211" s="46">
        <f>IF(OR($A211="",$B211="",$C211=""),"",C211*'MPTO_working_3-way'!$I210)</f>
        <v>2.0442126989299876</v>
      </c>
      <c r="H211" s="44">
        <f>IF(OR($A211="",$B211="",$C211=""),"",'MPTO_working_3-way'!E210)</f>
        <v>3.7086550728530185</v>
      </c>
      <c r="I211" s="45">
        <f>IF(OR($A211="",$B211="",$C211=""),"",'MPTO_working_3-way'!F210)</f>
        <v>4.206465861924527</v>
      </c>
      <c r="J211" s="46">
        <f>IF(OR($A211="",$B211="",$C211=""),"",'MPTO_working_3-way'!G210)</f>
        <v>2.029916021977618</v>
      </c>
      <c r="K211" s="44">
        <f>IF(OR($A211="",$B211="",$C211=""),"",'OddsRatio_working_3-way'!H210)</f>
        <v>3.7029014763592221</v>
      </c>
      <c r="L211" s="45">
        <f>IF(OR($A211="",$B211="",$C211=""),"",'OddsRatio_working_3-way'!I210)</f>
        <v>4.1896308609909605</v>
      </c>
      <c r="M211" s="46">
        <f>IF(OR($A211="",$B211="",$C211=""),"",'OddsRatio_working_3-way'!J210)</f>
        <v>2.0355944353866753</v>
      </c>
      <c r="N211" s="47">
        <f t="shared" si="42"/>
        <v>27.101711127643746</v>
      </c>
      <c r="O211" s="48">
        <f t="shared" si="43"/>
        <v>23.979700286959297</v>
      </c>
      <c r="P211" s="48">
        <f t="shared" si="44"/>
        <v>48.918588585396961</v>
      </c>
      <c r="Q211" t="s">
        <v>339</v>
      </c>
      <c r="R211" t="s">
        <v>340</v>
      </c>
      <c r="S211" s="38">
        <v>44440</v>
      </c>
      <c r="T211" s="50">
        <v>100</v>
      </c>
      <c r="U211" s="50">
        <f t="shared" si="45"/>
        <v>72.29916897506925</v>
      </c>
      <c r="V211" s="50">
        <f t="shared" si="46"/>
        <v>75.490196078431367</v>
      </c>
      <c r="W211" s="50">
        <f t="shared" si="47"/>
        <v>50</v>
      </c>
      <c r="X211" s="50">
        <f t="shared" si="48"/>
        <v>74.509803921568633</v>
      </c>
      <c r="Y211" s="50">
        <f t="shared" si="49"/>
        <v>77.70083102493075</v>
      </c>
      <c r="Z211" s="50">
        <f t="shared" si="50"/>
        <v>52.210634946499383</v>
      </c>
      <c r="AA211" s="50">
        <f t="shared" si="51"/>
        <v>-2.2106349464993826</v>
      </c>
      <c r="AB211" s="50">
        <f t="shared" si="52"/>
        <v>-2.2106349464993826</v>
      </c>
      <c r="AC211" s="50">
        <f t="shared" si="53"/>
        <v>-2.2106349464993826</v>
      </c>
      <c r="AF211">
        <v>1.55</v>
      </c>
      <c r="AG211">
        <v>2.6</v>
      </c>
      <c r="AH211" s="57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3">
        <f t="shared" si="54"/>
        <v>2.4508191156579873E-2</v>
      </c>
      <c r="E212" s="44">
        <f>IF(OR($A212="",$B212="",$C212=""),"",A212*'MPTO_working_3-way'!$I211)</f>
        <v>4.7639630888780964</v>
      </c>
      <c r="F212" s="45">
        <f>IF(OR($A212="",$B212="",$C212=""),"",B212*'MPTO_working_3-way'!$I211)</f>
        <v>4.3644048943270297</v>
      </c>
      <c r="G212" s="46">
        <f>IF(OR($A212="",$B212="",$C212=""),"",C212*'MPTO_working_3-way'!$I211)</f>
        <v>1.7826442526124491</v>
      </c>
      <c r="H212" s="44">
        <f>IF(OR($A212="",$B212="",$C212=""),"",'MPTO_working_3-way'!E211)</f>
        <v>4.8336180130756361</v>
      </c>
      <c r="I212" s="45">
        <f>IF(OR($A212="",$B212="",$C212=""),"",'MPTO_working_3-way'!F211)</f>
        <v>4.4136004978602763</v>
      </c>
      <c r="J212" s="46">
        <f>IF(OR($A212="",$B212="",$C212=""),"",'MPTO_working_3-way'!G211)</f>
        <v>1.7650903191512242</v>
      </c>
      <c r="K212" s="44">
        <f>IF(OR($A212="",$B212="",$C212=""),"",'OddsRatio_working_3-way'!H211)</f>
        <v>4.8049178462528328</v>
      </c>
      <c r="L212" s="45">
        <f>IF(OR($A212="",$B212="",$C212=""),"",'OddsRatio_working_3-way'!I211)</f>
        <v>4.3983649804888314</v>
      </c>
      <c r="M212" s="46">
        <f>IF(OR($A212="",$B212="",$C212=""),"",'OddsRatio_working_3-way'!J211)</f>
        <v>1.7714080017060538</v>
      </c>
      <c r="N212" s="47">
        <f t="shared" si="42"/>
        <v>20.990926699969414</v>
      </c>
      <c r="O212" s="48">
        <f t="shared" si="43"/>
        <v>22.912631257008869</v>
      </c>
      <c r="P212" s="48">
        <f t="shared" si="44"/>
        <v>56.09644204302171</v>
      </c>
      <c r="Q212" t="s">
        <v>341</v>
      </c>
      <c r="R212" t="s">
        <v>342</v>
      </c>
      <c r="S212" s="38">
        <v>44440</v>
      </c>
      <c r="T212" s="50">
        <v>100</v>
      </c>
      <c r="U212" s="50">
        <f t="shared" si="45"/>
        <v>78.494623655913983</v>
      </c>
      <c r="V212" s="50">
        <f t="shared" si="46"/>
        <v>76.525821596244128</v>
      </c>
      <c r="W212" s="50">
        <f t="shared" si="47"/>
        <v>42.528735632183903</v>
      </c>
      <c r="X212" s="50">
        <f t="shared" si="48"/>
        <v>80.945442771571962</v>
      </c>
      <c r="Y212" s="50">
        <f t="shared" si="49"/>
        <v>78.976640711902107</v>
      </c>
      <c r="Z212" s="50">
        <f t="shared" si="50"/>
        <v>44.979554747841888</v>
      </c>
      <c r="AA212" s="50">
        <f t="shared" si="51"/>
        <v>-2.4508191156579784</v>
      </c>
      <c r="AB212" s="50">
        <f t="shared" si="52"/>
        <v>-2.4508191156579784</v>
      </c>
      <c r="AC212" s="50">
        <f t="shared" si="53"/>
        <v>-2.4508191156579855</v>
      </c>
      <c r="AF212">
        <v>1.56</v>
      </c>
      <c r="AG212">
        <v>2.57</v>
      </c>
      <c r="AH212" s="57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3">
        <f t="shared" si="54"/>
        <v>2.2135051835247888E-2</v>
      </c>
      <c r="E213" s="44">
        <f>IF(OR($A213="",$B213="",$C213=""),"",A213*'MPTO_working_3-way'!$I212)</f>
        <v>3.0664051555057439</v>
      </c>
      <c r="F213" s="45">
        <f>IF(OR($A213="",$B213="",$C213=""),"",B213*'MPTO_working_3-way'!$I212)</f>
        <v>3.3934883720930227</v>
      </c>
      <c r="G213" s="46">
        <f>IF(OR($A213="",$B213="",$C213=""),"",C213*'MPTO_working_3-way'!$I212)</f>
        <v>2.6371084337349395</v>
      </c>
      <c r="H213" s="44">
        <f>IF(OR($A213="",$B213="",$C213=""),"",'MPTO_working_3-way'!E212)</f>
        <v>3.0679083094555875</v>
      </c>
      <c r="I213" s="45">
        <f>IF(OR($A213="",$B213="",$C213=""),"",'MPTO_working_3-way'!F212)</f>
        <v>3.4033693579148117</v>
      </c>
      <c r="J213" s="46">
        <f>IF(OR($A213="",$B213="",$C213=""),"",'MPTO_working_3-way'!G212)</f>
        <v>2.6300663227708179</v>
      </c>
      <c r="K213" s="44">
        <f>IF(OR($A213="",$B213="",$C213=""),"",'OddsRatio_working_3-way'!H212)</f>
        <v>3.0675348881765707</v>
      </c>
      <c r="L213" s="45">
        <f>IF(OR($A213="",$B213="",$C213=""),"",'OddsRatio_working_3-way'!I212)</f>
        <v>3.3983404702848214</v>
      </c>
      <c r="M213" s="46">
        <f>IF(OR($A213="",$B213="",$C213=""),"",'OddsRatio_working_3-way'!J212)</f>
        <v>2.6333525616594908</v>
      </c>
      <c r="N213" s="47">
        <f t="shared" si="42"/>
        <v>32.611476608187132</v>
      </c>
      <c r="O213" s="48">
        <f t="shared" si="43"/>
        <v>29.468201754385969</v>
      </c>
      <c r="P213" s="48">
        <f t="shared" si="44"/>
        <v>37.920321637426902</v>
      </c>
      <c r="Q213" t="s">
        <v>343</v>
      </c>
      <c r="R213" t="s">
        <v>344</v>
      </c>
      <c r="S213" s="38">
        <v>44440</v>
      </c>
      <c r="T213" s="50">
        <v>100</v>
      </c>
      <c r="U213" s="50">
        <f t="shared" si="45"/>
        <v>66.666666666666657</v>
      </c>
      <c r="V213" s="50">
        <f t="shared" si="46"/>
        <v>69.879518072289159</v>
      </c>
      <c r="W213" s="50">
        <f t="shared" si="47"/>
        <v>61.240310077519375</v>
      </c>
      <c r="X213" s="50">
        <f t="shared" si="48"/>
        <v>68.880171850191459</v>
      </c>
      <c r="Y213" s="50">
        <f t="shared" si="49"/>
        <v>72.093023255813947</v>
      </c>
      <c r="Z213" s="50">
        <f t="shared" si="50"/>
        <v>63.453815261044177</v>
      </c>
      <c r="AA213" s="50">
        <f t="shared" si="51"/>
        <v>-2.2135051835248021</v>
      </c>
      <c r="AB213" s="50">
        <f t="shared" si="52"/>
        <v>-2.2135051835247879</v>
      </c>
      <c r="AC213" s="50">
        <f t="shared" si="53"/>
        <v>-2.2135051835248021</v>
      </c>
      <c r="AF213">
        <v>1.97</v>
      </c>
      <c r="AG213">
        <v>1.93</v>
      </c>
      <c r="AH213" s="57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3">
        <f t="shared" si="54"/>
        <v>2.197398967174391E-2</v>
      </c>
      <c r="E214" s="44">
        <f>IF(OR($A214="",$B214="",$C214=""),"",A214*'MPTO_working_3-way'!$I213)</f>
        <v>2.3709796560384455</v>
      </c>
      <c r="F214" s="45">
        <f>IF(OR($A214="",$B214="",$C214=""),"",B214*'MPTO_working_3-way'!$I213)</f>
        <v>3.7097655825084304</v>
      </c>
      <c r="G214" s="46">
        <f>IF(OR($A214="",$B214="",$C214=""),"",C214*'MPTO_working_3-way'!$I213)</f>
        <v>3.2396575472594282</v>
      </c>
      <c r="H214" s="44">
        <f>IF(OR($A214="",$B214="",$C214=""),"",'MPTO_working_3-way'!E213)</f>
        <v>2.3601057938618055</v>
      </c>
      <c r="I214" s="45">
        <f>IF(OR($A214="",$B214="",$C214=""),"",'MPTO_working_3-way'!F213)</f>
        <v>3.7291526785559634</v>
      </c>
      <c r="J214" s="46">
        <f>IF(OR($A214="",$B214="",$C214=""),"",'MPTO_working_3-way'!G213)</f>
        <v>3.2453544776331085</v>
      </c>
      <c r="K214" s="44">
        <f>IF(OR($A214="",$B214="",$C214=""),"",'OddsRatio_working_3-way'!H213)</f>
        <v>2.3648713840849394</v>
      </c>
      <c r="L214" s="45">
        <f>IF(OR($A214="",$B214="",$C214=""),"",'OddsRatio_working_3-way'!I213)</f>
        <v>3.7194028334419627</v>
      </c>
      <c r="M214" s="46">
        <f>IF(OR($A214="",$B214="",$C214=""),"",'OddsRatio_working_3-way'!J213)</f>
        <v>3.2437658359578179</v>
      </c>
      <c r="N214" s="47">
        <f t="shared" si="42"/>
        <v>42.176658810765645</v>
      </c>
      <c r="O214" s="48">
        <f t="shared" si="43"/>
        <v>26.955881113216606</v>
      </c>
      <c r="P214" s="48">
        <f t="shared" si="44"/>
        <v>30.867460076017757</v>
      </c>
      <c r="Q214" t="s">
        <v>345</v>
      </c>
      <c r="R214" t="s">
        <v>346</v>
      </c>
      <c r="S214" s="38">
        <v>44440</v>
      </c>
      <c r="T214" s="50">
        <v>100</v>
      </c>
      <c r="U214" s="50">
        <f t="shared" si="45"/>
        <v>56.896551724137922</v>
      </c>
      <c r="V214" s="50">
        <f t="shared" si="46"/>
        <v>72.451790633608823</v>
      </c>
      <c r="W214" s="50">
        <f t="shared" si="47"/>
        <v>68.454258675078862</v>
      </c>
      <c r="X214" s="50">
        <f t="shared" si="48"/>
        <v>59.093950691312315</v>
      </c>
      <c r="Y214" s="50">
        <f t="shared" si="49"/>
        <v>74.649189600783203</v>
      </c>
      <c r="Z214" s="50">
        <f t="shared" si="50"/>
        <v>70.651657642253255</v>
      </c>
      <c r="AA214" s="50">
        <f t="shared" si="51"/>
        <v>-2.1973989671743936</v>
      </c>
      <c r="AB214" s="50">
        <f t="shared" si="52"/>
        <v>-2.1973989671743794</v>
      </c>
      <c r="AC214" s="50">
        <f t="shared" si="53"/>
        <v>-2.1973989671743936</v>
      </c>
      <c r="AF214">
        <v>1.75</v>
      </c>
      <c r="AG214">
        <v>2.19</v>
      </c>
      <c r="AH214" s="57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3">
        <f t="shared" si="54"/>
        <v>2.7249387326409247E-2</v>
      </c>
      <c r="E215" s="44">
        <f>IF(OR($A215="",$B215="",$C215=""),"",A215*'MPTO_working_3-way'!$I214)</f>
        <v>3.7905502392344501</v>
      </c>
      <c r="F215" s="45">
        <f>IF(OR($A215="",$B215="",$C215=""),"",B215*'MPTO_working_3-way'!$I214)</f>
        <v>3.6980977943750735</v>
      </c>
      <c r="G215" s="46">
        <f>IF(OR($A215="",$B215="",$C215=""),"",C215*'MPTO_working_3-way'!$I214)</f>
        <v>2.1469512195121951</v>
      </c>
      <c r="H215" s="44">
        <f>IF(OR($A215="",$B215="",$C215=""),"",'MPTO_working_3-way'!E214)</f>
        <v>3.8179657912324569</v>
      </c>
      <c r="I215" s="45">
        <f>IF(OR($A215="",$B215="",$C215=""),"",'MPTO_working_3-way'!F214)</f>
        <v>3.7216967474182039</v>
      </c>
      <c r="J215" s="46">
        <f>IF(OR($A215="",$B215="",$C215=""),"",'MPTO_working_3-way'!G214)</f>
        <v>2.1304437906600922</v>
      </c>
      <c r="K215" s="44">
        <f>IF(OR($A215="",$B215="",$C215=""),"",'OddsRatio_working_3-way'!H214)</f>
        <v>3.8063328855872043</v>
      </c>
      <c r="L215" s="45">
        <f>IF(OR($A215="",$B215="",$C215=""),"",'OddsRatio_working_3-way'!I214)</f>
        <v>3.7124407072590078</v>
      </c>
      <c r="M215" s="46">
        <f>IF(OR($A215="",$B215="",$C215=""),"",'OddsRatio_working_3-way'!J214)</f>
        <v>2.1371386041970455</v>
      </c>
      <c r="N215" s="47">
        <f t="shared" si="42"/>
        <v>26.381394174634732</v>
      </c>
      <c r="O215" s="48">
        <f t="shared" si="43"/>
        <v>27.040929029000594</v>
      </c>
      <c r="P215" s="48">
        <f t="shared" si="44"/>
        <v>46.577676796364671</v>
      </c>
      <c r="Q215" t="s">
        <v>347</v>
      </c>
      <c r="R215" t="s">
        <v>348</v>
      </c>
      <c r="S215" s="38">
        <v>44440</v>
      </c>
      <c r="T215" s="50">
        <v>100</v>
      </c>
      <c r="U215" s="50">
        <f t="shared" si="45"/>
        <v>72.899728997289984</v>
      </c>
      <c r="V215" s="50">
        <f t="shared" si="46"/>
        <v>72.222222222222229</v>
      </c>
      <c r="W215" s="50">
        <f t="shared" si="47"/>
        <v>52.153110047846894</v>
      </c>
      <c r="X215" s="50">
        <f t="shared" si="48"/>
        <v>75.624667729930891</v>
      </c>
      <c r="Y215" s="50">
        <f t="shared" si="49"/>
        <v>74.947160954863151</v>
      </c>
      <c r="Z215" s="50">
        <f t="shared" si="50"/>
        <v>54.878048780487809</v>
      </c>
      <c r="AA215" s="50">
        <f t="shared" si="51"/>
        <v>-2.7249387326409078</v>
      </c>
      <c r="AB215" s="50">
        <f t="shared" si="52"/>
        <v>-2.724938732640922</v>
      </c>
      <c r="AC215" s="50">
        <f t="shared" si="53"/>
        <v>-2.7249387326409149</v>
      </c>
      <c r="AF215">
        <v>1.78</v>
      </c>
      <c r="AG215">
        <v>2.11</v>
      </c>
      <c r="AH215" s="57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3">
        <f t="shared" si="54"/>
        <v>3.0303263823600268E-2</v>
      </c>
      <c r="E216" s="44">
        <f>IF(OR($A216="",$B216="",$C216=""),"",A216*'MPTO_working_3-way'!$I215)</f>
        <v>1.8957580054354246</v>
      </c>
      <c r="F216" s="45">
        <f>IF(OR($A216="",$B216="",$C216=""),"",B216*'MPTO_working_3-way'!$I215)</f>
        <v>4.0181827289120413</v>
      </c>
      <c r="G216" s="46">
        <f>IF(OR($A216="",$B216="",$C216=""),"",C216*'MPTO_working_3-way'!$I215)</f>
        <v>4.4715161649944246</v>
      </c>
      <c r="H216" s="44">
        <f>IF(OR($A216="",$B216="",$C216=""),"",'MPTO_working_3-way'!E215)</f>
        <v>1.8748458890915163</v>
      </c>
      <c r="I216" s="45">
        <f>IF(OR($A216="",$B216="",$C216=""),"",'MPTO_working_3-way'!F215)</f>
        <v>4.0599381915644335</v>
      </c>
      <c r="J216" s="46">
        <f>IF(OR($A216="",$B216="",$C216=""),"",'MPTO_working_3-way'!G215)</f>
        <v>4.5389832221155588</v>
      </c>
      <c r="K216" s="44">
        <f>IF(OR($A216="",$B216="",$C216=""),"",'OddsRatio_working_3-way'!H215)</f>
        <v>1.8826468168309021</v>
      </c>
      <c r="L216" s="45">
        <f>IF(OR($A216="",$B216="",$C216=""),"",'OddsRatio_working_3-way'!I215)</f>
        <v>4.0472330581066842</v>
      </c>
      <c r="M216" s="46">
        <f>IF(OR($A216="",$B216="",$C216=""),"",'OddsRatio_working_3-way'!J215)</f>
        <v>4.5095718669228715</v>
      </c>
      <c r="N216" s="47">
        <f t="shared" si="42"/>
        <v>52.749348658048604</v>
      </c>
      <c r="O216" s="48">
        <f t="shared" si="43"/>
        <v>24.886872187387031</v>
      </c>
      <c r="P216" s="48">
        <f t="shared" si="44"/>
        <v>22.363779154564387</v>
      </c>
      <c r="Q216" t="s">
        <v>349</v>
      </c>
      <c r="R216" t="s">
        <v>350</v>
      </c>
      <c r="S216" s="38">
        <v>44440</v>
      </c>
      <c r="T216" s="50">
        <v>100</v>
      </c>
      <c r="U216" s="50">
        <f t="shared" si="45"/>
        <v>45.652173913043477</v>
      </c>
      <c r="V216" s="50">
        <f t="shared" si="46"/>
        <v>74.358974358974365</v>
      </c>
      <c r="W216" s="50">
        <f t="shared" si="47"/>
        <v>76.958525345622121</v>
      </c>
      <c r="X216" s="50">
        <f t="shared" si="48"/>
        <v>48.682500295403521</v>
      </c>
      <c r="Y216" s="50">
        <f t="shared" si="49"/>
        <v>77.389300741334395</v>
      </c>
      <c r="Z216" s="50">
        <f t="shared" si="50"/>
        <v>79.988851727982151</v>
      </c>
      <c r="AA216" s="50">
        <f t="shared" si="51"/>
        <v>-3.0303263823600446</v>
      </c>
      <c r="AB216" s="50">
        <f t="shared" si="52"/>
        <v>-3.0303263823600304</v>
      </c>
      <c r="AC216" s="50">
        <f t="shared" si="53"/>
        <v>-3.0303263823600304</v>
      </c>
      <c r="AF216">
        <v>1.74</v>
      </c>
      <c r="AG216">
        <v>2.1800000000000002</v>
      </c>
      <c r="AH216" s="57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3">
        <f t="shared" si="54"/>
        <v>2.9688105812273324E-2</v>
      </c>
      <c r="E217" s="44">
        <f>IF(OR($A217="",$B217="",$C217=""),"",A217*'MPTO_working_3-way'!$I216)</f>
        <v>3.9540023263191295</v>
      </c>
      <c r="F217" s="45">
        <f>IF(OR($A217="",$B217="",$C217=""),"",B217*'MPTO_working_3-way'!$I216)</f>
        <v>3.974596088435375</v>
      </c>
      <c r="G217" s="46">
        <f>IF(OR($A217="",$B217="",$C217=""),"",C217*'MPTO_working_3-way'!$I216)</f>
        <v>2.0181886873920556</v>
      </c>
      <c r="H217" s="44">
        <f>IF(OR($A217="",$B217="",$C217=""),"",'MPTO_working_3-way'!E216)</f>
        <v>3.991687209264835</v>
      </c>
      <c r="I217" s="45">
        <f>IF(OR($A217="",$B217="",$C217=""),"",'MPTO_working_3-way'!F216)</f>
        <v>4.0133029395252624</v>
      </c>
      <c r="J217" s="46">
        <f>IF(OR($A217="",$B217="",$C217=""),"",'MPTO_working_3-way'!G216)</f>
        <v>1.9987685732254945</v>
      </c>
      <c r="K217" s="44">
        <f>IF(OR($A217="",$B217="",$C217=""),"",'OddsRatio_working_3-way'!H216)</f>
        <v>3.9770027365324547</v>
      </c>
      <c r="L217" s="45">
        <f>IF(OR($A217="",$B217="",$C217=""),"",'OddsRatio_working_3-way'!I216)</f>
        <v>3.9979675445362028</v>
      </c>
      <c r="M217" s="46">
        <f>IF(OR($A217="",$B217="",$C217=""),"",'OddsRatio_working_3-way'!J216)</f>
        <v>2.0063107841799841</v>
      </c>
      <c r="N217" s="47">
        <f t="shared" si="42"/>
        <v>25.290829834460993</v>
      </c>
      <c r="O217" s="48">
        <f t="shared" si="43"/>
        <v>25.15978926537052</v>
      </c>
      <c r="P217" s="48">
        <f t="shared" si="44"/>
        <v>49.549380900168472</v>
      </c>
      <c r="Q217" t="s">
        <v>351</v>
      </c>
      <c r="R217" t="s">
        <v>352</v>
      </c>
      <c r="S217" s="38">
        <v>44440</v>
      </c>
      <c r="T217" s="50">
        <v>100</v>
      </c>
      <c r="U217" s="50">
        <f t="shared" si="45"/>
        <v>73.958333333333343</v>
      </c>
      <c r="V217" s="50">
        <f t="shared" si="46"/>
        <v>74.093264248704671</v>
      </c>
      <c r="W217" s="50">
        <f t="shared" si="47"/>
        <v>48.979591836734699</v>
      </c>
      <c r="X217" s="50">
        <f t="shared" si="48"/>
        <v>76.927143914560645</v>
      </c>
      <c r="Y217" s="50">
        <f t="shared" si="49"/>
        <v>77.062074829931973</v>
      </c>
      <c r="Z217" s="50">
        <f t="shared" si="50"/>
        <v>51.948402417962015</v>
      </c>
      <c r="AA217" s="50">
        <f t="shared" si="51"/>
        <v>-2.9688105812273022</v>
      </c>
      <c r="AB217" s="50">
        <f t="shared" si="52"/>
        <v>-2.9688105812273022</v>
      </c>
      <c r="AC217" s="50">
        <f t="shared" si="53"/>
        <v>-2.9688105812273164</v>
      </c>
      <c r="AF217">
        <v>1.75</v>
      </c>
      <c r="AG217">
        <v>2.16</v>
      </c>
      <c r="AH217" s="57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3">
        <f t="shared" si="54"/>
        <v>3.3513635490344473E-2</v>
      </c>
      <c r="E218" s="44">
        <f>IF(OR($A218="",$B218="",$C218=""),"",A218*'MPTO_working_3-way'!$I217)</f>
        <v>2.5321084069513442</v>
      </c>
      <c r="F218" s="45">
        <f>IF(OR($A218="",$B218="",$C218=""),"",B218*'MPTO_working_3-way'!$I217)</f>
        <v>3.6999788150554331</v>
      </c>
      <c r="G218" s="46">
        <f>IF(OR($A218="",$B218="",$C218=""),"",C218*'MPTO_working_3-way'!$I217)</f>
        <v>2.9868544065670957</v>
      </c>
      <c r="H218" s="44">
        <f>IF(OR($A218="",$B218="",$C218=""),"",'MPTO_working_3-way'!E217)</f>
        <v>2.5189421078939445</v>
      </c>
      <c r="I218" s="45">
        <f>IF(OR($A218="",$B218="",$C218=""),"",'MPTO_working_3-way'!F217)</f>
        <v>3.7291392355527822</v>
      </c>
      <c r="J218" s="46">
        <f>IF(OR($A218="",$B218="",$C218=""),"",'MPTO_working_3-way'!G217)</f>
        <v>2.9864158448036773</v>
      </c>
      <c r="K218" s="44">
        <f>IF(OR($A218="",$B218="",$C218=""),"",'OddsRatio_working_3-way'!H217)</f>
        <v>2.5250698063232218</v>
      </c>
      <c r="L218" s="45">
        <f>IF(OR($A218="",$B218="",$C218=""),"",'OddsRatio_working_3-way'!I217)</f>
        <v>3.7135724829751111</v>
      </c>
      <c r="M218" s="46">
        <f>IF(OR($A218="",$B218="",$C218=""),"",'OddsRatio_working_3-way'!J217)</f>
        <v>2.9878496096213021</v>
      </c>
      <c r="N218" s="47">
        <f t="shared" si="42"/>
        <v>39.492779900525619</v>
      </c>
      <c r="O218" s="48">
        <f t="shared" si="43"/>
        <v>27.027181775499383</v>
      </c>
      <c r="P218" s="48">
        <f t="shared" si="44"/>
        <v>33.480038323975009</v>
      </c>
      <c r="Q218" t="s">
        <v>353</v>
      </c>
      <c r="R218" t="s">
        <v>354</v>
      </c>
      <c r="S218" s="38">
        <v>44440</v>
      </c>
      <c r="T218" s="50">
        <v>100</v>
      </c>
      <c r="U218" s="50">
        <f t="shared" si="45"/>
        <v>59.183673469387763</v>
      </c>
      <c r="V218" s="50">
        <f t="shared" si="46"/>
        <v>72.067039106145245</v>
      </c>
      <c r="W218" s="50">
        <f t="shared" si="47"/>
        <v>65.397923875432525</v>
      </c>
      <c r="X218" s="50">
        <f t="shared" si="48"/>
        <v>62.535037018422223</v>
      </c>
      <c r="Y218" s="50">
        <f t="shared" si="49"/>
        <v>75.418402655179719</v>
      </c>
      <c r="Z218" s="50">
        <f t="shared" si="50"/>
        <v>68.749287424466985</v>
      </c>
      <c r="AA218" s="50">
        <f t="shared" si="51"/>
        <v>-3.3513635490344598</v>
      </c>
      <c r="AB218" s="50">
        <f t="shared" si="52"/>
        <v>-3.351363549034474</v>
      </c>
      <c r="AC218" s="50">
        <f t="shared" si="53"/>
        <v>-3.3513635490344598</v>
      </c>
      <c r="AF218">
        <v>2.0699999999999998</v>
      </c>
      <c r="AG218">
        <v>1.82</v>
      </c>
      <c r="AH218" s="57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3">
        <f t="shared" si="54"/>
        <v>3.3803872426163561E-2</v>
      </c>
      <c r="E219" s="44">
        <f>IF(OR($A219="",$B219="",$C219=""),"",A219*'MPTO_working_3-way'!$I218)</f>
        <v>2.3157206742346066</v>
      </c>
      <c r="F219" s="45">
        <f>IF(OR($A219="",$B219="",$C219=""),"",B219*'MPTO_working_3-way'!$I218)</f>
        <v>3.7216939407341889</v>
      </c>
      <c r="G219" s="46">
        <f>IF(OR($A219="",$B219="",$C219=""),"",C219*'MPTO_working_3-way'!$I218)</f>
        <v>3.3391865079365082</v>
      </c>
      <c r="H219" s="44">
        <f>IF(OR($A219="",$B219="",$C219=""),"",'MPTO_working_3-way'!E218)</f>
        <v>2.2980020891954718</v>
      </c>
      <c r="I219" s="45">
        <f>IF(OR($A219="",$B219="",$C219=""),"",'MPTO_working_3-way'!F218)</f>
        <v>3.7522069500679955</v>
      </c>
      <c r="J219" s="46">
        <f>IF(OR($A219="",$B219="",$C219=""),"",'MPTO_working_3-way'!G218)</f>
        <v>3.3519976389355994</v>
      </c>
      <c r="K219" s="44">
        <f>IF(OR($A219="",$B219="",$C219=""),"",'OddsRatio_working_3-way'!H218)</f>
        <v>2.3055392955355032</v>
      </c>
      <c r="L219" s="45">
        <f>IF(OR($A219="",$B219="",$C219=""),"",'OddsRatio_working_3-way'!I218)</f>
        <v>3.7374211035421823</v>
      </c>
      <c r="M219" s="46">
        <f>IF(OR($A219="",$B219="",$C219=""),"",'OddsRatio_working_3-way'!J218)</f>
        <v>3.3478650234227185</v>
      </c>
      <c r="N219" s="47">
        <f t="shared" si="42"/>
        <v>43.183101102231191</v>
      </c>
      <c r="O219" s="48">
        <f t="shared" si="43"/>
        <v>26.869485130277187</v>
      </c>
      <c r="P219" s="48">
        <f t="shared" si="44"/>
        <v>29.947413767491604</v>
      </c>
      <c r="Q219" t="s">
        <v>355</v>
      </c>
      <c r="R219" t="s">
        <v>356</v>
      </c>
      <c r="S219" s="38">
        <v>44440</v>
      </c>
      <c r="T219" s="50">
        <v>100</v>
      </c>
      <c r="U219" s="50">
        <f t="shared" si="45"/>
        <v>55.357142857142868</v>
      </c>
      <c r="V219" s="50">
        <f t="shared" si="46"/>
        <v>72.222222222222229</v>
      </c>
      <c r="W219" s="50">
        <f t="shared" si="47"/>
        <v>69.040247678018574</v>
      </c>
      <c r="X219" s="50">
        <f t="shared" si="48"/>
        <v>58.737530099759205</v>
      </c>
      <c r="Y219" s="50">
        <f t="shared" si="49"/>
        <v>75.602609464838565</v>
      </c>
      <c r="Z219" s="50">
        <f t="shared" si="50"/>
        <v>72.420634920634924</v>
      </c>
      <c r="AA219" s="50">
        <f t="shared" si="51"/>
        <v>-3.3803872426163366</v>
      </c>
      <c r="AB219" s="50">
        <f t="shared" si="52"/>
        <v>-3.3803872426163366</v>
      </c>
      <c r="AC219" s="50">
        <f t="shared" si="53"/>
        <v>-3.3803872426163508</v>
      </c>
      <c r="AF219">
        <v>1.85</v>
      </c>
      <c r="AG219">
        <v>2.02</v>
      </c>
      <c r="AH219" s="57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3">
        <f t="shared" si="54"/>
        <v>3.4017703650587983E-2</v>
      </c>
      <c r="E220" s="44">
        <f>IF(OR($A220="",$B220="",$C220=""),"",A220*'MPTO_working_3-way'!$I219)</f>
        <v>3.9706279820182577</v>
      </c>
      <c r="F220" s="45">
        <f>IF(OR($A220="",$B220="",$C220=""),"",B220*'MPTO_working_3-way'!$I219)</f>
        <v>3.7121235561056105</v>
      </c>
      <c r="G220" s="46">
        <f>IF(OR($A220="",$B220="",$C220=""),"",C220*'MPTO_working_3-way'!$I219)</f>
        <v>2.0887157613741878</v>
      </c>
      <c r="H220" s="44">
        <f>IF(OR($A220="",$B220="",$C220=""),"",'MPTO_working_3-way'!E219)</f>
        <v>4.0148157603150159</v>
      </c>
      <c r="I220" s="45">
        <f>IF(OR($A220="",$B220="",$C220=""),"",'MPTO_working_3-way'!F219)</f>
        <v>3.7423427342926021</v>
      </c>
      <c r="J220" s="46">
        <f>IF(OR($A220="",$B220="",$C220=""),"",'MPTO_working_3-way'!G219)</f>
        <v>2.0673532508880585</v>
      </c>
      <c r="K220" s="44">
        <f>IF(OR($A220="",$B220="",$C220=""),"",'OddsRatio_working_3-way'!H219)</f>
        <v>3.9953989754650827</v>
      </c>
      <c r="L220" s="45">
        <f>IF(OR($A220="",$B220="",$C220=""),"",'OddsRatio_working_3-way'!I219)</f>
        <v>3.7317194881882267</v>
      </c>
      <c r="M220" s="46">
        <f>IF(OR($A220="",$B220="",$C220=""),"",'OddsRatio_working_3-way'!J219)</f>
        <v>2.0758123080895721</v>
      </c>
      <c r="N220" s="47">
        <f t="shared" si="42"/>
        <v>25.184933076800185</v>
      </c>
      <c r="O220" s="48">
        <f t="shared" si="43"/>
        <v>26.938758499975691</v>
      </c>
      <c r="P220" s="48">
        <f t="shared" si="44"/>
        <v>47.876308423224117</v>
      </c>
      <c r="Q220" t="s">
        <v>357</v>
      </c>
      <c r="R220" t="s">
        <v>358</v>
      </c>
      <c r="S220" s="38">
        <v>44440</v>
      </c>
      <c r="T220" s="50">
        <v>100</v>
      </c>
      <c r="U220" s="50">
        <f t="shared" si="45"/>
        <v>73.958333333333343</v>
      </c>
      <c r="V220" s="50">
        <f t="shared" si="46"/>
        <v>72.14484679665739</v>
      </c>
      <c r="W220" s="50">
        <f t="shared" si="47"/>
        <v>50.495049504950494</v>
      </c>
      <c r="X220" s="50">
        <f t="shared" si="48"/>
        <v>77.360103698392123</v>
      </c>
      <c r="Y220" s="50">
        <f t="shared" si="49"/>
        <v>75.546617161716185</v>
      </c>
      <c r="Z220" s="50">
        <f t="shared" si="50"/>
        <v>53.896819870009296</v>
      </c>
      <c r="AA220" s="50">
        <f t="shared" si="51"/>
        <v>-3.4017703650587805</v>
      </c>
      <c r="AB220" s="50">
        <f t="shared" si="52"/>
        <v>-3.4017703650587947</v>
      </c>
      <c r="AC220" s="50">
        <f t="shared" si="53"/>
        <v>-3.4017703650588018</v>
      </c>
      <c r="AF220">
        <v>2</v>
      </c>
      <c r="AG220">
        <v>1.87</v>
      </c>
      <c r="AH220" s="57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3">
        <f t="shared" si="54"/>
        <v>3.4748576850094803E-2</v>
      </c>
      <c r="E221" s="44">
        <f>IF(OR($A221="",$B221="",$C221=""),"",A221*'MPTO_working_3-way'!$I220)</f>
        <v>1.986717267552182</v>
      </c>
      <c r="F221" s="45">
        <f>IF(OR($A221="",$B221="",$C221=""),"",B221*'MPTO_working_3-way'!$I220)</f>
        <v>3.8492647058823528</v>
      </c>
      <c r="G221" s="46">
        <f>IF(OR($A221="",$B221="",$C221=""),"",C221*'MPTO_working_3-way'!$I220)</f>
        <v>4.221774193548387</v>
      </c>
      <c r="H221" s="44">
        <f>IF(OR($A221="",$B221="",$C221=""),"",'MPTO_working_3-way'!E220)</f>
        <v>1.9636702375407542</v>
      </c>
      <c r="I221" s="45">
        <f>IF(OR($A221="",$B221="",$C221=""),"",'MPTO_working_3-way'!F220)</f>
        <v>3.8875057630244347</v>
      </c>
      <c r="J221" s="46">
        <f>IF(OR($A221="",$B221="",$C221=""),"",'MPTO_working_3-way'!G220)</f>
        <v>4.2823768410360588</v>
      </c>
      <c r="K221" s="44">
        <f>IF(OR($A221="",$B221="",$C221=""),"",'OddsRatio_working_3-way'!H220)</f>
        <v>1.9724945157063731</v>
      </c>
      <c r="L221" s="45">
        <f>IF(OR($A221="",$B221="",$C221=""),"",'OddsRatio_working_3-way'!I220)</f>
        <v>3.8752011768710157</v>
      </c>
      <c r="M221" s="46">
        <f>IF(OR($A221="",$B221="",$C221=""),"",'OddsRatio_working_3-way'!J220)</f>
        <v>4.2557425091039445</v>
      </c>
      <c r="N221" s="47">
        <f t="shared" si="42"/>
        <v>50.334288443170969</v>
      </c>
      <c r="O221" s="48">
        <f t="shared" si="43"/>
        <v>25.97898758357211</v>
      </c>
      <c r="P221" s="48">
        <f t="shared" si="44"/>
        <v>23.686723973256925</v>
      </c>
      <c r="Q221" t="s">
        <v>359</v>
      </c>
      <c r="R221" t="s">
        <v>360</v>
      </c>
      <c r="S221" s="38">
        <v>44440</v>
      </c>
      <c r="T221" s="50">
        <v>100</v>
      </c>
      <c r="U221" s="50">
        <f t="shared" si="45"/>
        <v>47.916666666666671</v>
      </c>
      <c r="V221" s="50">
        <f t="shared" si="46"/>
        <v>73.118279569892465</v>
      </c>
      <c r="W221" s="50">
        <f t="shared" si="47"/>
        <v>75.490196078431367</v>
      </c>
      <c r="X221" s="50">
        <f t="shared" si="48"/>
        <v>51.391524351676154</v>
      </c>
      <c r="Y221" s="50">
        <f t="shared" si="49"/>
        <v>76.593137254901961</v>
      </c>
      <c r="Z221" s="50">
        <f t="shared" si="50"/>
        <v>78.965053763440864</v>
      </c>
      <c r="AA221" s="50">
        <f t="shared" si="51"/>
        <v>-3.4748576850094821</v>
      </c>
      <c r="AB221" s="50">
        <f t="shared" si="52"/>
        <v>-3.4748576850094963</v>
      </c>
      <c r="AC221" s="50">
        <f t="shared" si="53"/>
        <v>-3.4748576850094963</v>
      </c>
      <c r="AF221">
        <v>1.79</v>
      </c>
      <c r="AG221">
        <v>2.08</v>
      </c>
      <c r="AH221" s="57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3">
        <f t="shared" si="54"/>
        <v>3.3303873867357003E-2</v>
      </c>
      <c r="E222" s="44">
        <f>IF(OR($A222="",$B222="",$C222=""),"",A222*'MPTO_working_3-way'!$I221)</f>
        <v>2.4385971423269623</v>
      </c>
      <c r="F222" s="45">
        <f>IF(OR($A222="",$B222="",$C222=""),"",B222*'MPTO_working_3-way'!$I221)</f>
        <v>3.5132331711490137</v>
      </c>
      <c r="G222" s="46">
        <f>IF(OR($A222="",$B222="",$C222=""),"",C222*'MPTO_working_3-way'!$I221)</f>
        <v>3.2755732801595214</v>
      </c>
      <c r="H222" s="44">
        <f>IF(OR($A222="",$B222="",$C222=""),"",'MPTO_working_3-way'!E221)</f>
        <v>2.4234932136813812</v>
      </c>
      <c r="I222" s="45">
        <f>IF(OR($A222="",$B222="",$C222=""),"",'MPTO_working_3-way'!F221)</f>
        <v>3.5333646964690542</v>
      </c>
      <c r="J222" s="46">
        <f>IF(OR($A222="",$B222="",$C222=""),"",'MPTO_working_3-way'!G221)</f>
        <v>3.2856247265863159</v>
      </c>
      <c r="K222" s="44">
        <f>IF(OR($A222="",$B222="",$C222=""),"",'OddsRatio_working_3-way'!H221)</f>
        <v>2.4301085916347405</v>
      </c>
      <c r="L222" s="45">
        <f>IF(OR($A222="",$B222="",$C222=""),"",'OddsRatio_working_3-way'!I221)</f>
        <v>3.5237210440613072</v>
      </c>
      <c r="M222" s="46">
        <f>IF(OR($A222="",$B222="",$C222=""),"",'OddsRatio_working_3-way'!J221)</f>
        <v>3.2818644440054321</v>
      </c>
      <c r="N222" s="47">
        <f t="shared" si="42"/>
        <v>41.00718329579351</v>
      </c>
      <c r="O222" s="48">
        <f t="shared" si="43"/>
        <v>28.46380958178608</v>
      </c>
      <c r="P222" s="48">
        <f t="shared" si="44"/>
        <v>30.529007122420403</v>
      </c>
      <c r="Q222" t="s">
        <v>361</v>
      </c>
      <c r="R222" t="s">
        <v>83</v>
      </c>
      <c r="S222" s="38">
        <v>44440</v>
      </c>
      <c r="T222" s="50">
        <v>100</v>
      </c>
      <c r="U222" s="50">
        <f t="shared" si="45"/>
        <v>57.627118644067799</v>
      </c>
      <c r="V222" s="50">
        <f t="shared" si="46"/>
        <v>70.588235294117652</v>
      </c>
      <c r="W222" s="50">
        <f t="shared" si="47"/>
        <v>68.454258675078862</v>
      </c>
      <c r="X222" s="50">
        <f t="shared" si="48"/>
        <v>60.957506030803486</v>
      </c>
      <c r="Y222" s="50">
        <f t="shared" si="49"/>
        <v>73.918622680853346</v>
      </c>
      <c r="Z222" s="50">
        <f t="shared" si="50"/>
        <v>71.784646061814556</v>
      </c>
      <c r="AA222" s="50">
        <f t="shared" si="51"/>
        <v>-3.330387386735687</v>
      </c>
      <c r="AB222" s="50">
        <f t="shared" si="52"/>
        <v>-3.3303873867356941</v>
      </c>
      <c r="AC222" s="50">
        <f t="shared" si="53"/>
        <v>-3.3303873867356941</v>
      </c>
      <c r="AF222">
        <v>2.17</v>
      </c>
      <c r="AG222">
        <v>1.73</v>
      </c>
      <c r="AH222" s="57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3">
        <f t="shared" si="54"/>
        <v>3.4080269923143947E-2</v>
      </c>
      <c r="E223" s="44">
        <f>IF(OR($A223="",$B223="",$C223=""),"",A223*'MPTO_working_3-way'!$I222)</f>
        <v>2.4714518451163143</v>
      </c>
      <c r="F223" s="45">
        <f>IF(OR($A223="",$B223="",$C223=""),"",B223*'MPTO_working_3-way'!$I222)</f>
        <v>3.4331464961448379</v>
      </c>
      <c r="G223" s="46">
        <f>IF(OR($A223="",$B223="",$C223=""),"",C223*'MPTO_working_3-way'!$I222)</f>
        <v>3.2883752583555981</v>
      </c>
      <c r="H223" s="44">
        <f>IF(OR($A223="",$B223="",$C223=""),"",'MPTO_working_3-way'!E222)</f>
        <v>2.4567009415288368</v>
      </c>
      <c r="I223" s="45">
        <f>IF(OR($A223="",$B223="",$C223=""),"",'MPTO_working_3-way'!F222)</f>
        <v>3.4501231138674742</v>
      </c>
      <c r="J223" s="46">
        <f>IF(OR($A223="",$B223="",$C223=""),"",'MPTO_working_3-way'!G222)</f>
        <v>3.2991832801149767</v>
      </c>
      <c r="K223" s="44">
        <f>IF(OR($A223="",$B223="",$C223=""),"",'OddsRatio_working_3-way'!H222)</f>
        <v>2.4631960156412021</v>
      </c>
      <c r="L223" s="45">
        <f>IF(OR($A223="",$B223="",$C223=""),"",'OddsRatio_working_3-way'!I222)</f>
        <v>3.4421688894155311</v>
      </c>
      <c r="M223" s="46">
        <f>IF(OR($A223="",$B223="",$C223=""),"",'OddsRatio_working_3-way'!J222)</f>
        <v>3.2947966288473527</v>
      </c>
      <c r="N223" s="47">
        <f t="shared" si="42"/>
        <v>40.462046710561616</v>
      </c>
      <c r="O223" s="48">
        <f t="shared" si="43"/>
        <v>29.127798686217552</v>
      </c>
      <c r="P223" s="48">
        <f t="shared" si="44"/>
        <v>30.410154603220835</v>
      </c>
      <c r="Q223" t="s">
        <v>362</v>
      </c>
      <c r="R223" t="s">
        <v>363</v>
      </c>
      <c r="S223" s="38">
        <v>44440</v>
      </c>
      <c r="T223" s="50">
        <v>100</v>
      </c>
      <c r="U223" s="50">
        <f t="shared" si="45"/>
        <v>58.15899581589958</v>
      </c>
      <c r="V223" s="50">
        <f t="shared" si="46"/>
        <v>69.879518072289159</v>
      </c>
      <c r="W223" s="50">
        <f t="shared" si="47"/>
        <v>68.55345911949685</v>
      </c>
      <c r="X223" s="50">
        <f t="shared" si="48"/>
        <v>61.567022808213991</v>
      </c>
      <c r="Y223" s="50">
        <f t="shared" si="49"/>
        <v>73.287545064603549</v>
      </c>
      <c r="Z223" s="50">
        <f t="shared" si="50"/>
        <v>71.961486111811254</v>
      </c>
      <c r="AA223" s="50">
        <f t="shared" si="51"/>
        <v>-3.4080269923144115</v>
      </c>
      <c r="AB223" s="50">
        <f t="shared" si="52"/>
        <v>-3.4080269923143902</v>
      </c>
      <c r="AC223" s="50">
        <f t="shared" si="53"/>
        <v>-3.4080269923144044</v>
      </c>
      <c r="AF223">
        <v>2.17</v>
      </c>
      <c r="AG223">
        <v>1.74</v>
      </c>
      <c r="AH223" s="57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3">
        <f t="shared" si="54"/>
        <v>3.458943557676486E-2</v>
      </c>
      <c r="E224" s="44">
        <f>IF(OR($A224="",$B224="",$C224=""),"",A224*'MPTO_working_3-way'!$I223)</f>
        <v>2.1312542372881356</v>
      </c>
      <c r="F224" s="45">
        <f>IF(OR($A224="",$B224="",$C224=""),"",B224*'MPTO_working_3-way'!$I223)</f>
        <v>3.8797103834128683</v>
      </c>
      <c r="G224" s="46">
        <f>IF(OR($A224="",$B224="",$C224=""),"",C224*'MPTO_working_3-way'!$I223)</f>
        <v>3.6624466019417476</v>
      </c>
      <c r="H224" s="44">
        <f>IF(OR($A224="",$B224="",$C224=""),"",'MPTO_working_3-way'!E223)</f>
        <v>2.110118289775226</v>
      </c>
      <c r="I224" s="45">
        <f>IF(OR($A224="",$B224="",$C224=""),"",'MPTO_working_3-way'!F223)</f>
        <v>3.919465107279529</v>
      </c>
      <c r="J224" s="46">
        <f>IF(OR($A224="",$B224="",$C224=""),"",'MPTO_working_3-way'!G223)</f>
        <v>3.6906352483906235</v>
      </c>
      <c r="K224" s="44">
        <f>IF(OR($A224="",$B224="",$C224=""),"",'OddsRatio_working_3-way'!H223)</f>
        <v>2.1185912192614449</v>
      </c>
      <c r="L224" s="45">
        <f>IF(OR($A224="",$B224="",$C224=""),"",'OddsRatio_working_3-way'!I223)</f>
        <v>3.9020055216688418</v>
      </c>
      <c r="M224" s="46">
        <f>IF(OR($A224="",$B224="",$C224=""),"",'OddsRatio_working_3-way'!J223)</f>
        <v>3.6803978272868578</v>
      </c>
      <c r="N224" s="47">
        <f t="shared" si="42"/>
        <v>46.920727827967937</v>
      </c>
      <c r="O224" s="48">
        <f t="shared" si="43"/>
        <v>25.775119820163717</v>
      </c>
      <c r="P224" s="48">
        <f t="shared" si="44"/>
        <v>27.304152351868343</v>
      </c>
      <c r="Q224" t="s">
        <v>364</v>
      </c>
      <c r="R224" t="s">
        <v>243</v>
      </c>
      <c r="S224" s="38">
        <v>44440</v>
      </c>
      <c r="T224" s="50">
        <v>100</v>
      </c>
      <c r="U224" s="50">
        <f t="shared" si="45"/>
        <v>51.456310679611654</v>
      </c>
      <c r="V224" s="50">
        <f t="shared" si="46"/>
        <v>73.333333333333329</v>
      </c>
      <c r="W224" s="50">
        <f t="shared" si="47"/>
        <v>71.751412429378533</v>
      </c>
      <c r="X224" s="50">
        <f t="shared" si="48"/>
        <v>54.915254237288138</v>
      </c>
      <c r="Y224" s="50">
        <f t="shared" si="49"/>
        <v>76.79227689100982</v>
      </c>
      <c r="Z224" s="50">
        <f t="shared" si="50"/>
        <v>75.21035598705501</v>
      </c>
      <c r="AA224" s="50">
        <f t="shared" si="51"/>
        <v>-3.4589435576764842</v>
      </c>
      <c r="AB224" s="50">
        <f t="shared" si="52"/>
        <v>-3.4589435576764913</v>
      </c>
      <c r="AC224" s="50">
        <f t="shared" si="53"/>
        <v>-3.4589435576764771</v>
      </c>
      <c r="AF224">
        <v>1.97</v>
      </c>
      <c r="AG224">
        <v>1.89</v>
      </c>
      <c r="AH224" s="57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3">
        <f t="shared" si="54"/>
        <v>3.3333842177445838E-2</v>
      </c>
      <c r="E225" s="44">
        <f>IF(OR($A225="",$B225="",$C225=""),"",A225*'MPTO_working_3-way'!$I224)</f>
        <v>2.9966681423145927</v>
      </c>
      <c r="F225" s="45">
        <f>IF(OR($A225="",$B225="",$C225=""),"",B225*'MPTO_working_3-way'!$I224)</f>
        <v>3.4513350328726689</v>
      </c>
      <c r="G225" s="46">
        <f>IF(OR($A225="",$B225="",$C225=""),"",C225*'MPTO_working_3-way'!$I224)</f>
        <v>2.6556679743960356</v>
      </c>
      <c r="H225" s="44">
        <f>IF(OR($A225="",$B225="",$C225=""),"",'MPTO_working_3-way'!E224)</f>
        <v>2.9965572061527301</v>
      </c>
      <c r="I225" s="45">
        <f>IF(OR($A225="",$B225="",$C225=""),"",'MPTO_working_3-way'!F224)</f>
        <v>3.4687304045385763</v>
      </c>
      <c r="J225" s="46">
        <f>IF(OR($A225="",$B225="",$C225=""),"",'MPTO_working_3-way'!G224)</f>
        <v>2.6455461945528267</v>
      </c>
      <c r="K225" s="44">
        <f>IF(OR($A225="",$B225="",$C225=""),"",'OddsRatio_working_3-way'!H224)</f>
        <v>2.9971987165621496</v>
      </c>
      <c r="L225" s="45">
        <f>IF(OR($A225="",$B225="",$C225=""),"",'OddsRatio_working_3-way'!I224)</f>
        <v>3.4597078930291727</v>
      </c>
      <c r="M225" s="46">
        <f>IF(OR($A225="",$B225="",$C225=""),"",'OddsRatio_working_3-way'!J224)</f>
        <v>2.6503168342118819</v>
      </c>
      <c r="N225" s="47">
        <f t="shared" si="42"/>
        <v>33.370395135832801</v>
      </c>
      <c r="O225" s="48">
        <f t="shared" si="43"/>
        <v>28.974295177818899</v>
      </c>
      <c r="P225" s="48">
        <f t="shared" si="44"/>
        <v>37.655309686348296</v>
      </c>
      <c r="Q225" t="s">
        <v>365</v>
      </c>
      <c r="R225" t="s">
        <v>242</v>
      </c>
      <c r="S225" s="38">
        <v>44440</v>
      </c>
      <c r="T225" s="50">
        <v>100</v>
      </c>
      <c r="U225" s="50">
        <f t="shared" si="45"/>
        <v>65.517241379310349</v>
      </c>
      <c r="V225" s="50">
        <f t="shared" si="46"/>
        <v>70.059880239520965</v>
      </c>
      <c r="W225" s="50">
        <f t="shared" si="47"/>
        <v>61.089494163424128</v>
      </c>
      <c r="X225" s="50">
        <f t="shared" si="48"/>
        <v>68.850625597054929</v>
      </c>
      <c r="Y225" s="50">
        <f t="shared" si="49"/>
        <v>73.393264457265531</v>
      </c>
      <c r="Z225" s="50">
        <f t="shared" si="50"/>
        <v>64.422878381168701</v>
      </c>
      <c r="AA225" s="50">
        <f t="shared" si="51"/>
        <v>-3.3333842177445803</v>
      </c>
      <c r="AB225" s="50">
        <f t="shared" si="52"/>
        <v>-3.3333842177445661</v>
      </c>
      <c r="AC225" s="50">
        <f t="shared" si="53"/>
        <v>-3.3333842177445732</v>
      </c>
      <c r="AF225">
        <v>2.21</v>
      </c>
      <c r="AG225">
        <v>1.71</v>
      </c>
      <c r="AH225" s="57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3">
        <f t="shared" si="54"/>
        <v>3.3962656680709413E-2</v>
      </c>
      <c r="E226" s="44">
        <f>IF(OR($A226="",$B226="",$C226=""),"",A226*'MPTO_working_3-way'!$I225)</f>
        <v>3.5154730327144117</v>
      </c>
      <c r="F226" s="45">
        <f>IF(OR($A226="",$B226="",$C226=""),"",B226*'MPTO_working_3-way'!$I225)</f>
        <v>3.5981900452488689</v>
      </c>
      <c r="G226" s="46">
        <f>IF(OR($A226="",$B226="",$C226=""),"",C226*'MPTO_working_3-way'!$I225)</f>
        <v>2.2850574712643676</v>
      </c>
      <c r="H226" s="44">
        <f>IF(OR($A226="",$B226="",$C226=""),"",'MPTO_working_3-way'!E225)</f>
        <v>3.5361083864639529</v>
      </c>
      <c r="I226" s="45">
        <f>IF(OR($A226="",$B226="",$C226=""),"",'MPTO_working_3-way'!F225)</f>
        <v>3.6227232759703556</v>
      </c>
      <c r="J226" s="46">
        <f>IF(OR($A226="",$B226="",$C226=""),"",'MPTO_working_3-way'!G225)</f>
        <v>2.2667112036782329</v>
      </c>
      <c r="K226" s="44">
        <f>IF(OR($A226="",$B226="",$C226=""),"",'OddsRatio_working_3-way'!H225)</f>
        <v>3.5277347358934801</v>
      </c>
      <c r="L226" s="45">
        <f>IF(OR($A226="",$B226="",$C226=""),"",'OddsRatio_working_3-way'!I225)</f>
        <v>3.6119925604232632</v>
      </c>
      <c r="M226" s="46">
        <f>IF(OR($A226="",$B226="",$C226=""),"",'OddsRatio_working_3-way'!J225)</f>
        <v>2.2743995960129628</v>
      </c>
      <c r="N226" s="47">
        <f t="shared" si="42"/>
        <v>28.445674044265594</v>
      </c>
      <c r="O226" s="48">
        <f t="shared" si="43"/>
        <v>27.791750503018108</v>
      </c>
      <c r="P226" s="48">
        <f t="shared" si="44"/>
        <v>43.762575452716298</v>
      </c>
      <c r="Q226" t="s">
        <v>366</v>
      </c>
      <c r="R226" t="s">
        <v>367</v>
      </c>
      <c r="S226" s="38">
        <v>44440</v>
      </c>
      <c r="T226" s="50">
        <v>100</v>
      </c>
      <c r="U226" s="50">
        <f t="shared" si="45"/>
        <v>70.588235294117652</v>
      </c>
      <c r="V226" s="50">
        <f t="shared" si="46"/>
        <v>71.264367816091948</v>
      </c>
      <c r="W226" s="50">
        <f t="shared" si="47"/>
        <v>54.751131221719454</v>
      </c>
      <c r="X226" s="50">
        <f t="shared" si="48"/>
        <v>73.984500962188577</v>
      </c>
      <c r="Y226" s="50">
        <f t="shared" si="49"/>
        <v>74.660633484162901</v>
      </c>
      <c r="Z226" s="50">
        <f t="shared" si="50"/>
        <v>58.1473968897904</v>
      </c>
      <c r="AA226" s="50">
        <f t="shared" si="51"/>
        <v>-3.3962656680709244</v>
      </c>
      <c r="AB226" s="50">
        <f t="shared" si="52"/>
        <v>-3.3962656680709529</v>
      </c>
      <c r="AC226" s="50">
        <f t="shared" si="53"/>
        <v>-3.3962656680709458</v>
      </c>
      <c r="AF226">
        <v>2.0299999999999998</v>
      </c>
      <c r="AG226">
        <v>1.85</v>
      </c>
      <c r="AH226" s="57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3">
        <f t="shared" si="54"/>
        <v>3.9269603518716778E-2</v>
      </c>
      <c r="E227" s="44">
        <f>IF(OR($A227="",$B227="",$C227=""),"",A227*'MPTO_working_3-way'!$I226)</f>
        <v>2.4526762643041713</v>
      </c>
      <c r="F227" s="45">
        <f>IF(OR($A227="",$B227="",$C227=""),"",B227*'MPTO_working_3-way'!$I226)</f>
        <v>4.0219733656174341</v>
      </c>
      <c r="G227" s="46">
        <f>IF(OR($A227="",$B227="",$C227=""),"",C227*'MPTO_working_3-way'!$I226)</f>
        <v>2.9099548898524068</v>
      </c>
      <c r="H227" s="44">
        <f>IF(OR($A227="",$B227="",$C227=""),"",'MPTO_working_3-way'!E226)</f>
        <v>2.4352293186591063</v>
      </c>
      <c r="I227" s="45">
        <f>IF(OR($A227="",$B227="",$C227=""),"",'MPTO_working_3-way'!F226)</f>
        <v>4.0765068204908044</v>
      </c>
      <c r="J227" s="46">
        <f>IF(OR($A227="",$B227="",$C227=""),"",'MPTO_working_3-way'!G226)</f>
        <v>2.9065290263137156</v>
      </c>
      <c r="K227" s="44">
        <f>IF(OR($A227="",$B227="",$C227=""),"",'OddsRatio_working_3-way'!H226)</f>
        <v>2.4434464351179215</v>
      </c>
      <c r="L227" s="45">
        <f>IF(OR($A227="",$B227="",$C227=""),"",'OddsRatio_working_3-way'!I226)</f>
        <v>4.0460965211679687</v>
      </c>
      <c r="M227" s="46">
        <f>IF(OR($A227="",$B227="",$C227=""),"",'OddsRatio_working_3-way'!J226)</f>
        <v>2.9104438111854858</v>
      </c>
      <c r="N227" s="47">
        <f t="shared" si="42"/>
        <v>40.771789353280255</v>
      </c>
      <c r="O227" s="48">
        <f t="shared" si="43"/>
        <v>24.863416763240668</v>
      </c>
      <c r="P227" s="48">
        <f t="shared" si="44"/>
        <v>34.364793883479074</v>
      </c>
      <c r="Q227" t="s">
        <v>368</v>
      </c>
      <c r="R227" t="s">
        <v>369</v>
      </c>
      <c r="S227" s="38">
        <v>44440</v>
      </c>
      <c r="T227" s="50">
        <v>100</v>
      </c>
      <c r="U227" s="50">
        <f t="shared" si="45"/>
        <v>57.627118644067799</v>
      </c>
      <c r="V227" s="50">
        <f t="shared" si="46"/>
        <v>74.160206718346245</v>
      </c>
      <c r="W227" s="50">
        <f t="shared" si="47"/>
        <v>64.285714285714292</v>
      </c>
      <c r="X227" s="50">
        <f t="shared" si="48"/>
        <v>61.554078995939456</v>
      </c>
      <c r="Y227" s="50">
        <f t="shared" si="49"/>
        <v>78.087167070217916</v>
      </c>
      <c r="Z227" s="50">
        <f t="shared" si="50"/>
        <v>68.212674637585963</v>
      </c>
      <c r="AA227" s="50">
        <f t="shared" si="51"/>
        <v>-3.9269603518716565</v>
      </c>
      <c r="AB227" s="50">
        <f t="shared" si="52"/>
        <v>-3.9269603518716707</v>
      </c>
      <c r="AC227" s="50">
        <f t="shared" si="53"/>
        <v>-3.9269603518716707</v>
      </c>
      <c r="AF227">
        <v>1.75</v>
      </c>
      <c r="AG227">
        <v>2.12</v>
      </c>
      <c r="AH227" s="57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3">
        <f t="shared" si="54"/>
        <v>4.3344433954518147E-2</v>
      </c>
      <c r="E228" s="44">
        <f>IF(OR($A228="",$B228="",$C228=""),"",A228*'MPTO_working_3-way'!$I227)</f>
        <v>1.7423852047040451</v>
      </c>
      <c r="F228" s="45">
        <f>IF(OR($A228="",$B228="",$C228=""),"",B228*'MPTO_working_3-way'!$I227)</f>
        <v>4.2255449575157984</v>
      </c>
      <c r="G228" s="46">
        <f>IF(OR($A228="",$B228="",$C228=""),"",C228*'MPTO_working_3-way'!$I227)</f>
        <v>5.2793228358098618</v>
      </c>
      <c r="H228" s="44">
        <f>IF(OR($A228="",$B228="",$C228=""),"",'MPTO_working_3-way'!E227)</f>
        <v>1.7112907094369072</v>
      </c>
      <c r="I228" s="45">
        <f>IF(OR($A228="",$B228="",$C228=""),"",'MPTO_working_3-way'!F227)</f>
        <v>4.3017147793981785</v>
      </c>
      <c r="J228" s="46">
        <f>IF(OR($A228="",$B228="",$C228=""),"",'MPTO_working_3-way'!G227)</f>
        <v>5.4591019034822468</v>
      </c>
      <c r="K228" s="44">
        <f>IF(OR($A228="",$B228="",$C228=""),"",'OddsRatio_working_3-way'!H227)</f>
        <v>1.7220525678379495</v>
      </c>
      <c r="L228" s="45">
        <f>IF(OR($A228="",$B228="",$C228=""),"",'OddsRatio_working_3-way'!I227)</f>
        <v>4.2869557192623073</v>
      </c>
      <c r="M228" s="46">
        <f>IF(OR($A228="",$B228="",$C228=""),"",'OddsRatio_working_3-way'!J227)</f>
        <v>5.3754230230180209</v>
      </c>
      <c r="N228" s="47">
        <f t="shared" si="42"/>
        <v>57.392590186155545</v>
      </c>
      <c r="O228" s="48">
        <f t="shared" si="43"/>
        <v>23.665586570587593</v>
      </c>
      <c r="P228" s="48">
        <f t="shared" si="44"/>
        <v>18.941823243256867</v>
      </c>
      <c r="Q228" t="s">
        <v>301</v>
      </c>
      <c r="R228" t="s">
        <v>370</v>
      </c>
      <c r="S228" s="38">
        <v>44440</v>
      </c>
      <c r="T228" s="50">
        <v>100</v>
      </c>
      <c r="U228" s="50">
        <f t="shared" si="45"/>
        <v>40.119760479041922</v>
      </c>
      <c r="V228" s="50">
        <f t="shared" si="46"/>
        <v>75.308641975308646</v>
      </c>
      <c r="W228" s="50">
        <f t="shared" si="47"/>
        <v>80.237154150197625</v>
      </c>
      <c r="X228" s="50">
        <f t="shared" si="48"/>
        <v>44.454203874493736</v>
      </c>
      <c r="Y228" s="50">
        <f t="shared" si="49"/>
        <v>79.64308537076046</v>
      </c>
      <c r="Z228" s="50">
        <f t="shared" si="50"/>
        <v>84.571597545649439</v>
      </c>
      <c r="AA228" s="50">
        <f t="shared" si="51"/>
        <v>-4.3344433954518138</v>
      </c>
      <c r="AB228" s="50">
        <f t="shared" si="52"/>
        <v>-4.3344433954518138</v>
      </c>
      <c r="AC228" s="50">
        <f t="shared" si="53"/>
        <v>-4.3344433954518138</v>
      </c>
      <c r="AF228">
        <v>1.68</v>
      </c>
      <c r="AG228">
        <v>2.2400000000000002</v>
      </c>
      <c r="AH228" s="57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3">
        <f t="shared" si="54"/>
        <v>3.9592223802750182E-2</v>
      </c>
      <c r="E229" s="44">
        <f>IF(OR($A229="",$B229="",$C229=""),"",A229*'MPTO_working_3-way'!$I228)</f>
        <v>3.0771929824561406</v>
      </c>
      <c r="F229" s="45">
        <f>IF(OR($A229="",$B229="",$C229=""),"",B229*'MPTO_working_3-way'!$I228)</f>
        <v>3.9504504504504503</v>
      </c>
      <c r="G229" s="46">
        <f>IF(OR($A229="",$B229="",$C229=""),"",C229*'MPTO_working_3-way'!$I228)</f>
        <v>2.3702702702702703</v>
      </c>
      <c r="H229" s="44">
        <f>IF(OR($A229="",$B229="",$C229=""),"",'MPTO_working_3-way'!E228)</f>
        <v>3.0803310613437196</v>
      </c>
      <c r="I229" s="45">
        <f>IF(OR($A229="",$B229="",$C229=""),"",'MPTO_working_3-way'!F228)</f>
        <v>4.0006323110970596</v>
      </c>
      <c r="J229" s="46">
        <f>IF(OR($A229="",$B229="",$C229=""),"",'MPTO_working_3-way'!G228)</f>
        <v>2.3507337915660416</v>
      </c>
      <c r="K229" s="44">
        <f>IF(OR($A229="",$B229="",$C229=""),"",'OddsRatio_working_3-way'!H228)</f>
        <v>3.081583529356914</v>
      </c>
      <c r="L229" s="45">
        <f>IF(OR($A229="",$B229="",$C229=""),"",'OddsRatio_working_3-way'!I228)</f>
        <v>3.9736907562241623</v>
      </c>
      <c r="M229" s="46">
        <f>IF(OR($A229="",$B229="",$C229=""),"",'OddsRatio_working_3-way'!J228)</f>
        <v>2.3594014885596173</v>
      </c>
      <c r="N229" s="47">
        <f t="shared" si="42"/>
        <v>32.497149372862026</v>
      </c>
      <c r="O229" s="48">
        <f t="shared" si="43"/>
        <v>25.313568985176737</v>
      </c>
      <c r="P229" s="48">
        <f t="shared" si="44"/>
        <v>42.18928164196123</v>
      </c>
      <c r="Q229" t="s">
        <v>371</v>
      </c>
      <c r="R229" t="s">
        <v>302</v>
      </c>
      <c r="S229" s="38">
        <v>44440</v>
      </c>
      <c r="T229" s="50">
        <v>100</v>
      </c>
      <c r="U229" s="50">
        <f t="shared" si="45"/>
        <v>66.21621621621621</v>
      </c>
      <c r="V229" s="50">
        <f t="shared" si="46"/>
        <v>73.68421052631578</v>
      </c>
      <c r="W229" s="50">
        <f t="shared" si="47"/>
        <v>56.140350877192972</v>
      </c>
      <c r="X229" s="50">
        <f t="shared" si="48"/>
        <v>70.175438596491219</v>
      </c>
      <c r="Y229" s="50">
        <f t="shared" si="49"/>
        <v>77.643432906590803</v>
      </c>
      <c r="Z229" s="50">
        <f t="shared" si="50"/>
        <v>60.099573257467995</v>
      </c>
      <c r="AA229" s="50">
        <f t="shared" si="51"/>
        <v>-3.9592223802750084</v>
      </c>
      <c r="AB229" s="50">
        <f t="shared" si="52"/>
        <v>-3.9592223802750226</v>
      </c>
      <c r="AC229" s="50">
        <f t="shared" si="53"/>
        <v>-3.9592223802750226</v>
      </c>
      <c r="AF229">
        <v>1.71</v>
      </c>
      <c r="AG229">
        <v>2.1800000000000002</v>
      </c>
      <c r="AH229" s="57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3">
        <f t="shared" si="54"/>
        <v>5.3090336331333532E-2</v>
      </c>
      <c r="E230" s="44">
        <f>IF(OR($A230="",$B230="",$C230=""),"",A230*'MPTO_working_3-way'!$I229)</f>
        <v>1.8534389919431471</v>
      </c>
      <c r="F230" s="45">
        <f>IF(OR($A230="",$B230="",$C230=""),"",B230*'MPTO_working_3-way'!$I229)</f>
        <v>3.8016561141561138</v>
      </c>
      <c r="G230" s="46">
        <f>IF(OR($A230="",$B230="",$C230=""),"",C230*'MPTO_working_3-way'!$I229)</f>
        <v>5.0653645177537134</v>
      </c>
      <c r="H230" s="44">
        <f>IF(OR($A230="",$B230="",$C230=""),"",'MPTO_working_3-way'!E229)</f>
        <v>1.8165797949411981</v>
      </c>
      <c r="I230" s="45">
        <f>IF(OR($A230="",$B230="",$C230=""),"",'MPTO_working_3-way'!F229)</f>
        <v>3.8563653313937611</v>
      </c>
      <c r="J230" s="46">
        <f>IF(OR($A230="",$B230="",$C230=""),"",'MPTO_working_3-way'!G229)</f>
        <v>5.257528765965704</v>
      </c>
      <c r="K230" s="44">
        <f>IF(OR($A230="",$B230="",$C230=""),"",'OddsRatio_working_3-way'!H229)</f>
        <v>1.8298964288622792</v>
      </c>
      <c r="L230" s="45">
        <f>IF(OR($A230="",$B230="",$C230=""),"",'OddsRatio_working_3-way'!I229)</f>
        <v>3.8500390517507217</v>
      </c>
      <c r="M230" s="46">
        <f>IF(OR($A230="",$B230="",$C230=""),"",'OddsRatio_working_3-way'!J229)</f>
        <v>5.1604018341648468</v>
      </c>
      <c r="N230" s="47">
        <f t="shared" si="42"/>
        <v>53.953758626368334</v>
      </c>
      <c r="O230" s="48">
        <f t="shared" si="43"/>
        <v>26.304325535293149</v>
      </c>
      <c r="P230" s="48">
        <f t="shared" si="44"/>
        <v>19.741915838338521</v>
      </c>
      <c r="Q230" t="s">
        <v>372</v>
      </c>
      <c r="R230" t="s">
        <v>373</v>
      </c>
      <c r="S230" s="38">
        <v>44440</v>
      </c>
      <c r="T230" s="50">
        <v>100</v>
      </c>
      <c r="U230" s="50">
        <f t="shared" si="45"/>
        <v>43.181818181818187</v>
      </c>
      <c r="V230" s="50">
        <f t="shared" si="46"/>
        <v>72.29916897506925</v>
      </c>
      <c r="W230" s="50">
        <f t="shared" si="47"/>
        <v>79.209979209979196</v>
      </c>
      <c r="X230" s="50">
        <f t="shared" si="48"/>
        <v>48.49085181495154</v>
      </c>
      <c r="Y230" s="50">
        <f t="shared" si="49"/>
        <v>77.608202608202618</v>
      </c>
      <c r="Z230" s="50">
        <f t="shared" si="50"/>
        <v>84.519012843112577</v>
      </c>
      <c r="AA230" s="50">
        <f t="shared" si="51"/>
        <v>-5.3090336331333532</v>
      </c>
      <c r="AB230" s="50">
        <f t="shared" si="52"/>
        <v>-5.3090336331333674</v>
      </c>
      <c r="AC230" s="50">
        <f t="shared" si="53"/>
        <v>-5.3090336331333816</v>
      </c>
      <c r="AF230">
        <v>1.92</v>
      </c>
      <c r="AG230">
        <v>1.9</v>
      </c>
      <c r="AH230" s="57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3">
        <f t="shared" si="54"/>
        <v>4.6130952380952328E-2</v>
      </c>
      <c r="E231" s="44">
        <f>IF(OR($A231="",$B231="",$C231=""),"",A231*'MPTO_working_3-way'!$I230)</f>
        <v>2.0922619047619047</v>
      </c>
      <c r="F231" s="45">
        <f>IF(OR($A231="",$B231="",$C231=""),"",B231*'MPTO_working_3-way'!$I230)</f>
        <v>3.661458333333333</v>
      </c>
      <c r="G231" s="46">
        <f>IF(OR($A231="",$B231="",$C231=""),"",C231*'MPTO_working_3-way'!$I230)</f>
        <v>4.0171428571428569</v>
      </c>
      <c r="H231" s="44">
        <f>IF(OR($A231="",$B231="",$C231=""),"",'MPTO_working_3-way'!E230)</f>
        <v>2.0634595701125895</v>
      </c>
      <c r="I231" s="45">
        <f>IF(OR($A231="",$B231="",$C231=""),"",'MPTO_working_3-way'!F230)</f>
        <v>3.6990825688073392</v>
      </c>
      <c r="J231" s="46">
        <f>IF(OR($A231="",$B231="",$C231=""),"",'MPTO_working_3-way'!G230)</f>
        <v>4.0809716599190278</v>
      </c>
      <c r="K231" s="44">
        <f>IF(OR($A231="",$B231="",$C231=""),"",'OddsRatio_working_3-way'!H230)</f>
        <v>2.0747368291342876</v>
      </c>
      <c r="L231" s="45">
        <f>IF(OR($A231="",$B231="",$C231=""),"",'OddsRatio_working_3-way'!I230)</f>
        <v>3.6868420728357187</v>
      </c>
      <c r="M231" s="46">
        <f>IF(OR($A231="",$B231="",$C231=""),"",'OddsRatio_working_3-way'!J230)</f>
        <v>4.0522525947413772</v>
      </c>
      <c r="N231" s="47">
        <f t="shared" si="42"/>
        <v>47.795163584637272</v>
      </c>
      <c r="O231" s="48">
        <f t="shared" si="43"/>
        <v>27.311522048364157</v>
      </c>
      <c r="P231" s="48">
        <f t="shared" si="44"/>
        <v>24.893314366998577</v>
      </c>
      <c r="Q231" t="s">
        <v>283</v>
      </c>
      <c r="R231" t="s">
        <v>284</v>
      </c>
      <c r="S231" s="38">
        <v>44440</v>
      </c>
      <c r="T231" s="50">
        <v>100</v>
      </c>
      <c r="U231" s="50">
        <f t="shared" si="45"/>
        <v>50</v>
      </c>
      <c r="V231" s="50">
        <f t="shared" si="46"/>
        <v>71.428571428571431</v>
      </c>
      <c r="W231" s="50">
        <f t="shared" si="47"/>
        <v>73.958333333333343</v>
      </c>
      <c r="X231" s="50">
        <f t="shared" si="48"/>
        <v>54.613095238095234</v>
      </c>
      <c r="Y231" s="50">
        <f t="shared" si="49"/>
        <v>76.041666666666671</v>
      </c>
      <c r="Z231" s="50">
        <f t="shared" si="50"/>
        <v>78.571428571428569</v>
      </c>
      <c r="AA231" s="50">
        <f t="shared" si="51"/>
        <v>-4.6130952380952337</v>
      </c>
      <c r="AB231" s="50">
        <f t="shared" si="52"/>
        <v>-4.6130952380952408</v>
      </c>
      <c r="AC231" s="50">
        <f t="shared" si="53"/>
        <v>-4.6130952380952266</v>
      </c>
      <c r="AF231">
        <v>2.2400000000000002</v>
      </c>
      <c r="AG231">
        <v>1.66</v>
      </c>
      <c r="AH231" s="57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3">
        <f t="shared" si="54"/>
        <v>2.2527134253345515E-2</v>
      </c>
      <c r="E232" s="44">
        <f>IF(OR($A232="",$B232="",$C232=""),"",A232*'MPTO_working_3-way'!$I231)</f>
        <v>4.5604710187699213</v>
      </c>
      <c r="F232" s="45">
        <f>IF(OR($A232="",$B232="",$C232=""),"",B232*'MPTO_working_3-way'!$I231)</f>
        <v>3.5174933418315084</v>
      </c>
      <c r="G232" s="46">
        <f>IF(OR($A232="",$B232="",$C232=""),"",C232*'MPTO_working_3-way'!$I231)</f>
        <v>2.0143784544790906</v>
      </c>
      <c r="H232" s="44">
        <f>IF(OR($A232="",$B232="",$C232=""),"",'MPTO_working_3-way'!E231)</f>
        <v>4.6145425986822683</v>
      </c>
      <c r="I232" s="45">
        <f>IF(OR($A232="",$B232="",$C232=""),"",'MPTO_working_3-way'!F231)</f>
        <v>3.5312152227798346</v>
      </c>
      <c r="J232" s="46">
        <f>IF(OR($A232="",$B232="",$C232=""),"",'MPTO_working_3-way'!G231)</f>
        <v>1.999579414677193</v>
      </c>
      <c r="K232" s="44">
        <f>IF(OR($A232="",$B232="",$C232=""),"",'OddsRatio_working_3-way'!H231)</f>
        <v>4.5866070783876962</v>
      </c>
      <c r="L232" s="45">
        <f>IF(OR($A232="",$B232="",$C232=""),"",'OddsRatio_working_3-way'!I231)</f>
        <v>3.5292836044121323</v>
      </c>
      <c r="M232" s="46">
        <f>IF(OR($A232="",$B232="",$C232=""),"",'OddsRatio_working_3-way'!J231)</f>
        <v>2.0054938919179381</v>
      </c>
      <c r="N232" s="47">
        <f t="shared" si="42"/>
        <v>21.927559585056329</v>
      </c>
      <c r="O232" s="48">
        <f t="shared" si="43"/>
        <v>28.429335973648616</v>
      </c>
      <c r="P232" s="48">
        <f t="shared" si="44"/>
        <v>49.643104441295051</v>
      </c>
      <c r="Q232" t="s">
        <v>276</v>
      </c>
      <c r="R232" t="s">
        <v>246</v>
      </c>
      <c r="S232" s="38">
        <v>44440</v>
      </c>
      <c r="T232" s="50">
        <v>100</v>
      </c>
      <c r="U232" s="50">
        <f t="shared" si="45"/>
        <v>77.578475336322867</v>
      </c>
      <c r="V232" s="50">
        <f t="shared" si="46"/>
        <v>70.930232558139537</v>
      </c>
      <c r="W232" s="50">
        <f t="shared" si="47"/>
        <v>49.238578680203041</v>
      </c>
      <c r="X232" s="50">
        <f t="shared" si="48"/>
        <v>79.83118876165743</v>
      </c>
      <c r="Y232" s="50">
        <f t="shared" si="49"/>
        <v>73.182945983474085</v>
      </c>
      <c r="Z232" s="50">
        <f t="shared" si="50"/>
        <v>51.491292105537603</v>
      </c>
      <c r="AA232" s="50">
        <f t="shared" si="51"/>
        <v>-2.2527134253345622</v>
      </c>
      <c r="AB232" s="50">
        <f t="shared" si="52"/>
        <v>-2.252713425334548</v>
      </c>
      <c r="AC232" s="50">
        <f t="shared" si="53"/>
        <v>-2.2527134253345622</v>
      </c>
      <c r="AF232">
        <v>2.09</v>
      </c>
      <c r="AG232">
        <v>1.83</v>
      </c>
      <c r="AH232" s="57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3">
        <f t="shared" si="54"/>
        <v>2.1408738060039401E-2</v>
      </c>
      <c r="E233" s="44">
        <f>IF(OR($A233="",$B233="",$C233=""),"",A233*'MPTO_working_3-way'!$I232)</f>
        <v>2.4411668839634943</v>
      </c>
      <c r="F233" s="45">
        <f>IF(OR($A233="",$B233="",$C233=""),"",B233*'MPTO_working_3-way'!$I232)</f>
        <v>3.6157869327325396</v>
      </c>
      <c r="G233" s="46">
        <f>IF(OR($A233="",$B233="",$C233=""),"",C233*'MPTO_working_3-way'!$I232)</f>
        <v>3.1867952627473231</v>
      </c>
      <c r="H233" s="44">
        <f>IF(OR($A233="",$B233="",$C233=""),"",'MPTO_working_3-way'!E232)</f>
        <v>2.4314702520830065</v>
      </c>
      <c r="I233" s="45">
        <f>IF(OR($A233="",$B233="",$C233=""),"",'MPTO_working_3-way'!F232)</f>
        <v>3.6317463042882481</v>
      </c>
      <c r="J233" s="46">
        <f>IF(OR($A233="",$B233="",$C233=""),"",'MPTO_working_3-way'!G232)</f>
        <v>3.1910489851338646</v>
      </c>
      <c r="K233" s="44">
        <f>IF(OR($A233="",$B233="",$C233=""),"",'OddsRatio_working_3-way'!H232)</f>
        <v>2.435796549893336</v>
      </c>
      <c r="L233" s="45">
        <f>IF(OR($A233="",$B233="",$C233=""),"",'OddsRatio_working_3-way'!I232)</f>
        <v>3.6236857818194781</v>
      </c>
      <c r="M233" s="46">
        <f>IF(OR($A233="",$B233="",$C233=""),"",'OddsRatio_working_3-way'!J232)</f>
        <v>3.1898479753768871</v>
      </c>
      <c r="N233" s="47">
        <f t="shared" si="42"/>
        <v>40.964016289471921</v>
      </c>
      <c r="O233" s="48">
        <f t="shared" si="43"/>
        <v>27.656496873400538</v>
      </c>
      <c r="P233" s="48">
        <f t="shared" si="44"/>
        <v>31.379486837127534</v>
      </c>
      <c r="Q233" t="s">
        <v>245</v>
      </c>
      <c r="R233" t="s">
        <v>282</v>
      </c>
      <c r="S233" s="38">
        <v>44440</v>
      </c>
      <c r="T233" s="50">
        <v>100</v>
      </c>
      <c r="U233" s="50">
        <f t="shared" si="45"/>
        <v>58.15899581589958</v>
      </c>
      <c r="V233" s="50">
        <f t="shared" si="46"/>
        <v>71.751412429378533</v>
      </c>
      <c r="W233" s="50">
        <f t="shared" si="47"/>
        <v>67.948717948717942</v>
      </c>
      <c r="X233" s="50">
        <f t="shared" si="48"/>
        <v>60.299869621903525</v>
      </c>
      <c r="Y233" s="50">
        <f t="shared" si="49"/>
        <v>73.892286235382471</v>
      </c>
      <c r="Z233" s="50">
        <f t="shared" si="50"/>
        <v>70.089591754721894</v>
      </c>
      <c r="AA233" s="50">
        <f t="shared" si="51"/>
        <v>-2.1408738060039454</v>
      </c>
      <c r="AB233" s="50">
        <f t="shared" si="52"/>
        <v>-2.1408738060039383</v>
      </c>
      <c r="AC233" s="50">
        <f t="shared" si="53"/>
        <v>-2.1408738060039525</v>
      </c>
      <c r="AF233">
        <v>2.04</v>
      </c>
      <c r="AG233">
        <v>1.87</v>
      </c>
      <c r="AH233" s="57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3">
        <f t="shared" si="54"/>
        <v>2.234854804053521E-2</v>
      </c>
      <c r="E234" s="44">
        <f>IF(OR($A234="",$B234="",$C234=""),"",A234*'MPTO_working_3-way'!$I233)</f>
        <v>2.7398941087486346</v>
      </c>
      <c r="F234" s="45">
        <f>IF(OR($A234="",$B234="",$C234=""),"",B234*'MPTO_working_3-way'!$I233)</f>
        <v>3.3328562666121444</v>
      </c>
      <c r="G234" s="46">
        <f>IF(OR($A234="",$B234="",$C234=""),"",C234*'MPTO_working_3-way'!$I233)</f>
        <v>2.9852577602783628</v>
      </c>
      <c r="H234" s="44">
        <f>IF(OR($A234="",$B234="",$C234=""),"",'MPTO_working_3-way'!E233)</f>
        <v>2.7345953844465183</v>
      </c>
      <c r="I234" s="45">
        <f>IF(OR($A234="",$B234="",$C234=""),"",'MPTO_working_3-way'!F233)</f>
        <v>3.3411410203217784</v>
      </c>
      <c r="J234" s="46">
        <f>IF(OR($A234="",$B234="",$C234=""),"",'MPTO_working_3-way'!G233)</f>
        <v>2.9849299476573088</v>
      </c>
      <c r="K234" s="44">
        <f>IF(OR($A234="",$B234="",$C234=""),"",'OddsRatio_working_3-way'!H233)</f>
        <v>2.737144060236905</v>
      </c>
      <c r="L234" s="45">
        <f>IF(OR($A234="",$B234="",$C234=""),"",'OddsRatio_working_3-way'!I233)</f>
        <v>3.3368723667472651</v>
      </c>
      <c r="M234" s="46">
        <f>IF(OR($A234="",$B234="",$C234=""),"",'OddsRatio_working_3-way'!J233)</f>
        <v>2.9853074974136056</v>
      </c>
      <c r="N234" s="47">
        <f t="shared" si="42"/>
        <v>36.497760873566037</v>
      </c>
      <c r="O234" s="48">
        <f t="shared" si="43"/>
        <v>30.004294215078829</v>
      </c>
      <c r="P234" s="48">
        <f t="shared" si="44"/>
        <v>33.497944911355134</v>
      </c>
      <c r="Q234" t="s">
        <v>244</v>
      </c>
      <c r="R234" t="s">
        <v>248</v>
      </c>
      <c r="S234" s="38">
        <v>44440</v>
      </c>
      <c r="T234" s="50">
        <v>100</v>
      </c>
      <c r="U234" s="50">
        <f t="shared" si="45"/>
        <v>62.686567164179095</v>
      </c>
      <c r="V234" s="50">
        <f t="shared" si="46"/>
        <v>69.325153374233125</v>
      </c>
      <c r="W234" s="50">
        <f t="shared" si="47"/>
        <v>65.753424657534239</v>
      </c>
      <c r="X234" s="50">
        <f t="shared" si="48"/>
        <v>64.921421968232636</v>
      </c>
      <c r="Y234" s="50">
        <f t="shared" si="49"/>
        <v>71.560008178286651</v>
      </c>
      <c r="Z234" s="50">
        <f t="shared" si="50"/>
        <v>67.988279461587766</v>
      </c>
      <c r="AA234" s="50">
        <f t="shared" si="51"/>
        <v>-2.2348548040535405</v>
      </c>
      <c r="AB234" s="50">
        <f t="shared" si="52"/>
        <v>-2.2348548040535263</v>
      </c>
      <c r="AC234" s="50">
        <f t="shared" si="53"/>
        <v>-2.2348548040535263</v>
      </c>
      <c r="AF234">
        <v>2.34</v>
      </c>
      <c r="AG234">
        <v>1.66</v>
      </c>
      <c r="AH234" s="57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3">
        <f t="shared" si="54"/>
        <v>2.4606230270556306E-2</v>
      </c>
      <c r="E235" s="44">
        <f>IF(OR($A235="",$B235="",$C235=""),"",A235*'MPTO_working_3-way'!$I234)</f>
        <v>1.782814840670768</v>
      </c>
      <c r="F235" s="45">
        <f>IF(OR($A235="",$B235="",$C235=""),"",B235*'MPTO_working_3-way'!$I234)</f>
        <v>3.7807969896983527</v>
      </c>
      <c r="G235" s="46">
        <f>IF(OR($A235="",$B235="",$C235=""),"",C235*'MPTO_working_3-way'!$I234)</f>
        <v>5.7275488272124093</v>
      </c>
      <c r="H235" s="44">
        <f>IF(OR($A235="",$B235="",$C235=""),"",'MPTO_working_3-way'!E234)</f>
        <v>1.7651921400768946</v>
      </c>
      <c r="I235" s="45">
        <f>IF(OR($A235="",$B235="",$C235=""),"",'MPTO_working_3-way'!F234)</f>
        <v>3.8051658687278005</v>
      </c>
      <c r="J235" s="46">
        <f>IF(OR($A235="",$B235="",$C235=""),"",'MPTO_working_3-way'!G234)</f>
        <v>5.8586152174147239</v>
      </c>
      <c r="K235" s="44">
        <f>IF(OR($A235="",$B235="",$C235=""),"",'OddsRatio_working_3-way'!H234)</f>
        <v>1.7717501708114292</v>
      </c>
      <c r="L235" s="45">
        <f>IF(OR($A235="",$B235="",$C235=""),"",'OddsRatio_working_3-way'!I234)</f>
        <v>3.8054161614631665</v>
      </c>
      <c r="M235" s="46">
        <f>IF(OR($A235="",$B235="",$C235=""),"",'OddsRatio_working_3-way'!J234)</f>
        <v>5.7869368703033208</v>
      </c>
      <c r="N235" s="47">
        <f t="shared" si="42"/>
        <v>56.091074473205474</v>
      </c>
      <c r="O235" s="48">
        <f t="shared" si="43"/>
        <v>26.449449751592823</v>
      </c>
      <c r="P235" s="48">
        <f t="shared" si="44"/>
        <v>17.459475775201703</v>
      </c>
      <c r="Q235" t="s">
        <v>277</v>
      </c>
      <c r="R235" t="s">
        <v>279</v>
      </c>
      <c r="S235" s="38">
        <v>44440</v>
      </c>
      <c r="T235" s="50">
        <v>100</v>
      </c>
      <c r="U235" s="50">
        <f t="shared" si="45"/>
        <v>42.528735632183903</v>
      </c>
      <c r="V235" s="50">
        <f t="shared" si="46"/>
        <v>72.899728997289984</v>
      </c>
      <c r="W235" s="50">
        <f t="shared" si="47"/>
        <v>82.110912343470488</v>
      </c>
      <c r="X235" s="50">
        <f t="shared" si="48"/>
        <v>44.989358659239549</v>
      </c>
      <c r="Y235" s="50">
        <f t="shared" si="49"/>
        <v>75.360352024345616</v>
      </c>
      <c r="Z235" s="50">
        <f t="shared" si="50"/>
        <v>84.571535370526121</v>
      </c>
      <c r="AA235" s="50">
        <f t="shared" si="51"/>
        <v>-2.4606230270556466</v>
      </c>
      <c r="AB235" s="50">
        <f t="shared" si="52"/>
        <v>-2.4606230270556324</v>
      </c>
      <c r="AC235" s="50">
        <f t="shared" si="53"/>
        <v>-2.4606230270556324</v>
      </c>
      <c r="AF235">
        <v>1.83</v>
      </c>
      <c r="AG235">
        <v>2.08</v>
      </c>
      <c r="AH235" s="57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3">
        <f t="shared" si="54"/>
        <v>2.3106130448737661E-2</v>
      </c>
      <c r="E236" s="44">
        <f>IF(OR($A236="",$B236="",$C236=""),"",A236*'MPTO_working_3-way'!$I235)</f>
        <v>2.0462122608974753</v>
      </c>
      <c r="F236" s="45">
        <f>IF(OR($A236="",$B236="",$C236=""),"",B236*'MPTO_working_3-way'!$I235)</f>
        <v>3.7547994987468671</v>
      </c>
      <c r="G236" s="46">
        <f>IF(OR($A236="",$B236="",$C236=""),"",C236*'MPTO_working_3-way'!$I235)</f>
        <v>4.0821934604904637</v>
      </c>
      <c r="H236" s="44">
        <f>IF(OR($A236="",$B236="",$C236=""),"",'MPTO_working_3-way'!E235)</f>
        <v>2.0312901704382567</v>
      </c>
      <c r="I236" s="45">
        <f>IF(OR($A236="",$B236="",$C236=""),"",'MPTO_working_3-way'!F235)</f>
        <v>3.7767556623522887</v>
      </c>
      <c r="J236" s="46">
        <f>IF(OR($A236="",$B236="",$C236=""),"",'MPTO_working_3-way'!G235)</f>
        <v>4.116504945345846</v>
      </c>
      <c r="K236" s="44">
        <f>IF(OR($A236="",$B236="",$C236=""),"",'OddsRatio_working_3-way'!H235)</f>
        <v>2.037198006753699</v>
      </c>
      <c r="L236" s="45">
        <f>IF(OR($A236="",$B236="",$C236=""),"",'OddsRatio_working_3-way'!I235)</f>
        <v>3.7693186780323762</v>
      </c>
      <c r="M236" s="46">
        <f>IF(OR($A236="",$B236="",$C236=""),"",'OddsRatio_working_3-way'!J235)</f>
        <v>4.1012220401935604</v>
      </c>
      <c r="N236" s="47">
        <f t="shared" si="42"/>
        <v>48.870785260635508</v>
      </c>
      <c r="O236" s="48">
        <f t="shared" si="43"/>
        <v>26.632580523507087</v>
      </c>
      <c r="P236" s="48">
        <f t="shared" si="44"/>
        <v>24.496634215857398</v>
      </c>
      <c r="Q236" t="s">
        <v>275</v>
      </c>
      <c r="R236" t="s">
        <v>278</v>
      </c>
      <c r="S236" s="38">
        <v>44440</v>
      </c>
      <c r="T236" s="50">
        <v>100</v>
      </c>
      <c r="U236" s="50">
        <f t="shared" si="45"/>
        <v>50</v>
      </c>
      <c r="V236" s="50">
        <f t="shared" si="46"/>
        <v>72.752043596730246</v>
      </c>
      <c r="W236" s="50">
        <f t="shared" si="47"/>
        <v>74.937343358395992</v>
      </c>
      <c r="X236" s="50">
        <f t="shared" si="48"/>
        <v>52.310613044873769</v>
      </c>
      <c r="Y236" s="50">
        <f t="shared" si="49"/>
        <v>75.062656641604008</v>
      </c>
      <c r="Z236" s="50">
        <f t="shared" si="50"/>
        <v>77.247956403269754</v>
      </c>
      <c r="AA236" s="50">
        <f t="shared" si="51"/>
        <v>-2.3106130448737687</v>
      </c>
      <c r="AB236" s="50">
        <f t="shared" si="52"/>
        <v>-2.3106130448737616</v>
      </c>
      <c r="AC236" s="50">
        <f t="shared" si="53"/>
        <v>-2.3106130448737616</v>
      </c>
      <c r="AF236">
        <v>1.97</v>
      </c>
      <c r="AG236">
        <v>1.93</v>
      </c>
      <c r="AH236" s="57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3">
        <f t="shared" si="54"/>
        <v>2.3234088271328002E-2</v>
      </c>
      <c r="E237" s="44">
        <f>IF(OR($A237="",$B237="",$C237=""),"",A237*'MPTO_working_3-way'!$I236)</f>
        <v>7.9709935476336451</v>
      </c>
      <c r="F237" s="45">
        <f>IF(OR($A237="",$B237="",$C237=""),"",B237*'MPTO_working_3-way'!$I236)</f>
        <v>4.768270851344389</v>
      </c>
      <c r="G237" s="46">
        <f>IF(OR($A237="",$B237="",$C237=""),"",C237*'MPTO_working_3-way'!$I236)</f>
        <v>1.5041541097588522</v>
      </c>
      <c r="H237" s="44">
        <f>IF(OR($A237="",$B237="",$C237=""),"",'MPTO_working_3-way'!E236)</f>
        <v>8.2901548452940048</v>
      </c>
      <c r="I237" s="45">
        <f>IF(OR($A237="",$B237="",$C237=""),"",'MPTO_working_3-way'!F236)</f>
        <v>4.8344776710845885</v>
      </c>
      <c r="J237" s="46">
        <f>IF(OR($A237="",$B237="",$C237=""),"",'MPTO_working_3-way'!G236)</f>
        <v>1.4869282367336458</v>
      </c>
      <c r="K237" s="44">
        <f>IF(OR($A237="",$B237="",$C237=""),"",'OddsRatio_working_3-way'!H236)</f>
        <v>8.1159284400693732</v>
      </c>
      <c r="L237" s="45">
        <f>IF(OR($A237="",$B237="",$C237=""),"",'OddsRatio_working_3-way'!I236)</f>
        <v>4.8356845494335641</v>
      </c>
      <c r="M237" s="46">
        <f>IF(OR($A237="",$B237="",$C237=""),"",'OddsRatio_working_3-way'!J236)</f>
        <v>1.4925605842168785</v>
      </c>
      <c r="N237" s="47">
        <f t="shared" si="42"/>
        <v>12.545487510736612</v>
      </c>
      <c r="O237" s="48">
        <f t="shared" si="43"/>
        <v>20.971963027604758</v>
      </c>
      <c r="P237" s="48">
        <f t="shared" si="44"/>
        <v>66.482549461658635</v>
      </c>
      <c r="Q237" t="s">
        <v>281</v>
      </c>
      <c r="R237" t="s">
        <v>286</v>
      </c>
      <c r="S237" s="38">
        <v>44440</v>
      </c>
      <c r="T237" s="50">
        <v>100</v>
      </c>
      <c r="U237" s="50">
        <f t="shared" si="45"/>
        <v>87.163029525032087</v>
      </c>
      <c r="V237" s="50">
        <f t="shared" si="46"/>
        <v>78.540772532188839</v>
      </c>
      <c r="W237" s="50">
        <f t="shared" si="47"/>
        <v>31.972789115646258</v>
      </c>
      <c r="X237" s="50">
        <f t="shared" si="48"/>
        <v>89.486438352164896</v>
      </c>
      <c r="Y237" s="50">
        <f t="shared" si="49"/>
        <v>80.864181359321648</v>
      </c>
      <c r="Z237" s="50">
        <f t="shared" si="50"/>
        <v>34.296197942779067</v>
      </c>
      <c r="AA237" s="50">
        <f t="shared" si="51"/>
        <v>-2.3234088271328091</v>
      </c>
      <c r="AB237" s="50">
        <f t="shared" si="52"/>
        <v>-2.3234088271328091</v>
      </c>
      <c r="AC237" s="50">
        <f t="shared" si="53"/>
        <v>-2.3234088271328091</v>
      </c>
      <c r="AF237">
        <v>1.85</v>
      </c>
      <c r="AG237">
        <v>2.0699999999999998</v>
      </c>
      <c r="AH237" s="57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3">
        <f t="shared" si="54"/>
        <v>3.3141348226393363E-2</v>
      </c>
      <c r="E238" s="44">
        <f>IF(OR($A238="",$B238="",$C238=""),"",A238*'MPTO_working_3-way'!$I237)</f>
        <v>1.2087753774248802</v>
      </c>
      <c r="F238" s="45">
        <f>IF(OR($A238="",$B238="",$C238=""),"",B238*'MPTO_working_3-way'!$I237)</f>
        <v>9.1123066913567889</v>
      </c>
      <c r="G238" s="46">
        <f>IF(OR($A238="",$B238="",$C238=""),"",C238*'MPTO_working_3-way'!$I237)</f>
        <v>15.879382522239665</v>
      </c>
      <c r="H238" s="44">
        <f>IF(OR($A238="",$B238="",$C238=""),"",'MPTO_working_3-way'!E237)</f>
        <v>1.1853204154933905</v>
      </c>
      <c r="I238" s="45">
        <f>IF(OR($A238="",$B238="",$C238=""),"",'MPTO_working_3-way'!F237)</f>
        <v>9.7721554784425564</v>
      </c>
      <c r="J238" s="46">
        <f>IF(OR($A238="",$B238="",$C238=""),"",'MPTO_working_3-way'!G237)</f>
        <v>18.513481259861717</v>
      </c>
      <c r="K238" s="44">
        <f>IF(OR($A238="",$B238="",$C238=""),"",'OddsRatio_working_3-way'!H237)</f>
        <v>1.1910971178249998</v>
      </c>
      <c r="L238" s="45">
        <f>IF(OR($A238="",$B238="",$C238=""),"",'OddsRatio_working_3-way'!I237)</f>
        <v>9.790467419950005</v>
      </c>
      <c r="M238" s="46">
        <f>IF(OR($A238="",$B238="",$C238=""),"",'OddsRatio_working_3-way'!J237)</f>
        <v>17.153326959677948</v>
      </c>
      <c r="N238" s="47">
        <f t="shared" si="42"/>
        <v>82.728356208773405</v>
      </c>
      <c r="O238" s="48">
        <f t="shared" si="43"/>
        <v>10.974169701163818</v>
      </c>
      <c r="P238" s="48">
        <f t="shared" si="44"/>
        <v>6.297474090062777</v>
      </c>
      <c r="Q238" t="s">
        <v>287</v>
      </c>
      <c r="R238" t="s">
        <v>274</v>
      </c>
      <c r="S238" s="38">
        <v>44440</v>
      </c>
      <c r="T238" s="50">
        <v>100</v>
      </c>
      <c r="U238" s="50">
        <f t="shared" si="45"/>
        <v>14.529914529914532</v>
      </c>
      <c r="V238" s="50">
        <f t="shared" si="46"/>
        <v>88.662131519274368</v>
      </c>
      <c r="W238" s="50">
        <f t="shared" si="47"/>
        <v>93.493819128171779</v>
      </c>
      <c r="X238" s="50">
        <f t="shared" si="48"/>
        <v>17.84404935255386</v>
      </c>
      <c r="Y238" s="50">
        <f t="shared" si="49"/>
        <v>91.976266341913714</v>
      </c>
      <c r="Z238" s="50">
        <f t="shared" si="50"/>
        <v>96.807953950811097</v>
      </c>
      <c r="AA238" s="50">
        <f t="shared" si="51"/>
        <v>-3.3141348226393283</v>
      </c>
      <c r="AB238" s="50">
        <f t="shared" si="52"/>
        <v>-3.3141348226393461</v>
      </c>
      <c r="AC238" s="50">
        <f t="shared" si="53"/>
        <v>-3.3141348226393177</v>
      </c>
      <c r="AF238">
        <v>1.26</v>
      </c>
      <c r="AG238">
        <v>4.05</v>
      </c>
      <c r="AH238" s="57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3">
        <f t="shared" si="54"/>
        <v>2.1342139821887596E-2</v>
      </c>
      <c r="E239" s="44">
        <f>IF(OR($A239="",$B239="",$C239=""),"",A239*'MPTO_working_3-way'!$I238)</f>
        <v>3.0742398408638816</v>
      </c>
      <c r="F239" s="45">
        <f>IF(OR($A239="",$B239="",$C239=""),"",B239*'MPTO_working_3-way'!$I238)</f>
        <v>3.125306947854976</v>
      </c>
      <c r="G239" s="46">
        <f>IF(OR($A239="",$B239="",$C239=""),"",C239*'MPTO_working_3-way'!$I238)</f>
        <v>2.8189043059084096</v>
      </c>
      <c r="H239" s="44">
        <f>IF(OR($A239="",$B239="",$C239=""),"",'MPTO_working_3-way'!E238)</f>
        <v>3.0758643453548271</v>
      </c>
      <c r="I239" s="45">
        <f>IF(OR($A239="",$B239="",$C239=""),"",'MPTO_working_3-way'!F238)</f>
        <v>3.1280954556014504</v>
      </c>
      <c r="J239" s="46">
        <f>IF(OR($A239="",$B239="",$C239=""),"",'MPTO_working_3-way'!G238)</f>
        <v>2.815277318801225</v>
      </c>
      <c r="K239" s="44">
        <f>IF(OR($A239="",$B239="",$C239=""),"",'OddsRatio_working_3-way'!H238)</f>
        <v>3.0751121707725337</v>
      </c>
      <c r="L239" s="45">
        <f>IF(OR($A239="",$B239="",$C239=""),"",'OddsRatio_working_3-way'!I238)</f>
        <v>3.1267318765131438</v>
      </c>
      <c r="M239" s="46">
        <f>IF(OR($A239="",$B239="",$C239=""),"",'OddsRatio_working_3-way'!J238)</f>
        <v>2.8170136420694818</v>
      </c>
      <c r="N239" s="47">
        <f t="shared" si="42"/>
        <v>32.528366417858713</v>
      </c>
      <c r="O239" s="48">
        <f t="shared" si="43"/>
        <v>31.996857162664945</v>
      </c>
      <c r="P239" s="48">
        <f t="shared" si="44"/>
        <v>35.474776419476349</v>
      </c>
      <c r="Q239" t="s">
        <v>247</v>
      </c>
      <c r="R239" t="s">
        <v>280</v>
      </c>
      <c r="S239" s="38">
        <v>44440</v>
      </c>
      <c r="T239" s="50">
        <v>100</v>
      </c>
      <c r="U239" s="50">
        <f t="shared" si="45"/>
        <v>66.777408637873762</v>
      </c>
      <c r="V239" s="50">
        <f t="shared" si="46"/>
        <v>67.320261437908499</v>
      </c>
      <c r="W239" s="50">
        <f t="shared" si="47"/>
        <v>63.768115942028999</v>
      </c>
      <c r="X239" s="50">
        <f t="shared" si="48"/>
        <v>68.911622620062516</v>
      </c>
      <c r="Y239" s="50">
        <f t="shared" si="49"/>
        <v>69.454475420097268</v>
      </c>
      <c r="Z239" s="50">
        <f t="shared" si="50"/>
        <v>65.902329924217753</v>
      </c>
      <c r="AA239" s="50">
        <f t="shared" si="51"/>
        <v>-2.1342139821887542</v>
      </c>
      <c r="AB239" s="50">
        <f t="shared" si="52"/>
        <v>-2.1342139821887685</v>
      </c>
      <c r="AC239" s="50">
        <f t="shared" si="53"/>
        <v>-2.1342139821887542</v>
      </c>
      <c r="AF239">
        <v>2.64</v>
      </c>
      <c r="AG239">
        <v>1.54</v>
      </c>
      <c r="AH239" s="57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3">
        <f t="shared" si="54"/>
        <v>2.2668449158872672E-2</v>
      </c>
      <c r="E240" s="44">
        <f>IF(OR($A240="",$B240="",$C240=""),"",A240*'MPTO_working_3-way'!$I239)</f>
        <v>3.4463926736654011</v>
      </c>
      <c r="F240" s="45">
        <f>IF(OR($A240="",$B240="",$C240=""),"",B240*'MPTO_working_3-way'!$I239)</f>
        <v>3.7122864704467076</v>
      </c>
      <c r="G240" s="46">
        <f>IF(OR($A240="",$B240="",$C240=""),"",C240*'MPTO_working_3-way'!$I239)</f>
        <v>2.2703239571326974</v>
      </c>
      <c r="H240" s="44">
        <f>IF(OR($A240="",$B240="",$C240=""),"",'MPTO_working_3-way'!E239)</f>
        <v>3.4580567331780374</v>
      </c>
      <c r="I240" s="45">
        <f>IF(OR($A240="",$B240="",$C240=""),"",'MPTO_working_3-way'!F239)</f>
        <v>3.7323746453159439</v>
      </c>
      <c r="J240" s="46">
        <f>IF(OR($A240="",$B240="",$C240=""),"",'MPTO_working_3-way'!G239)</f>
        <v>2.2578750694011771</v>
      </c>
      <c r="K240" s="44">
        <f>IF(OR($A240="",$B240="",$C240=""),"",'OddsRatio_working_3-way'!H239)</f>
        <v>3.4538063457059858</v>
      </c>
      <c r="L240" s="45">
        <f>IF(OR($A240="",$B240="",$C240=""),"",'OddsRatio_working_3-way'!I239)</f>
        <v>3.7230002908045314</v>
      </c>
      <c r="M240" s="46">
        <f>IF(OR($A240="",$B240="",$C240=""),"",'OddsRatio_working_3-way'!J239)</f>
        <v>2.2631408193085667</v>
      </c>
      <c r="N240" s="47">
        <f t="shared" si="42"/>
        <v>29.015846268511613</v>
      </c>
      <c r="O240" s="48">
        <f t="shared" si="43"/>
        <v>26.937576287846877</v>
      </c>
      <c r="P240" s="48">
        <f t="shared" si="44"/>
        <v>44.04657744364151</v>
      </c>
      <c r="Q240" t="s">
        <v>285</v>
      </c>
      <c r="R240" t="s">
        <v>249</v>
      </c>
      <c r="S240" s="38">
        <v>44440</v>
      </c>
      <c r="T240" s="50">
        <v>100</v>
      </c>
      <c r="U240" s="50">
        <f t="shared" si="45"/>
        <v>70.326409495548958</v>
      </c>
      <c r="V240" s="50">
        <f t="shared" si="46"/>
        <v>72.451790633608823</v>
      </c>
      <c r="W240" s="50">
        <f t="shared" si="47"/>
        <v>54.954954954954964</v>
      </c>
      <c r="X240" s="50">
        <f t="shared" si="48"/>
        <v>72.59325441143622</v>
      </c>
      <c r="Y240" s="50">
        <f t="shared" si="49"/>
        <v>74.718635549496071</v>
      </c>
      <c r="Z240" s="50">
        <f t="shared" si="50"/>
        <v>57.221799870842219</v>
      </c>
      <c r="AA240" s="50">
        <f t="shared" si="51"/>
        <v>-2.2668449158872619</v>
      </c>
      <c r="AB240" s="50">
        <f t="shared" si="52"/>
        <v>-2.2668449158872477</v>
      </c>
      <c r="AC240" s="50">
        <f t="shared" si="53"/>
        <v>-2.2668449158872548</v>
      </c>
      <c r="AF240">
        <v>1.92</v>
      </c>
      <c r="AG240">
        <v>1.99</v>
      </c>
      <c r="AH240" s="57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3">
        <f t="shared" si="54"/>
        <v>3.9285018890546919E-2</v>
      </c>
      <c r="E241" s="44">
        <f>IF(OR($A241="",$B241="",$C241=""),"",A241*'MPTO_working_3-way'!$I240)</f>
        <v>2.6709624985487053</v>
      </c>
      <c r="F241" s="45">
        <f>IF(OR($A241="",$B241="",$C241=""),"",B241*'MPTO_working_3-way'!$I240)</f>
        <v>3.0866765061049244</v>
      </c>
      <c r="G241" s="46">
        <f>IF(OR($A241="",$B241="",$C241=""),"",C241*'MPTO_working_3-way'!$I240)</f>
        <v>3.3153192102608444</v>
      </c>
      <c r="H241" s="44">
        <f>IF(OR($A241="",$B241="",$C241=""),"",'MPTO_working_3-way'!E240)</f>
        <v>2.6595033683214777</v>
      </c>
      <c r="I241" s="45">
        <f>IF(OR($A241="",$B241="",$C241=""),"",'MPTO_working_3-way'!F240)</f>
        <v>3.0901839557251689</v>
      </c>
      <c r="J241" s="46">
        <f>IF(OR($A241="",$B241="",$C241=""),"",'MPTO_working_3-way'!G240)</f>
        <v>3.3290652771462561</v>
      </c>
      <c r="K241" s="44">
        <f>IF(OR($A241="",$B241="",$C241=""),"",'OddsRatio_working_3-way'!H240)</f>
        <v>2.6647974834510793</v>
      </c>
      <c r="L241" s="45">
        <f>IF(OR($A241="",$B241="",$C241=""),"",'OddsRatio_working_3-way'!I240)</f>
        <v>3.0889497085341575</v>
      </c>
      <c r="M241" s="46">
        <f>IF(OR($A241="",$B241="",$C241=""),"",'OddsRatio_working_3-way'!J240)</f>
        <v>3.3222334323298495</v>
      </c>
      <c r="N241" s="47">
        <f t="shared" si="42"/>
        <v>37.439687024559881</v>
      </c>
      <c r="O241" s="48">
        <f t="shared" si="43"/>
        <v>32.39730493371006</v>
      </c>
      <c r="P241" s="48">
        <f t="shared" si="44"/>
        <v>30.163008041730059</v>
      </c>
      <c r="Q241" t="s">
        <v>235</v>
      </c>
      <c r="R241" t="s">
        <v>226</v>
      </c>
      <c r="S241" s="38">
        <v>44440</v>
      </c>
      <c r="T241" s="50">
        <v>100</v>
      </c>
      <c r="U241" s="50">
        <f t="shared" si="45"/>
        <v>61.089494163424128</v>
      </c>
      <c r="V241" s="50">
        <f t="shared" si="46"/>
        <v>66.329966329966325</v>
      </c>
      <c r="W241" s="50">
        <f t="shared" si="47"/>
        <v>68.652037617554868</v>
      </c>
      <c r="X241" s="50">
        <f t="shared" si="48"/>
        <v>65.017996052478807</v>
      </c>
      <c r="Y241" s="50">
        <f t="shared" si="49"/>
        <v>70.258468219021026</v>
      </c>
      <c r="Z241" s="50">
        <f t="shared" si="50"/>
        <v>72.58053950660954</v>
      </c>
      <c r="AA241" s="50">
        <f t="shared" si="51"/>
        <v>-3.9285018890546795</v>
      </c>
      <c r="AB241" s="50">
        <f t="shared" si="52"/>
        <v>-3.9285018890547008</v>
      </c>
      <c r="AC241" s="50">
        <f t="shared" si="53"/>
        <v>-3.9285018890546723</v>
      </c>
      <c r="AF241">
        <v>2.42</v>
      </c>
      <c r="AG241">
        <v>1.59</v>
      </c>
      <c r="AH241" s="57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3">
        <f t="shared" si="54"/>
        <v>5.5375901453359244E-2</v>
      </c>
      <c r="E242" s="44">
        <f>IF(OR($A242="",$B242="",$C242=""),"",A242*'MPTO_working_3-way'!$I241)</f>
        <v>10.828156748911466</v>
      </c>
      <c r="F242" s="45">
        <f>IF(OR($A242="",$B242="",$C242=""),"",B242*'MPTO_working_3-way'!$I241)</f>
        <v>5.5934922777028042</v>
      </c>
      <c r="G242" s="46">
        <f>IF(OR($A242="",$B242="",$C242=""),"",C242*'MPTO_working_3-way'!$I241)</f>
        <v>1.371988671889367</v>
      </c>
      <c r="H242" s="44">
        <f>IF(OR($A242="",$B242="",$C242=""),"",'MPTO_working_3-way'!E241)</f>
        <v>12.657065781777815</v>
      </c>
      <c r="I242" s="45">
        <f>IF(OR($A242="",$B242="",$C242=""),"",'MPTO_working_3-way'!F241)</f>
        <v>5.8747292198762295</v>
      </c>
      <c r="J242" s="46">
        <f>IF(OR($A242="",$B242="",$C242=""),"",'MPTO_working_3-way'!G241)</f>
        <v>1.3319620598997359</v>
      </c>
      <c r="K242" s="44">
        <f>IF(OR($A242="",$B242="",$C242=""),"",'OddsRatio_working_3-way'!H241)</f>
        <v>11.585376179905689</v>
      </c>
      <c r="L242" s="45">
        <f>IF(OR($A242="",$B242="",$C242=""),"",'OddsRatio_working_3-way'!I241)</f>
        <v>5.9154554615112804</v>
      </c>
      <c r="M242" s="46">
        <f>IF(OR($A242="",$B242="",$C242=""),"",'OddsRatio_working_3-way'!J241)</f>
        <v>1.342938753128694</v>
      </c>
      <c r="N242" s="47">
        <f t="shared" si="42"/>
        <v>9.2351821569310779</v>
      </c>
      <c r="O242" s="48">
        <f t="shared" si="43"/>
        <v>17.877918666059028</v>
      </c>
      <c r="P242" s="48">
        <f t="shared" si="44"/>
        <v>72.886899177009894</v>
      </c>
      <c r="Q242" t="s">
        <v>374</v>
      </c>
      <c r="R242" t="s">
        <v>89</v>
      </c>
      <c r="S242" s="38">
        <v>44440</v>
      </c>
      <c r="T242" s="50">
        <v>100</v>
      </c>
      <c r="U242" s="50">
        <f t="shared" si="45"/>
        <v>90.253411306042892</v>
      </c>
      <c r="V242" s="50">
        <f t="shared" si="46"/>
        <v>81.132075471698116</v>
      </c>
      <c r="W242" s="50">
        <f t="shared" si="47"/>
        <v>23.076923076923073</v>
      </c>
      <c r="X242" s="50">
        <f t="shared" si="48"/>
        <v>95.791001451378804</v>
      </c>
      <c r="Y242" s="50">
        <f t="shared" si="49"/>
        <v>86.669665617034028</v>
      </c>
      <c r="Z242" s="50">
        <f t="shared" si="50"/>
        <v>28.614513222259003</v>
      </c>
      <c r="AA242" s="50">
        <f t="shared" si="51"/>
        <v>-5.537590145335912</v>
      </c>
      <c r="AB242" s="50">
        <f t="shared" si="52"/>
        <v>-5.537590145335912</v>
      </c>
      <c r="AC242" s="50">
        <f t="shared" si="53"/>
        <v>-5.5375901453359297</v>
      </c>
      <c r="AF242">
        <v>1.72</v>
      </c>
      <c r="AG242">
        <v>2.08</v>
      </c>
      <c r="AH242" s="57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3">
        <f t="shared" si="54"/>
        <v>2.5966257635710699E-2</v>
      </c>
      <c r="E243" s="44">
        <f>IF(OR($A243="",$B243="",$C243=""),"",A243*'MPTO_working_3-way'!$I242)</f>
        <v>7.2946200917899038</v>
      </c>
      <c r="F243" s="45">
        <f>IF(OR($A243="",$B243="",$C243=""),"",B243*'MPTO_working_3-way'!$I242)</f>
        <v>4.8938590489223399</v>
      </c>
      <c r="G243" s="46">
        <f>IF(OR($A243="",$B243="",$C243=""),"",C243*'MPTO_working_3-way'!$I242)</f>
        <v>1.5184300613008519</v>
      </c>
      <c r="H243" s="44">
        <f>IF(OR($A243="",$B243="",$C243=""),"",'MPTO_working_3-way'!E242)</f>
        <v>7.5762421752738662</v>
      </c>
      <c r="I243" s="45">
        <f>IF(OR($A243="",$B243="",$C243=""),"",'MPTO_working_3-way'!F242)</f>
        <v>4.9754167975106336</v>
      </c>
      <c r="J243" s="46">
        <f>IF(OR($A243="",$B243="",$C243=""),"",'MPTO_working_3-way'!G242)</f>
        <v>1.4992048446947173</v>
      </c>
      <c r="K243" s="44">
        <f>IF(OR($A243="",$B243="",$C243=""),"",'OddsRatio_working_3-way'!H242)</f>
        <v>7.4337363733907083</v>
      </c>
      <c r="L243" s="45">
        <f>IF(OR($A243="",$B243="",$C243=""),"",'OddsRatio_working_3-way'!I242)</f>
        <v>4.9697522303900126</v>
      </c>
      <c r="M243" s="46">
        <f>IF(OR($A243="",$B243="",$C243=""),"",'OddsRatio_working_3-way'!J242)</f>
        <v>1.5054326447180919</v>
      </c>
      <c r="N243" s="47">
        <f t="shared" si="42"/>
        <v>13.708733113126758</v>
      </c>
      <c r="O243" s="48">
        <f t="shared" si="43"/>
        <v>20.433771998811583</v>
      </c>
      <c r="P243" s="48">
        <f t="shared" si="44"/>
        <v>65.857494888061652</v>
      </c>
      <c r="Q243" t="s">
        <v>288</v>
      </c>
      <c r="R243" t="s">
        <v>98</v>
      </c>
      <c r="S243" s="38">
        <v>44440</v>
      </c>
      <c r="T243" s="50">
        <v>100</v>
      </c>
      <c r="U243" s="50">
        <f t="shared" si="45"/>
        <v>85.935302390998586</v>
      </c>
      <c r="V243" s="50">
        <f t="shared" si="46"/>
        <v>79.035639412997895</v>
      </c>
      <c r="W243" s="50">
        <f t="shared" si="47"/>
        <v>32.432432432432435</v>
      </c>
      <c r="X243" s="50">
        <f t="shared" si="48"/>
        <v>88.531928154569655</v>
      </c>
      <c r="Y243" s="50">
        <f t="shared" si="49"/>
        <v>81.632265176568978</v>
      </c>
      <c r="Z243" s="50">
        <f t="shared" si="50"/>
        <v>35.029058196003504</v>
      </c>
      <c r="AA243" s="50">
        <f t="shared" si="51"/>
        <v>-2.596625763571069</v>
      </c>
      <c r="AB243" s="50">
        <f t="shared" si="52"/>
        <v>-2.5966257635710832</v>
      </c>
      <c r="AC243" s="50">
        <f t="shared" si="53"/>
        <v>-2.596625763571069</v>
      </c>
      <c r="AF243">
        <v>1.49</v>
      </c>
      <c r="AG243">
        <v>2.75</v>
      </c>
      <c r="AH243" s="57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3">
        <f t="shared" si="54"/>
        <v>2.084352826033764E-2</v>
      </c>
      <c r="E244" s="44">
        <f>IF(OR($A244="",$B244="",$C244=""),"",A244*'MPTO_working_3-way'!$I243)</f>
        <v>3.2666992904330807</v>
      </c>
      <c r="F244" s="45">
        <f>IF(OR($A244="",$B244="",$C244=""),"",B244*'MPTO_working_3-way'!$I243)</f>
        <v>3.4198258196721314</v>
      </c>
      <c r="G244" s="46">
        <f>IF(OR($A244="",$B244="",$C244=""),"",C244*'MPTO_working_3-way'!$I243)</f>
        <v>2.4908582089552236</v>
      </c>
      <c r="H244" s="44">
        <f>IF(OR($A244="",$B244="",$C244=""),"",'MPTO_working_3-way'!E243)</f>
        <v>3.2727636715491646</v>
      </c>
      <c r="I244" s="45">
        <f>IF(OR($A244="",$B244="",$C244=""),"",'MPTO_working_3-way'!F243)</f>
        <v>3.4298302358515311</v>
      </c>
      <c r="J244" s="46">
        <f>IF(OR($A244="",$B244="",$C244=""),"",'MPTO_working_3-way'!G243)</f>
        <v>2.4820780140946646</v>
      </c>
      <c r="K244" s="44">
        <f>IF(OR($A244="",$B244="",$C244=""),"",'OddsRatio_working_3-way'!H243)</f>
        <v>3.2702843868670137</v>
      </c>
      <c r="L244" s="45">
        <f>IF(OR($A244="",$B244="",$C244=""),"",'OddsRatio_working_3-way'!I243)</f>
        <v>3.4250765041534015</v>
      </c>
      <c r="M244" s="46">
        <f>IF(OR($A244="",$B244="",$C244=""),"",'OddsRatio_working_3-way'!J243)</f>
        <v>2.4860043259493181</v>
      </c>
      <c r="N244" s="47">
        <f t="shared" si="42"/>
        <v>30.611939180585722</v>
      </c>
      <c r="O244" s="48">
        <f t="shared" si="43"/>
        <v>29.241255336678901</v>
      </c>
      <c r="P244" s="48">
        <f t="shared" si="44"/>
        <v>40.146805482735381</v>
      </c>
      <c r="Q244" t="s">
        <v>96</v>
      </c>
      <c r="R244" t="s">
        <v>100</v>
      </c>
      <c r="S244" s="38">
        <v>44440</v>
      </c>
      <c r="T244" s="50">
        <v>100</v>
      </c>
      <c r="U244" s="50">
        <f t="shared" si="45"/>
        <v>68.75</v>
      </c>
      <c r="V244" s="50">
        <f t="shared" si="46"/>
        <v>70.149253731343279</v>
      </c>
      <c r="W244" s="50">
        <f t="shared" si="47"/>
        <v>59.016393442622956</v>
      </c>
      <c r="X244" s="50">
        <f t="shared" si="48"/>
        <v>70.834352826033765</v>
      </c>
      <c r="Y244" s="50">
        <f t="shared" si="49"/>
        <v>72.233606557377044</v>
      </c>
      <c r="Z244" s="50">
        <f t="shared" si="50"/>
        <v>61.100746268656714</v>
      </c>
      <c r="AA244" s="50">
        <f t="shared" si="51"/>
        <v>-2.0843528260337649</v>
      </c>
      <c r="AB244" s="50">
        <f t="shared" si="52"/>
        <v>-2.0843528260337649</v>
      </c>
      <c r="AC244" s="50">
        <f t="shared" si="53"/>
        <v>-2.0843528260337578</v>
      </c>
      <c r="AF244">
        <v>1.97</v>
      </c>
      <c r="AG244">
        <v>1.93</v>
      </c>
      <c r="AH244" s="57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3">
        <f t="shared" si="54"/>
        <v>4.7785429958311809E-2</v>
      </c>
      <c r="E245" s="44">
        <f>IF(OR($A245="",$B245="",$C245=""),"",A245*'MPTO_working_3-way'!$I244)</f>
        <v>1.7078902508320482</v>
      </c>
      <c r="F245" s="45">
        <f>IF(OR($A245="",$B245="",$C245=""),"",B245*'MPTO_working_3-way'!$I244)</f>
        <v>3.9920624881411682</v>
      </c>
      <c r="G245" s="46">
        <f>IF(OR($A245="",$B245="",$C245=""),"",C245*'MPTO_working_3-way'!$I244)</f>
        <v>6.0981112023573747</v>
      </c>
      <c r="H245" s="44">
        <f>IF(OR($A245="",$B245="",$C245=""),"",'MPTO_working_3-way'!E244)</f>
        <v>1.673448439570892</v>
      </c>
      <c r="I245" s="45">
        <f>IF(OR($A245="",$B245="",$C245=""),"",'MPTO_working_3-way'!F244)</f>
        <v>4.0561580772812391</v>
      </c>
      <c r="J245" s="46">
        <f>IF(OR($A245="",$B245="",$C245=""),"",'MPTO_working_3-way'!G244)</f>
        <v>6.4146632350012851</v>
      </c>
      <c r="K245" s="44">
        <f>IF(OR($A245="",$B245="",$C245=""),"",'OddsRatio_working_3-way'!H244)</f>
        <v>1.6853631801896176</v>
      </c>
      <c r="L245" s="45">
        <f>IF(OR($A245="",$B245="",$C245=""),"",'OddsRatio_working_3-way'!I244)</f>
        <v>4.0569373592584528</v>
      </c>
      <c r="M245" s="46">
        <f>IF(OR($A245="",$B245="",$C245=""),"",'OddsRatio_working_3-way'!J244)</f>
        <v>6.2435722674824712</v>
      </c>
      <c r="N245" s="47">
        <f t="shared" si="42"/>
        <v>58.551771667577647</v>
      </c>
      <c r="O245" s="48">
        <f t="shared" si="43"/>
        <v>25.049708088753693</v>
      </c>
      <c r="P245" s="48">
        <f t="shared" si="44"/>
        <v>16.398520243668653</v>
      </c>
      <c r="Q245" t="s">
        <v>52</v>
      </c>
      <c r="R245" t="s">
        <v>104</v>
      </c>
      <c r="S245" s="38">
        <v>44440</v>
      </c>
      <c r="T245" s="50">
        <v>100</v>
      </c>
      <c r="U245" s="50">
        <f t="shared" si="45"/>
        <v>38.650306748466257</v>
      </c>
      <c r="V245" s="50">
        <f t="shared" si="46"/>
        <v>73.753280839895012</v>
      </c>
      <c r="W245" s="50">
        <f t="shared" si="47"/>
        <v>82.817869415807564</v>
      </c>
      <c r="X245" s="50">
        <f t="shared" si="48"/>
        <v>43.428849744297423</v>
      </c>
      <c r="Y245" s="50">
        <f t="shared" si="49"/>
        <v>78.531823835726186</v>
      </c>
      <c r="Z245" s="50">
        <f t="shared" si="50"/>
        <v>87.596412411638738</v>
      </c>
      <c r="AA245" s="50">
        <f t="shared" si="51"/>
        <v>-4.7785429958311667</v>
      </c>
      <c r="AB245" s="50">
        <f t="shared" si="52"/>
        <v>-4.7785429958311738</v>
      </c>
      <c r="AC245" s="50">
        <f t="shared" si="53"/>
        <v>-4.7785429958311738</v>
      </c>
      <c r="AF245">
        <v>1.69</v>
      </c>
      <c r="AG245">
        <v>2.1800000000000002</v>
      </c>
      <c r="AH245" s="57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3">
        <f t="shared" si="54"/>
        <v>2.9502847978764457E-2</v>
      </c>
      <c r="E246" s="44">
        <f>IF(OR($A246="",$B246="",$C246=""),"",A246*'MPTO_working_3-way'!$I245)</f>
        <v>4.4062721893491119</v>
      </c>
      <c r="F246" s="45">
        <f>IF(OR($A246="",$B246="",$C246=""),"",B246*'MPTO_working_3-way'!$I245)</f>
        <v>3.4797196261682237</v>
      </c>
      <c r="G246" s="46">
        <f>IF(OR($A246="",$B246="",$C246=""),"",C246*'MPTO_working_3-way'!$I245)</f>
        <v>2.0590056959575289</v>
      </c>
      <c r="H246" s="44">
        <f>IF(OR($A246="",$B246="",$C246=""),"",'MPTO_working_3-way'!E245)</f>
        <v>4.4680640777498652</v>
      </c>
      <c r="I246" s="45">
        <f>IF(OR($A246="",$B246="",$C246=""),"",'MPTO_working_3-way'!F245)</f>
        <v>3.4962137079882702</v>
      </c>
      <c r="J246" s="46">
        <f>IF(OR($A246="",$B246="",$C246=""),"",'MPTO_working_3-way'!G245)</f>
        <v>2.0401263585423637</v>
      </c>
      <c r="K246" s="44">
        <f>IF(OR($A246="",$B246="",$C246=""),"",'OddsRatio_working_3-way'!H245)</f>
        <v>4.4364652044144277</v>
      </c>
      <c r="L246" s="45">
        <f>IF(OR($A246="",$B246="",$C246=""),"",'OddsRatio_working_3-way'!I245)</f>
        <v>3.4935326788129077</v>
      </c>
      <c r="M246" s="46">
        <f>IF(OR($A246="",$B246="",$C246=""),"",'OddsRatio_working_3-way'!J245)</f>
        <v>2.0477028062239109</v>
      </c>
      <c r="N246" s="47">
        <f t="shared" si="42"/>
        <v>22.694921172078537</v>
      </c>
      <c r="O246" s="48">
        <f t="shared" si="43"/>
        <v>28.737947519673412</v>
      </c>
      <c r="P246" s="48">
        <f t="shared" si="44"/>
        <v>48.567131308248065</v>
      </c>
      <c r="Q246" t="s">
        <v>255</v>
      </c>
      <c r="R246" t="s">
        <v>256</v>
      </c>
      <c r="S246" s="38">
        <v>44440</v>
      </c>
      <c r="T246" s="50">
        <v>100</v>
      </c>
      <c r="U246" s="50">
        <f t="shared" si="45"/>
        <v>76.635514018691595</v>
      </c>
      <c r="V246" s="50">
        <f t="shared" si="46"/>
        <v>70.414201183431956</v>
      </c>
      <c r="W246" s="50">
        <f t="shared" si="47"/>
        <v>50</v>
      </c>
      <c r="X246" s="50">
        <f t="shared" si="48"/>
        <v>79.585798816568044</v>
      </c>
      <c r="Y246" s="50">
        <f t="shared" si="49"/>
        <v>73.36448598130842</v>
      </c>
      <c r="Z246" s="50">
        <f t="shared" si="50"/>
        <v>52.950284797876456</v>
      </c>
      <c r="AA246" s="50">
        <f t="shared" si="51"/>
        <v>-2.9502847978764493</v>
      </c>
      <c r="AB246" s="50">
        <f t="shared" si="52"/>
        <v>-2.9502847978764635</v>
      </c>
      <c r="AC246" s="50">
        <f t="shared" si="53"/>
        <v>-2.9502847978764564</v>
      </c>
      <c r="AF246">
        <v>1.98</v>
      </c>
      <c r="AG246">
        <v>1.9</v>
      </c>
      <c r="AH246" s="57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3">
        <f t="shared" si="54"/>
        <v>3.1867646563205954E-2</v>
      </c>
      <c r="E247" s="44">
        <f>IF(OR($A247="",$B247="",$C247=""),"",A247*'MPTO_working_3-way'!$I246)</f>
        <v>1.7644936756230822</v>
      </c>
      <c r="F247" s="45">
        <f>IF(OR($A247="",$B247="",$C247=""),"",B247*'MPTO_working_3-way'!$I246)</f>
        <v>4.447349556687417</v>
      </c>
      <c r="G247" s="46">
        <f>IF(OR($A247="",$B247="",$C247=""),"",C247*'MPTO_working_3-way'!$I246)</f>
        <v>4.7981845565189083</v>
      </c>
      <c r="H247" s="44">
        <f>IF(OR($A247="",$B247="",$C247=""),"",'MPTO_working_3-way'!E246)</f>
        <v>1.7416360499871555</v>
      </c>
      <c r="I247" s="45">
        <f>IF(OR($A247="",$B247="",$C247=""),"",'MPTO_working_3-way'!F246)</f>
        <v>4.5167931803219918</v>
      </c>
      <c r="J247" s="46">
        <f>IF(OR($A247="",$B247="",$C247=""),"",'MPTO_working_3-way'!G246)</f>
        <v>4.891620890786613</v>
      </c>
      <c r="K247" s="44">
        <f>IF(OR($A247="",$B247="",$C247=""),"",'OddsRatio_working_3-way'!H246)</f>
        <v>1.7497048433849072</v>
      </c>
      <c r="L247" s="45">
        <f>IF(OR($A247="",$B247="",$C247=""),"",'OddsRatio_working_3-way'!I246)</f>
        <v>4.4951028614141437</v>
      </c>
      <c r="M247" s="46">
        <f>IF(OR($A247="",$B247="",$C247=""),"",'OddsRatio_working_3-way'!J246)</f>
        <v>4.8541164483871988</v>
      </c>
      <c r="N247" s="47">
        <f t="shared" si="42"/>
        <v>56.673481680056327</v>
      </c>
      <c r="O247" s="48">
        <f t="shared" si="43"/>
        <v>22.485302476310054</v>
      </c>
      <c r="P247" s="48">
        <f t="shared" si="44"/>
        <v>20.841215843633616</v>
      </c>
      <c r="Q247" t="s">
        <v>261</v>
      </c>
      <c r="R247" t="s">
        <v>292</v>
      </c>
      <c r="S247" s="38">
        <v>44440</v>
      </c>
      <c r="T247" s="50">
        <v>100</v>
      </c>
      <c r="U247" s="50">
        <f t="shared" si="45"/>
        <v>41.520467836257311</v>
      </c>
      <c r="V247" s="50">
        <f t="shared" si="46"/>
        <v>76.798143851508115</v>
      </c>
      <c r="W247" s="50">
        <f t="shared" si="47"/>
        <v>78.494623655913983</v>
      </c>
      <c r="X247" s="50">
        <f t="shared" si="48"/>
        <v>44.707232492577894</v>
      </c>
      <c r="Y247" s="50">
        <f t="shared" si="49"/>
        <v>79.984908507828706</v>
      </c>
      <c r="Z247" s="50">
        <f t="shared" si="50"/>
        <v>81.681388312234574</v>
      </c>
      <c r="AA247" s="50">
        <f t="shared" si="51"/>
        <v>-3.1867646563205838</v>
      </c>
      <c r="AB247" s="50">
        <f t="shared" si="52"/>
        <v>-3.1867646563205909</v>
      </c>
      <c r="AC247" s="50">
        <f t="shared" si="53"/>
        <v>-3.1867646563205909</v>
      </c>
      <c r="AF247">
        <v>1.61</v>
      </c>
      <c r="AG247">
        <v>2.42</v>
      </c>
      <c r="AH247" s="57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3">
        <f t="shared" si="54"/>
        <v>2.9375480762253048E-2</v>
      </c>
      <c r="E248" s="44">
        <f>IF(OR($A248="",$B248="",$C248=""),"",A248*'MPTO_working_3-way'!$I247)</f>
        <v>3.6748704663212433</v>
      </c>
      <c r="F248" s="45">
        <f>IF(OR($A248="",$B248="",$C248=""),"",B248*'MPTO_working_3-way'!$I247)</f>
        <v>3.9733893557422966</v>
      </c>
      <c r="G248" s="46">
        <f>IF(OR($A248="",$B248="",$C248=""),"",C248*'MPTO_working_3-way'!$I247)</f>
        <v>2.0999259807549961</v>
      </c>
      <c r="H248" s="44">
        <f>IF(OR($A248="",$B248="",$C248=""),"",'MPTO_working_3-way'!E247)</f>
        <v>3.6993163433316627</v>
      </c>
      <c r="I248" s="45">
        <f>IF(OR($A248="",$B248="",$C248=""),"",'MPTO_working_3-way'!F247)</f>
        <v>4.0116251989286962</v>
      </c>
      <c r="J248" s="46">
        <f>IF(OR($A248="",$B248="",$C248=""),"",'MPTO_working_3-way'!G247)</f>
        <v>2.0815802459189734</v>
      </c>
      <c r="K248" s="44">
        <f>IF(OR($A248="",$B248="",$C248=""),"",'OddsRatio_working_3-way'!H247)</f>
        <v>3.6908721615430533</v>
      </c>
      <c r="L248" s="45">
        <f>IF(OR($A248="",$B248="",$C248=""),"",'OddsRatio_working_3-way'!I247)</f>
        <v>3.9945114326899347</v>
      </c>
      <c r="M248" s="46">
        <f>IF(OR($A248="",$B248="",$C248=""),"",'OddsRatio_working_3-way'!J247)</f>
        <v>2.0889132482508854</v>
      </c>
      <c r="N248" s="47">
        <f t="shared" si="42"/>
        <v>27.211843496651394</v>
      </c>
      <c r="O248" s="48">
        <f t="shared" si="43"/>
        <v>25.167430384208672</v>
      </c>
      <c r="P248" s="48">
        <f t="shared" si="44"/>
        <v>47.620726119139938</v>
      </c>
      <c r="Q248" t="s">
        <v>241</v>
      </c>
      <c r="R248" t="s">
        <v>260</v>
      </c>
      <c r="S248" s="38">
        <v>44440</v>
      </c>
      <c r="T248" s="50">
        <v>100</v>
      </c>
      <c r="U248" s="50">
        <f t="shared" si="45"/>
        <v>71.988795518207283</v>
      </c>
      <c r="V248" s="50">
        <f t="shared" si="46"/>
        <v>74.093264248704671</v>
      </c>
      <c r="W248" s="50">
        <f t="shared" si="47"/>
        <v>50.980392156862742</v>
      </c>
      <c r="X248" s="50">
        <f t="shared" si="48"/>
        <v>74.926343594432595</v>
      </c>
      <c r="Y248" s="50">
        <f t="shared" si="49"/>
        <v>77.030812324929968</v>
      </c>
      <c r="Z248" s="50">
        <f t="shared" si="50"/>
        <v>53.917940233088061</v>
      </c>
      <c r="AA248" s="50">
        <f t="shared" si="51"/>
        <v>-2.9375480762253119</v>
      </c>
      <c r="AB248" s="50">
        <f t="shared" si="52"/>
        <v>-2.9375480762252977</v>
      </c>
      <c r="AC248" s="50">
        <f t="shared" si="53"/>
        <v>-2.937548076225319</v>
      </c>
      <c r="AF248">
        <v>1.7</v>
      </c>
      <c r="AG248">
        <v>2.25</v>
      </c>
      <c r="AH248" s="57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3">
        <f t="shared" si="54"/>
        <v>2.8950708084566124E-2</v>
      </c>
      <c r="E249" s="44">
        <f>IF(OR($A249="",$B249="",$C249=""),"",A249*'MPTO_working_3-way'!$I248)</f>
        <v>3.6013274782959814</v>
      </c>
      <c r="F249" s="45">
        <f>IF(OR($A249="",$B249="",$C249=""),"",B249*'MPTO_working_3-way'!$I248)</f>
        <v>3.9203021978021968</v>
      </c>
      <c r="G249" s="46">
        <f>IF(OR($A249="",$B249="",$C249=""),"",C249*'MPTO_working_3-way'!$I248)</f>
        <v>2.1402174728158978</v>
      </c>
      <c r="H249" s="44">
        <f>IF(OR($A249="",$B249="",$C249=""),"",'MPTO_working_3-way'!E248)</f>
        <v>3.6223477889897864</v>
      </c>
      <c r="I249" s="45">
        <f>IF(OR($A249="",$B249="",$C249=""),"",'MPTO_working_3-way'!F248)</f>
        <v>3.955430907448779</v>
      </c>
      <c r="J249" s="46">
        <f>IF(OR($A249="",$B249="",$C249=""),"",'MPTO_working_3-way'!G248)</f>
        <v>2.122605989490332</v>
      </c>
      <c r="K249" s="44">
        <f>IF(OR($A249="",$B249="",$C249=""),"",'OddsRatio_working_3-way'!H248)</f>
        <v>3.6151395170816669</v>
      </c>
      <c r="L249" s="45">
        <f>IF(OR($A249="",$B249="",$C249=""),"",'OddsRatio_working_3-way'!I248)</f>
        <v>3.9394168171997941</v>
      </c>
      <c r="M249" s="46">
        <f>IF(OR($A249="",$B249="",$C249=""),"",'OddsRatio_working_3-way'!J248)</f>
        <v>2.1297402713792808</v>
      </c>
      <c r="N249" s="47">
        <f t="shared" si="42"/>
        <v>27.767538665302492</v>
      </c>
      <c r="O249" s="48">
        <f t="shared" si="43"/>
        <v>25.508237619044287</v>
      </c>
      <c r="P249" s="48">
        <f t="shared" si="44"/>
        <v>46.724223715653238</v>
      </c>
      <c r="Q249" t="s">
        <v>295</v>
      </c>
      <c r="R249" t="s">
        <v>290</v>
      </c>
      <c r="S249" s="38">
        <v>44440</v>
      </c>
      <c r="T249" s="50">
        <v>100</v>
      </c>
      <c r="U249" s="50">
        <f t="shared" si="45"/>
        <v>71.428571428571431</v>
      </c>
      <c r="V249" s="50">
        <f t="shared" si="46"/>
        <v>73.753280839895012</v>
      </c>
      <c r="W249" s="50">
        <f t="shared" si="47"/>
        <v>51.92307692307692</v>
      </c>
      <c r="X249" s="50">
        <f t="shared" si="48"/>
        <v>74.323642237028054</v>
      </c>
      <c r="Y249" s="50">
        <f t="shared" si="49"/>
        <v>76.64835164835165</v>
      </c>
      <c r="Z249" s="50">
        <f t="shared" si="50"/>
        <v>54.81814773153355</v>
      </c>
      <c r="AA249" s="50">
        <f t="shared" si="51"/>
        <v>-2.895070808456623</v>
      </c>
      <c r="AB249" s="50">
        <f t="shared" si="52"/>
        <v>-2.8950708084566372</v>
      </c>
      <c r="AC249" s="50">
        <f t="shared" si="53"/>
        <v>-2.8950708084566301</v>
      </c>
      <c r="AF249">
        <v>1.92</v>
      </c>
      <c r="AG249">
        <v>1.97</v>
      </c>
      <c r="AH249" s="57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3">
        <f t="shared" si="54"/>
        <v>3.1317775133058223E-2</v>
      </c>
      <c r="E250" s="44">
        <f>IF(OR($A250="",$B250="",$C250=""),"",A250*'MPTO_working_3-way'!$I249)</f>
        <v>4.5584245660881173</v>
      </c>
      <c r="F250" s="45">
        <f>IF(OR($A250="",$B250="",$C250=""),"",B250*'MPTO_working_3-way'!$I249)</f>
        <v>4.4140400775694895</v>
      </c>
      <c r="G250" s="46">
        <f>IF(OR($A250="",$B250="",$C250=""),"",C250*'MPTO_working_3-way'!$I249)</f>
        <v>1.804806106482852</v>
      </c>
      <c r="H250" s="44">
        <f>IF(OR($A250="",$B250="",$C250=""),"",'MPTO_working_3-way'!E249)</f>
        <v>4.6338110968030906</v>
      </c>
      <c r="I250" s="45">
        <f>IF(OR($A250="",$B250="",$C250=""),"",'MPTO_working_3-way'!F249)</f>
        <v>4.4801743037323734</v>
      </c>
      <c r="J250" s="46">
        <f>IF(OR($A250="",$B250="",$C250=""),"",'MPTO_working_3-way'!G249)</f>
        <v>1.7825651518414818</v>
      </c>
      <c r="K250" s="44">
        <f>IF(OR($A250="",$B250="",$C250=""),"",'OddsRatio_working_3-way'!H249)</f>
        <v>4.604885650077466</v>
      </c>
      <c r="L250" s="45">
        <f>IF(OR($A250="",$B250="",$C250=""),"",'OddsRatio_working_3-way'!I249)</f>
        <v>4.457317231653243</v>
      </c>
      <c r="M250" s="46">
        <f>IF(OR($A250="",$B250="",$C250=""),"",'OddsRatio_working_3-way'!J249)</f>
        <v>1.7905450987011988</v>
      </c>
      <c r="N250" s="47">
        <f t="shared" si="42"/>
        <v>21.937403712663944</v>
      </c>
      <c r="O250" s="48">
        <f t="shared" si="43"/>
        <v>22.654982338779121</v>
      </c>
      <c r="P250" s="48">
        <f t="shared" si="44"/>
        <v>55.407613948556936</v>
      </c>
      <c r="Q250" t="s">
        <v>240</v>
      </c>
      <c r="R250" t="s">
        <v>296</v>
      </c>
      <c r="S250" s="38">
        <v>44440</v>
      </c>
      <c r="T250" s="50">
        <v>100</v>
      </c>
      <c r="U250" s="50">
        <f t="shared" si="45"/>
        <v>77.375565610859724</v>
      </c>
      <c r="V250" s="50">
        <f t="shared" si="46"/>
        <v>76.635514018691595</v>
      </c>
      <c r="W250" s="50">
        <f t="shared" si="47"/>
        <v>42.857142857142854</v>
      </c>
      <c r="X250" s="50">
        <f t="shared" si="48"/>
        <v>80.507343124165558</v>
      </c>
      <c r="Y250" s="50">
        <f t="shared" si="49"/>
        <v>79.767291531997415</v>
      </c>
      <c r="Z250" s="50">
        <f t="shared" si="50"/>
        <v>45.988920370448682</v>
      </c>
      <c r="AA250" s="50">
        <f t="shared" si="51"/>
        <v>-3.1317775133058348</v>
      </c>
      <c r="AB250" s="50">
        <f t="shared" si="52"/>
        <v>-3.1317775133058205</v>
      </c>
      <c r="AC250" s="50">
        <f t="shared" si="53"/>
        <v>-3.1317775133058277</v>
      </c>
      <c r="AF250">
        <v>1.6</v>
      </c>
      <c r="AG250">
        <v>2.44</v>
      </c>
      <c r="AH250" s="57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3">
        <f t="shared" si="54"/>
        <v>3.1137501254966171E-2</v>
      </c>
      <c r="E251" s="44">
        <f>IF(OR($A251="",$B251="",$C251=""),"",A251*'MPTO_working_3-way'!$I250)</f>
        <v>1.8869816272965882</v>
      </c>
      <c r="F251" s="45">
        <f>IF(OR($A251="",$B251="",$C251=""),"",B251*'MPTO_working_3-way'!$I250)</f>
        <v>3.9286338797814211</v>
      </c>
      <c r="G251" s="46">
        <f>IF(OR($A251="",$B251="",$C251=""),"",C251*'MPTO_working_3-way'!$I250)</f>
        <v>4.6401187556473475</v>
      </c>
      <c r="H251" s="44">
        <f>IF(OR($A251="",$B251="",$C251=""),"",'MPTO_working_3-way'!E250)</f>
        <v>1.8654317794682911</v>
      </c>
      <c r="I251" s="45">
        <f>IF(OR($A251="",$B251="",$C251=""),"",'MPTO_working_3-way'!F250)</f>
        <v>3.9668683267272282</v>
      </c>
      <c r="J251" s="46">
        <f>IF(OR($A251="",$B251="",$C251=""),"",'MPTO_working_3-way'!G250)</f>
        <v>4.7204757283744447</v>
      </c>
      <c r="K251" s="44">
        <f>IF(OR($A251="",$B251="",$C251=""),"",'OddsRatio_working_3-way'!H250)</f>
        <v>1.8734686864491727</v>
      </c>
      <c r="L251" s="45">
        <f>IF(OR($A251="",$B251="",$C251=""),"",'OddsRatio_working_3-way'!I250)</f>
        <v>3.9571650709905732</v>
      </c>
      <c r="M251" s="46">
        <f>IF(OR($A251="",$B251="",$C251=""),"",'OddsRatio_working_3-way'!J250)</f>
        <v>4.6833016898459103</v>
      </c>
      <c r="N251" s="47">
        <f t="shared" ref="N251:N314" si="55">(1/E251)* 100</f>
        <v>52.994686621971219</v>
      </c>
      <c r="O251" s="48">
        <f t="shared" ref="O251:O314" si="56">(1/F251)* 100</f>
        <v>25.454140818427128</v>
      </c>
      <c r="P251" s="48">
        <f t="shared" ref="P251:P314" si="57">(1/G251)* 100</f>
        <v>21.551172559601635</v>
      </c>
      <c r="Q251" t="s">
        <v>263</v>
      </c>
      <c r="R251" t="s">
        <v>258</v>
      </c>
      <c r="S251" s="38">
        <v>44440</v>
      </c>
      <c r="T251" s="50">
        <v>100</v>
      </c>
      <c r="U251" s="50">
        <f t="shared" ref="U251:U314" si="58">(1/A251)*((T251*A251)-T251)</f>
        <v>45.355191256830594</v>
      </c>
      <c r="V251" s="50">
        <f t="shared" ref="V251:V314" si="59">(1/B251)*((T251*B251)-T251)</f>
        <v>73.753280839895012</v>
      </c>
      <c r="W251" s="50">
        <f t="shared" ref="W251:W314" si="60">(1/C251)*((T251*C251)-T251)</f>
        <v>77.777777777777771</v>
      </c>
      <c r="X251" s="50">
        <f t="shared" ref="X251:X314" si="61">((1/B251)+(1/C251))*T251</f>
        <v>48.468941382327209</v>
      </c>
      <c r="Y251" s="50">
        <f t="shared" ref="Y251:Y314" si="62">((1/A251)+(1/C251))*T251</f>
        <v>76.867030965391621</v>
      </c>
      <c r="Z251" s="50">
        <f t="shared" ref="Z251:Z314" si="63">((1/A251)+(1/B251))*T251</f>
        <v>80.89152790327438</v>
      </c>
      <c r="AA251" s="50">
        <f t="shared" ref="AA251:AA314" si="64">U251-X251</f>
        <v>-3.1137501254966153</v>
      </c>
      <c r="AB251" s="50">
        <f t="shared" ref="AB251:AB314" si="65">V251-Y251</f>
        <v>-3.1137501254966082</v>
      </c>
      <c r="AC251" s="50">
        <f t="shared" ref="AC251:AC314" si="66">W251-Z251</f>
        <v>-3.1137501254966082</v>
      </c>
      <c r="AF251">
        <v>1.91</v>
      </c>
      <c r="AG251">
        <v>1.98</v>
      </c>
      <c r="AH251" s="57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3">
        <f t="shared" si="54"/>
        <v>2.734492283672596E-2</v>
      </c>
      <c r="E252" s="44">
        <f>IF(OR($A252="",$B252="",$C252=""),"",A252*'MPTO_working_3-way'!$I251)</f>
        <v>3.7600824175824172</v>
      </c>
      <c r="F252" s="45">
        <f>IF(OR($A252="",$B252="",$C252=""),"",B252*'MPTO_working_3-way'!$I251)</f>
        <v>3.3388709992193593</v>
      </c>
      <c r="G252" s="46">
        <f>IF(OR($A252="",$B252="",$C252=""),"",C252*'MPTO_working_3-way'!$I251)</f>
        <v>2.3012526271542662</v>
      </c>
      <c r="H252" s="44">
        <f>IF(OR($A252="",$B252="",$C252=""),"",'MPTO_working_3-way'!E251)</f>
        <v>3.7863145030646943</v>
      </c>
      <c r="I252" s="45">
        <f>IF(OR($A252="",$B252="",$C252=""),"",'MPTO_working_3-way'!F251)</f>
        <v>3.3492160592627345</v>
      </c>
      <c r="J252" s="46">
        <f>IF(OR($A252="",$B252="",$C252=""),"",'MPTO_working_3-way'!G251)</f>
        <v>2.2866885606069274</v>
      </c>
      <c r="K252" s="44">
        <f>IF(OR($A252="",$B252="",$C252=""),"",'OddsRatio_working_3-way'!H251)</f>
        <v>3.7734865006416611</v>
      </c>
      <c r="L252" s="45">
        <f>IF(OR($A252="",$B252="",$C252=""),"",'OddsRatio_working_3-way'!I251)</f>
        <v>3.3459942204675701</v>
      </c>
      <c r="M252" s="46">
        <f>IF(OR($A252="",$B252="",$C252=""),"",'OddsRatio_working_3-way'!J251)</f>
        <v>2.292903481502127</v>
      </c>
      <c r="N252" s="47">
        <f t="shared" si="55"/>
        <v>26.595161726347477</v>
      </c>
      <c r="O252" s="48">
        <f t="shared" si="56"/>
        <v>29.950243667209779</v>
      </c>
      <c r="P252" s="48">
        <f t="shared" si="57"/>
        <v>43.454594606442761</v>
      </c>
      <c r="Q252" t="s">
        <v>182</v>
      </c>
      <c r="R252" t="s">
        <v>375</v>
      </c>
      <c r="S252" s="38">
        <v>44440</v>
      </c>
      <c r="T252" s="50">
        <v>100</v>
      </c>
      <c r="U252" s="50">
        <f t="shared" si="58"/>
        <v>72.67759562841529</v>
      </c>
      <c r="V252" s="50">
        <f t="shared" si="59"/>
        <v>69.230769230769241</v>
      </c>
      <c r="W252" s="50">
        <f t="shared" si="60"/>
        <v>55.357142857142868</v>
      </c>
      <c r="X252" s="50">
        <f t="shared" si="61"/>
        <v>75.412087912087912</v>
      </c>
      <c r="Y252" s="50">
        <f t="shared" si="62"/>
        <v>71.965261514441835</v>
      </c>
      <c r="Z252" s="50">
        <f t="shared" si="63"/>
        <v>58.09163514081547</v>
      </c>
      <c r="AA252" s="50">
        <f t="shared" si="64"/>
        <v>-2.7344922836726226</v>
      </c>
      <c r="AB252" s="50">
        <f t="shared" si="65"/>
        <v>-2.7344922836725942</v>
      </c>
      <c r="AC252" s="50">
        <f t="shared" si="66"/>
        <v>-2.7344922836726013</v>
      </c>
      <c r="AF252">
        <v>2.4900000000000002</v>
      </c>
      <c r="AG252">
        <v>1.58</v>
      </c>
      <c r="AH252" s="57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3">
        <f t="shared" si="54"/>
        <v>2.8021680820805805E-2</v>
      </c>
      <c r="E253" s="44">
        <f>IF(OR($A253="",$B253="",$C253=""),"",A253*'MPTO_working_3-way'!$I252)</f>
        <v>2.48781246758635</v>
      </c>
      <c r="F253" s="45">
        <f>IF(OR($A253="",$B253="",$C253=""),"",B253*'MPTO_working_3-way'!$I252)</f>
        <v>3.1971474273527059</v>
      </c>
      <c r="G253" s="46">
        <f>IF(OR($A253="",$B253="",$C253=""),"",C253*'MPTO_working_3-way'!$I252)</f>
        <v>3.5055539315989481</v>
      </c>
      <c r="H253" s="44">
        <f>IF(OR($A253="",$B253="",$C253=""),"",'MPTO_working_3-way'!E252)</f>
        <v>2.4759671473072125</v>
      </c>
      <c r="I253" s="45">
        <f>IF(OR($A253="",$B253="",$C253=""),"",'MPTO_working_3-way'!F252)</f>
        <v>3.203045731738011</v>
      </c>
      <c r="J253" s="46">
        <f>IF(OR($A253="",$B253="",$C253=""),"",'MPTO_working_3-way'!G252)</f>
        <v>3.5221862479380768</v>
      </c>
      <c r="K253" s="44">
        <f>IF(OR($A253="",$B253="",$C253=""),"",'OddsRatio_working_3-way'!H252)</f>
        <v>2.4812582558236822</v>
      </c>
      <c r="L253" s="45">
        <f>IF(OR($A253="",$B253="",$C253=""),"",'OddsRatio_working_3-way'!I252)</f>
        <v>3.2010245913999777</v>
      </c>
      <c r="M253" s="46">
        <f>IF(OR($A253="",$B253="",$C253=""),"",'OddsRatio_working_3-way'!J252)</f>
        <v>3.5139664764331511</v>
      </c>
      <c r="N253" s="47">
        <f t="shared" si="55"/>
        <v>40.195955805711904</v>
      </c>
      <c r="O253" s="48">
        <f t="shared" si="56"/>
        <v>31.277882009589327</v>
      </c>
      <c r="P253" s="48">
        <f t="shared" si="57"/>
        <v>28.526162184698766</v>
      </c>
      <c r="Q253" t="s">
        <v>106</v>
      </c>
      <c r="R253" t="s">
        <v>173</v>
      </c>
      <c r="S253" s="38">
        <v>44440</v>
      </c>
      <c r="T253" s="50">
        <v>100</v>
      </c>
      <c r="U253" s="50">
        <f t="shared" si="58"/>
        <v>58.677685950413228</v>
      </c>
      <c r="V253" s="50">
        <f t="shared" si="59"/>
        <v>67.845659163987136</v>
      </c>
      <c r="W253" s="50">
        <f t="shared" si="60"/>
        <v>70.674486803519059</v>
      </c>
      <c r="X253" s="50">
        <f t="shared" si="61"/>
        <v>61.479854032493797</v>
      </c>
      <c r="Y253" s="50">
        <f t="shared" si="62"/>
        <v>70.647827246067706</v>
      </c>
      <c r="Z253" s="50">
        <f t="shared" si="63"/>
        <v>73.476654885599643</v>
      </c>
      <c r="AA253" s="50">
        <f t="shared" si="64"/>
        <v>-2.8021680820805699</v>
      </c>
      <c r="AB253" s="50">
        <f t="shared" si="65"/>
        <v>-2.8021680820805699</v>
      </c>
      <c r="AC253" s="50">
        <f t="shared" si="66"/>
        <v>-2.8021680820805841</v>
      </c>
      <c r="AF253">
        <v>2.52</v>
      </c>
      <c r="AG253">
        <v>1.57</v>
      </c>
      <c r="AH253" s="57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3">
        <f t="shared" si="54"/>
        <v>2.7549475100192566E-2</v>
      </c>
      <c r="E254" s="44">
        <f>IF(OR($A254="",$B254="",$C254=""),"",A254*'MPTO_working_3-way'!$I253)</f>
        <v>3.3806377730796338</v>
      </c>
      <c r="F254" s="45">
        <f>IF(OR($A254="",$B254="",$C254=""),"",B254*'MPTO_working_3-way'!$I253)</f>
        <v>3.5347701943446626</v>
      </c>
      <c r="G254" s="46">
        <f>IF(OR($A254="",$B254="",$C254=""),"",C254*'MPTO_working_3-way'!$I253)</f>
        <v>2.3736392874814447</v>
      </c>
      <c r="H254" s="44">
        <f>IF(OR($A254="",$B254="",$C254=""),"",'MPTO_working_3-way'!E253)</f>
        <v>3.3924960971421032</v>
      </c>
      <c r="I254" s="45">
        <f>IF(OR($A254="",$B254="",$C254=""),"",'MPTO_working_3-way'!F253)</f>
        <v>3.5522146922460411</v>
      </c>
      <c r="J254" s="46">
        <f>IF(OR($A254="",$B254="",$C254=""),"",'MPTO_working_3-way'!G253)</f>
        <v>2.3600642695072866</v>
      </c>
      <c r="K254" s="44">
        <f>IF(OR($A254="",$B254="",$C254=""),"",'OddsRatio_working_3-way'!H253)</f>
        <v>3.3877680111135806</v>
      </c>
      <c r="L254" s="45">
        <f>IF(OR($A254="",$B254="",$C254=""),"",'OddsRatio_working_3-way'!I253)</f>
        <v>3.5441720293087928</v>
      </c>
      <c r="M254" s="46">
        <f>IF(OR($A254="",$B254="",$C254=""),"",'OddsRatio_working_3-way'!J253)</f>
        <v>2.3659284255715241</v>
      </c>
      <c r="N254" s="47">
        <f t="shared" si="55"/>
        <v>29.580217317664225</v>
      </c>
      <c r="O254" s="48">
        <f t="shared" si="56"/>
        <v>28.290382260207934</v>
      </c>
      <c r="P254" s="48">
        <f t="shared" si="57"/>
        <v>42.129400422127837</v>
      </c>
      <c r="Q254" t="s">
        <v>272</v>
      </c>
      <c r="R254" t="s">
        <v>270</v>
      </c>
      <c r="S254" s="38">
        <v>44440</v>
      </c>
      <c r="T254" s="50">
        <v>100</v>
      </c>
      <c r="U254" s="50">
        <f t="shared" si="58"/>
        <v>69.6048632218845</v>
      </c>
      <c r="V254" s="50">
        <f t="shared" si="59"/>
        <v>70.930232558139537</v>
      </c>
      <c r="W254" s="50">
        <f t="shared" si="60"/>
        <v>56.709956709956707</v>
      </c>
      <c r="X254" s="50">
        <f t="shared" si="61"/>
        <v>72.359810731903764</v>
      </c>
      <c r="Y254" s="50">
        <f t="shared" si="62"/>
        <v>73.685180068158786</v>
      </c>
      <c r="Z254" s="50">
        <f t="shared" si="63"/>
        <v>59.464904219975963</v>
      </c>
      <c r="AA254" s="50">
        <f t="shared" si="64"/>
        <v>-2.7549475100192637</v>
      </c>
      <c r="AB254" s="50">
        <f t="shared" si="65"/>
        <v>-2.7549475100192495</v>
      </c>
      <c r="AC254" s="50">
        <f t="shared" si="66"/>
        <v>-2.7549475100192566</v>
      </c>
      <c r="AF254">
        <v>2.44</v>
      </c>
      <c r="AG254">
        <v>1.6</v>
      </c>
      <c r="AH254" s="57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3">
        <f t="shared" si="54"/>
        <v>2.9747348765753578E-2</v>
      </c>
      <c r="E255" s="44">
        <f>IF(OR($A255="",$B255="",$C255=""),"",A255*'MPTO_working_3-way'!$I254)</f>
        <v>1.6784881784881782</v>
      </c>
      <c r="F255" s="45">
        <f>IF(OR($A255="",$B255="",$C255=""),"",B255*'MPTO_working_3-way'!$I254)</f>
        <v>4.4176161262050826</v>
      </c>
      <c r="G255" s="46">
        <f>IF(OR($A255="",$B255="",$C255=""),"",C255*'MPTO_working_3-way'!$I254)</f>
        <v>5.6224205242610141</v>
      </c>
      <c r="H255" s="44">
        <f>IF(OR($A255="",$B255="",$C255=""),"",'MPTO_working_3-way'!E254)</f>
        <v>1.6567780499334903</v>
      </c>
      <c r="I255" s="45">
        <f>IF(OR($A255="",$B255="",$C255=""),"",'MPTO_working_3-way'!F254)</f>
        <v>4.4805988911908559</v>
      </c>
      <c r="J255" s="46">
        <f>IF(OR($A255="",$B255="",$C255=""),"",'MPTO_working_3-way'!G254)</f>
        <v>5.7725255415918131</v>
      </c>
      <c r="K255" s="44">
        <f>IF(OR($A255="",$B255="",$C255=""),"",'OddsRatio_working_3-way'!H254)</f>
        <v>1.6642554543775385</v>
      </c>
      <c r="L255" s="45">
        <f>IF(OR($A255="",$B255="",$C255=""),"",'OddsRatio_working_3-way'!I254)</f>
        <v>4.4688895950827021</v>
      </c>
      <c r="M255" s="46">
        <f>IF(OR($A255="",$B255="",$C255=""),"",'OddsRatio_working_3-way'!J254)</f>
        <v>5.7025068674981325</v>
      </c>
      <c r="N255" s="47">
        <f t="shared" si="55"/>
        <v>59.577422874714827</v>
      </c>
      <c r="O255" s="48">
        <f t="shared" si="56"/>
        <v>22.63664319015971</v>
      </c>
      <c r="P255" s="48">
        <f t="shared" si="57"/>
        <v>17.785933935125485</v>
      </c>
      <c r="Q255" t="s">
        <v>298</v>
      </c>
      <c r="R255" t="s">
        <v>268</v>
      </c>
      <c r="S255" s="38">
        <v>44440</v>
      </c>
      <c r="T255" s="50">
        <v>100</v>
      </c>
      <c r="U255" s="50">
        <f t="shared" si="58"/>
        <v>38.650306748466257</v>
      </c>
      <c r="V255" s="50">
        <f t="shared" si="59"/>
        <v>76.689976689976689</v>
      </c>
      <c r="W255" s="50">
        <f t="shared" si="60"/>
        <v>81.684981684981679</v>
      </c>
      <c r="X255" s="50">
        <f t="shared" si="61"/>
        <v>41.625041625041625</v>
      </c>
      <c r="Y255" s="50">
        <f t="shared" si="62"/>
        <v>79.664711566552057</v>
      </c>
      <c r="Z255" s="50">
        <f t="shared" si="63"/>
        <v>84.659716561557047</v>
      </c>
      <c r="AA255" s="50">
        <f t="shared" si="64"/>
        <v>-2.9747348765753685</v>
      </c>
      <c r="AB255" s="50">
        <f t="shared" si="65"/>
        <v>-2.9747348765753685</v>
      </c>
      <c r="AC255" s="50">
        <f t="shared" si="66"/>
        <v>-2.9747348765753685</v>
      </c>
      <c r="AF255">
        <v>1.79</v>
      </c>
      <c r="AG255">
        <v>2.11</v>
      </c>
      <c r="AH255" s="57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3">
        <f t="shared" si="54"/>
        <v>2.8751863992138471E-2</v>
      </c>
      <c r="E256" s="44">
        <f>IF(OR($A256="",$B256="",$C256=""),"",A256*'MPTO_working_3-way'!$I255)</f>
        <v>2.3455542499020754</v>
      </c>
      <c r="F256" s="45">
        <f>IF(OR($A256="",$B256="",$C256=""),"",B256*'MPTO_working_3-way'!$I255)</f>
        <v>3.5491939307728777</v>
      </c>
      <c r="G256" s="46">
        <f>IF(OR($A256="",$B256="",$C256=""),"",C256*'MPTO_working_3-way'!$I255)</f>
        <v>3.425743707093821</v>
      </c>
      <c r="H256" s="44">
        <f>IF(OR($A256="",$B256="",$C256=""),"",'MPTO_working_3-way'!E255)</f>
        <v>2.3309342146712866</v>
      </c>
      <c r="I256" s="45">
        <f>IF(OR($A256="",$B256="",$C256=""),"",'MPTO_working_3-way'!F255)</f>
        <v>3.567973781424695</v>
      </c>
      <c r="J256" s="46">
        <f>IF(OR($A256="",$B256="",$C256=""),"",'MPTO_working_3-way'!G255)</f>
        <v>3.4397790664691601</v>
      </c>
      <c r="K256" s="44">
        <f>IF(OR($A256="",$B256="",$C256=""),"",'OddsRatio_working_3-way'!H255)</f>
        <v>2.337194315454914</v>
      </c>
      <c r="L256" s="45">
        <f>IF(OR($A256="",$B256="",$C256=""),"",'OddsRatio_working_3-way'!I255)</f>
        <v>3.5594734944254216</v>
      </c>
      <c r="M256" s="46">
        <f>IF(OR($A256="",$B256="",$C256=""),"",'OddsRatio_working_3-way'!J255)</f>
        <v>3.4341115273515235</v>
      </c>
      <c r="N256" s="47">
        <f t="shared" si="55"/>
        <v>42.633846564911003</v>
      </c>
      <c r="O256" s="48">
        <f t="shared" si="56"/>
        <v>28.175411642897704</v>
      </c>
      <c r="P256" s="48">
        <f t="shared" si="57"/>
        <v>29.190741792191314</v>
      </c>
      <c r="Q256" t="s">
        <v>269</v>
      </c>
      <c r="R256" t="s">
        <v>266</v>
      </c>
      <c r="S256" s="38">
        <v>44440</v>
      </c>
      <c r="T256" s="50">
        <v>100</v>
      </c>
      <c r="U256" s="50">
        <f t="shared" si="58"/>
        <v>56.140350877192972</v>
      </c>
      <c r="V256" s="50">
        <f t="shared" si="59"/>
        <v>71.014492753623188</v>
      </c>
      <c r="W256" s="50">
        <f t="shared" si="60"/>
        <v>69.969969969969966</v>
      </c>
      <c r="X256" s="50">
        <f t="shared" si="61"/>
        <v>59.015537276406846</v>
      </c>
      <c r="Y256" s="50">
        <f t="shared" si="62"/>
        <v>73.889679152837047</v>
      </c>
      <c r="Z256" s="50">
        <f t="shared" si="63"/>
        <v>72.845156369183826</v>
      </c>
      <c r="AA256" s="50">
        <f t="shared" si="64"/>
        <v>-2.8751863992138738</v>
      </c>
      <c r="AB256" s="50">
        <f t="shared" si="65"/>
        <v>-2.8751863992138595</v>
      </c>
      <c r="AC256" s="50">
        <f t="shared" si="66"/>
        <v>-2.8751863992138595</v>
      </c>
      <c r="AF256">
        <v>2.2999999999999998</v>
      </c>
      <c r="AG256">
        <v>1.67</v>
      </c>
      <c r="AH256" s="57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3">
        <f t="shared" si="54"/>
        <v>2.1438524870233788E-2</v>
      </c>
      <c r="E257" s="44">
        <f>IF(OR($A257="",$B257="",$C257=""),"",A257*'MPTO_working_3-way'!$I256)</f>
        <v>2.3595229924502399</v>
      </c>
      <c r="F257" s="45">
        <f>IF(OR($A257="",$B257="",$C257=""),"",B257*'MPTO_working_3-way'!$I256)</f>
        <v>3.1664594270977249</v>
      </c>
      <c r="G257" s="46">
        <f>IF(OR($A257="",$B257="",$C257=""),"",C257*'MPTO_working_3-way'!$I256)</f>
        <v>3.8406088535120788</v>
      </c>
      <c r="H257" s="44">
        <f>IF(OR($A257="",$B257="",$C257=""),"",'MPTO_working_3-way'!E256)</f>
        <v>2.3487727517507606</v>
      </c>
      <c r="I257" s="45">
        <f>IF(OR($A257="",$B257="",$C257=""),"",'MPTO_working_3-way'!F256)</f>
        <v>3.1702305691307071</v>
      </c>
      <c r="J257" s="46">
        <f>IF(OR($A257="",$B257="",$C257=""),"",'MPTO_working_3-way'!G256)</f>
        <v>3.8638193493085153</v>
      </c>
      <c r="K257" s="44">
        <f>IF(OR($A257="",$B257="",$C257=""),"",'OddsRatio_working_3-way'!H256)</f>
        <v>2.3535252162673923</v>
      </c>
      <c r="L257" s="45">
        <f>IF(OR($A257="",$B257="",$C257=""),"",'OddsRatio_working_3-way'!I256)</f>
        <v>3.1697732474515443</v>
      </c>
      <c r="M257" s="46">
        <f>IF(OR($A257="",$B257="",$C257=""),"",'OddsRatio_working_3-way'!J256)</f>
        <v>3.8517019823648879</v>
      </c>
      <c r="N257" s="47">
        <f t="shared" si="55"/>
        <v>42.38144757222954</v>
      </c>
      <c r="O257" s="48">
        <f t="shared" si="56"/>
        <v>31.581014158661365</v>
      </c>
      <c r="P257" s="48">
        <f t="shared" si="57"/>
        <v>26.037538269109106</v>
      </c>
      <c r="Q257" t="s">
        <v>155</v>
      </c>
      <c r="R257" t="s">
        <v>176</v>
      </c>
      <c r="S257" s="38">
        <v>44440</v>
      </c>
      <c r="T257" s="50">
        <v>100</v>
      </c>
      <c r="U257" s="50">
        <f t="shared" si="58"/>
        <v>56.709956709956707</v>
      </c>
      <c r="V257" s="50">
        <f t="shared" si="59"/>
        <v>67.741935483870961</v>
      </c>
      <c r="W257" s="50">
        <f t="shared" si="60"/>
        <v>73.40425531914893</v>
      </c>
      <c r="X257" s="50">
        <f t="shared" si="61"/>
        <v>58.853809196980087</v>
      </c>
      <c r="Y257" s="50">
        <f t="shared" si="62"/>
        <v>69.885787970894356</v>
      </c>
      <c r="Z257" s="50">
        <f t="shared" si="63"/>
        <v>75.548107806172311</v>
      </c>
      <c r="AA257" s="50">
        <f t="shared" si="64"/>
        <v>-2.1438524870233806</v>
      </c>
      <c r="AB257" s="50">
        <f t="shared" si="65"/>
        <v>-2.1438524870233948</v>
      </c>
      <c r="AC257" s="50">
        <f t="shared" si="66"/>
        <v>-2.1438524870233806</v>
      </c>
      <c r="AF257">
        <v>2.4500000000000002</v>
      </c>
      <c r="AG257">
        <v>1.61</v>
      </c>
      <c r="AH257" s="57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3">
        <f t="shared" si="54"/>
        <v>2.4721807961454623E-2</v>
      </c>
      <c r="E258" s="44">
        <f>IF(OR($A258="",$B258="",$C258=""),"",A258*'MPTO_working_3-way'!$I257)</f>
        <v>1.6395548927383274</v>
      </c>
      <c r="F258" s="45">
        <f>IF(OR($A258="",$B258="",$C258=""),"",B258*'MPTO_working_3-way'!$I257)</f>
        <v>3.883695652173913</v>
      </c>
      <c r="G258" s="46">
        <f>IF(OR($A258="",$B258="",$C258=""),"",C258*'MPTO_working_3-way'!$I257)</f>
        <v>7.5419525065963064</v>
      </c>
      <c r="H258" s="44">
        <f>IF(OR($A258="",$B258="",$C258=""),"",'MPTO_working_3-way'!E257)</f>
        <v>1.6213778084336326</v>
      </c>
      <c r="I258" s="45">
        <f>IF(OR($A258="",$B258="",$C258=""),"",'MPTO_working_3-way'!F257)</f>
        <v>3.9121849053781137</v>
      </c>
      <c r="J258" s="46">
        <f>IF(OR($A258="",$B258="",$C258=""),"",'MPTO_working_3-way'!G257)</f>
        <v>7.8352121643384152</v>
      </c>
      <c r="K258" s="44">
        <f>IF(OR($A258="",$B258="",$C258=""),"",'OddsRatio_working_3-way'!H257)</f>
        <v>1.6279332008728415</v>
      </c>
      <c r="L258" s="45">
        <f>IF(OR($A258="",$B258="",$C258=""),"",'OddsRatio_working_3-way'!I257)</f>
        <v>3.9198893840587137</v>
      </c>
      <c r="M258" s="46">
        <f>IF(OR($A258="",$B258="",$C258=""),"",'OddsRatio_working_3-way'!J257)</f>
        <v>7.6560919292521223</v>
      </c>
      <c r="N258" s="47">
        <f t="shared" si="55"/>
        <v>60.992163448082835</v>
      </c>
      <c r="O258" s="48">
        <f t="shared" si="56"/>
        <v>25.748670584942623</v>
      </c>
      <c r="P258" s="48">
        <f t="shared" si="57"/>
        <v>13.259165966974532</v>
      </c>
      <c r="Q258" t="s">
        <v>57</v>
      </c>
      <c r="R258" t="s">
        <v>154</v>
      </c>
      <c r="S258" s="38">
        <v>44440</v>
      </c>
      <c r="T258" s="50">
        <v>100</v>
      </c>
      <c r="U258" s="50">
        <f t="shared" si="58"/>
        <v>37.5</v>
      </c>
      <c r="V258" s="50">
        <f t="shared" si="59"/>
        <v>73.614775725593674</v>
      </c>
      <c r="W258" s="50">
        <f t="shared" si="60"/>
        <v>86.41304347826086</v>
      </c>
      <c r="X258" s="50">
        <f t="shared" si="61"/>
        <v>39.972180796145466</v>
      </c>
      <c r="Y258" s="50">
        <f t="shared" si="62"/>
        <v>76.08695652173914</v>
      </c>
      <c r="Z258" s="50">
        <f t="shared" si="63"/>
        <v>88.885224274406326</v>
      </c>
      <c r="AA258" s="50">
        <f t="shared" si="64"/>
        <v>-2.4721807961454658</v>
      </c>
      <c r="AB258" s="50">
        <f t="shared" si="65"/>
        <v>-2.4721807961454658</v>
      </c>
      <c r="AC258" s="50">
        <f t="shared" si="66"/>
        <v>-2.4721807961454658</v>
      </c>
      <c r="AF258">
        <v>2.64</v>
      </c>
      <c r="AG258">
        <v>1.54</v>
      </c>
      <c r="AH258" s="57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3">
        <f t="shared" si="54"/>
        <v>2.4307832338335889E-2</v>
      </c>
      <c r="E259" s="44">
        <f>IF(OR($A259="",$B259="",$C259=""),"",A259*'MPTO_working_3-way'!$I258)</f>
        <v>7.2725856096021841</v>
      </c>
      <c r="F259" s="45">
        <f>IF(OR($A259="",$B259="",$C259=""),"",B259*'MPTO_working_3-way'!$I258)</f>
        <v>5.5619915295971634</v>
      </c>
      <c r="G259" s="46">
        <f>IF(OR($A259="",$B259="",$C259=""),"",C259*'MPTO_working_3-way'!$I258)</f>
        <v>1.4647602002438203</v>
      </c>
      <c r="H259" s="44">
        <f>IF(OR($A259="",$B259="",$C259=""),"",'MPTO_working_3-way'!E258)</f>
        <v>7.533384590648244</v>
      </c>
      <c r="I259" s="45">
        <f>IF(OR($A259="",$B259="",$C259=""),"",'MPTO_working_3-way'!F258)</f>
        <v>5.6798995428740593</v>
      </c>
      <c r="J259" s="46">
        <f>IF(OR($A259="",$B259="",$C259=""),"",'MPTO_working_3-way'!G258)</f>
        <v>1.4467632602101017</v>
      </c>
      <c r="K259" s="44">
        <f>IF(OR($A259="",$B259="",$C259=""),"",'OddsRatio_working_3-way'!H258)</f>
        <v>7.4175164178622044</v>
      </c>
      <c r="L259" s="45">
        <f>IF(OR($A259="",$B259="",$C259=""),"",'OddsRatio_working_3-way'!I258)</f>
        <v>5.6605897919884542</v>
      </c>
      <c r="M259" s="46">
        <f>IF(OR($A259="",$B259="",$C259=""),"",'OddsRatio_working_3-way'!J258)</f>
        <v>1.4523823048656961</v>
      </c>
      <c r="N259" s="47">
        <f t="shared" si="55"/>
        <v>13.750267837062982</v>
      </c>
      <c r="O259" s="48">
        <f t="shared" si="56"/>
        <v>17.979171573323605</v>
      </c>
      <c r="P259" s="48">
        <f t="shared" si="57"/>
        <v>68.27056058961341</v>
      </c>
      <c r="Q259" t="s">
        <v>177</v>
      </c>
      <c r="R259" t="s">
        <v>114</v>
      </c>
      <c r="S259" s="38">
        <v>44440</v>
      </c>
      <c r="T259" s="50">
        <v>100</v>
      </c>
      <c r="U259" s="50">
        <f t="shared" si="58"/>
        <v>85.91549295774648</v>
      </c>
      <c r="V259" s="50">
        <f t="shared" si="59"/>
        <v>81.583793738489874</v>
      </c>
      <c r="W259" s="50">
        <f t="shared" si="60"/>
        <v>30.069930069930074</v>
      </c>
      <c r="X259" s="50">
        <f t="shared" si="61"/>
        <v>88.34627619158006</v>
      </c>
      <c r="Y259" s="50">
        <f t="shared" si="62"/>
        <v>84.014576972323468</v>
      </c>
      <c r="Z259" s="50">
        <f t="shared" si="63"/>
        <v>32.500713303763654</v>
      </c>
      <c r="AA259" s="50">
        <f t="shared" si="64"/>
        <v>-2.43078323383358</v>
      </c>
      <c r="AB259" s="50">
        <f t="shared" si="65"/>
        <v>-2.4307832338335942</v>
      </c>
      <c r="AC259" s="50">
        <f t="shared" si="66"/>
        <v>-2.43078323383358</v>
      </c>
      <c r="AF259">
        <v>1.48</v>
      </c>
      <c r="AG259">
        <v>2.78</v>
      </c>
      <c r="AH259" s="57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3">
        <f t="shared" si="54"/>
        <v>2.424457086634213E-2</v>
      </c>
      <c r="E260" s="44">
        <f>IF(OR($A260="",$B260="",$C260=""),"",A260*'MPTO_working_3-way'!$I259)</f>
        <v>7.3540760188203365</v>
      </c>
      <c r="F260" s="45">
        <f>IF(OR($A260="",$B260="",$C260=""),"",B260*'MPTO_working_3-way'!$I259)</f>
        <v>4.598858123189876</v>
      </c>
      <c r="G260" s="46">
        <f>IF(OR($A260="",$B260="",$C260=""),"",C260*'MPTO_working_3-way'!$I259)</f>
        <v>1.5466093020081766</v>
      </c>
      <c r="H260" s="44">
        <f>IF(OR($A260="",$B260="",$C260=""),"",'MPTO_working_3-way'!E259)</f>
        <v>7.6222857173278475</v>
      </c>
      <c r="I260" s="45">
        <f>IF(OR($A260="",$B260="",$C260=""),"",'MPTO_working_3-way'!F259)</f>
        <v>4.6590587988929206</v>
      </c>
      <c r="J260" s="46">
        <f>IF(OR($A260="",$B260="",$C260=""),"",'MPTO_working_3-way'!G259)</f>
        <v>1.5286543225872335</v>
      </c>
      <c r="K260" s="44">
        <f>IF(OR($A260="",$B260="",$C260=""),"",'OddsRatio_working_3-way'!H259)</f>
        <v>7.478451424916309</v>
      </c>
      <c r="L260" s="45">
        <f>IF(OR($A260="",$B260="",$C260=""),"",'OddsRatio_working_3-way'!I259)</f>
        <v>4.6585429567893071</v>
      </c>
      <c r="M260" s="46">
        <f>IF(OR($A260="",$B260="",$C260=""),"",'OddsRatio_working_3-way'!J259)</f>
        <v>1.5346294865222194</v>
      </c>
      <c r="N260" s="47">
        <f t="shared" si="55"/>
        <v>13.597901319497232</v>
      </c>
      <c r="O260" s="48">
        <f t="shared" si="56"/>
        <v>21.744528167926529</v>
      </c>
      <c r="P260" s="48">
        <f t="shared" si="57"/>
        <v>64.657570512576243</v>
      </c>
      <c r="Q260" t="s">
        <v>111</v>
      </c>
      <c r="R260" t="s">
        <v>178</v>
      </c>
      <c r="S260" s="38">
        <v>44440</v>
      </c>
      <c r="T260" s="50">
        <v>100</v>
      </c>
      <c r="U260" s="50">
        <f t="shared" si="58"/>
        <v>86.072423398328695</v>
      </c>
      <c r="V260" s="50">
        <f t="shared" si="59"/>
        <v>77.728285077951</v>
      </c>
      <c r="W260" s="50">
        <f t="shared" si="60"/>
        <v>33.774834437086092</v>
      </c>
      <c r="X260" s="50">
        <f t="shared" si="61"/>
        <v>88.496880484962915</v>
      </c>
      <c r="Y260" s="50">
        <f t="shared" si="62"/>
        <v>80.15274216458522</v>
      </c>
      <c r="Z260" s="50">
        <f t="shared" si="63"/>
        <v>36.199291523720305</v>
      </c>
      <c r="AA260" s="50">
        <f t="shared" si="64"/>
        <v>-2.4244570866342201</v>
      </c>
      <c r="AB260" s="50">
        <f t="shared" si="65"/>
        <v>-2.4244570866342201</v>
      </c>
      <c r="AC260" s="50">
        <f t="shared" si="66"/>
        <v>-2.424457086634213</v>
      </c>
      <c r="AF260">
        <v>1.81</v>
      </c>
      <c r="AG260">
        <v>2.09</v>
      </c>
      <c r="AH260" s="57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3">
        <f t="shared" ref="D261:D324" si="67">IF(OR($A261="",$B261="",$C261=""),"",(1/A261)+(1/B261)+(1/C261)-1)</f>
        <v>3.3327214505700642E-2</v>
      </c>
      <c r="E261" s="44">
        <f>IF(OR($A261="",$B261="",$C261=""),"",A261*'MPTO_working_3-way'!$I260)</f>
        <v>3.0483152827918172</v>
      </c>
      <c r="F261" s="45">
        <f>IF(OR($A261="",$B261="",$C261=""),"",B261*'MPTO_working_3-way'!$I260)</f>
        <v>3.0999816435171019</v>
      </c>
      <c r="G261" s="46">
        <f>IF(OR($A261="",$B261="",$C261=""),"",C261*'MPTO_working_3-way'!$I260)</f>
        <v>2.8623163841807906</v>
      </c>
      <c r="H261" s="44">
        <f>IF(OR($A261="",$B261="",$C261=""),"",'MPTO_working_3-way'!E260)</f>
        <v>3.0499523078837147</v>
      </c>
      <c r="I261" s="45">
        <f>IF(OR($A261="",$B261="",$C261=""),"",'MPTO_working_3-way'!F260)</f>
        <v>3.1034286317122057</v>
      </c>
      <c r="J261" s="46">
        <f>IF(OR($A261="",$B261="",$C261=""),"",'MPTO_working_3-way'!G260)</f>
        <v>2.8579450511016979</v>
      </c>
      <c r="K261" s="44">
        <f>IF(OR($A261="",$B261="",$C261=""),"",'OddsRatio_working_3-way'!H260)</f>
        <v>3.0491977515591202</v>
      </c>
      <c r="L261" s="45">
        <f>IF(OR($A261="",$B261="",$C261=""),"",'OddsRatio_working_3-way'!I260)</f>
        <v>3.1017412836503793</v>
      </c>
      <c r="M261" s="46">
        <f>IF(OR($A261="",$B261="",$C261=""),"",'OddsRatio_working_3-way'!J260)</f>
        <v>2.860041036030585</v>
      </c>
      <c r="N261" s="47">
        <f t="shared" si="55"/>
        <v>32.805005625407105</v>
      </c>
      <c r="O261" s="48">
        <f t="shared" si="56"/>
        <v>32.25825553165032</v>
      </c>
      <c r="P261" s="48">
        <f t="shared" si="57"/>
        <v>34.936738842942589</v>
      </c>
      <c r="Q261" t="s">
        <v>58</v>
      </c>
      <c r="R261" t="s">
        <v>158</v>
      </c>
      <c r="S261" s="38">
        <v>44440</v>
      </c>
      <c r="T261" s="50">
        <v>100</v>
      </c>
      <c r="U261" s="50">
        <f t="shared" si="58"/>
        <v>66.101694915254228</v>
      </c>
      <c r="V261" s="50">
        <f t="shared" si="59"/>
        <v>66.666666666666657</v>
      </c>
      <c r="W261" s="50">
        <f t="shared" si="60"/>
        <v>63.898916967509031</v>
      </c>
      <c r="X261" s="50">
        <f t="shared" si="61"/>
        <v>69.434416365824305</v>
      </c>
      <c r="Y261" s="50">
        <f t="shared" si="62"/>
        <v>69.999388117236734</v>
      </c>
      <c r="Z261" s="50">
        <f t="shared" si="63"/>
        <v>67.231638418079086</v>
      </c>
      <c r="AA261" s="50">
        <f t="shared" si="64"/>
        <v>-3.3327214505700766</v>
      </c>
      <c r="AB261" s="50">
        <f t="shared" si="65"/>
        <v>-3.3327214505700766</v>
      </c>
      <c r="AC261" s="50">
        <f t="shared" si="66"/>
        <v>-3.3327214505700553</v>
      </c>
      <c r="AF261">
        <v>2.86</v>
      </c>
      <c r="AG261">
        <v>1.45</v>
      </c>
      <c r="AH261" s="57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3">
        <f t="shared" si="67"/>
        <v>3.3611827745620992E-2</v>
      </c>
      <c r="E262" s="44">
        <f>IF(OR($A262="",$B262="",$C262=""),"",A262*'MPTO_working_3-way'!$I261)</f>
        <v>3.2145327842888811</v>
      </c>
      <c r="F262" s="45">
        <f>IF(OR($A262="",$B262="",$C262=""),"",B262*'MPTO_working_3-way'!$I261)</f>
        <v>2.9664659456299325</v>
      </c>
      <c r="G262" s="46">
        <f>IF(OR($A262="",$B262="",$C262=""),"",C262*'MPTO_working_3-way'!$I261)</f>
        <v>2.842432526300458</v>
      </c>
      <c r="H262" s="44">
        <f>IF(OR($A262="",$B262="",$C262=""),"",'MPTO_working_3-way'!E261)</f>
        <v>3.2222778933135245</v>
      </c>
      <c r="I262" s="45">
        <f>IF(OR($A262="",$B262="",$C262=""),"",'MPTO_working_3-way'!F261)</f>
        <v>2.9653518225629942</v>
      </c>
      <c r="J262" s="46">
        <f>IF(OR($A262="",$B262="",$C262=""),"",'MPTO_working_3-way'!G261)</f>
        <v>2.8374234044869242</v>
      </c>
      <c r="K262" s="44">
        <f>IF(OR($A262="",$B262="",$C262=""),"",'OddsRatio_working_3-way'!H261)</f>
        <v>3.2183475881933292</v>
      </c>
      <c r="L262" s="45">
        <f>IF(OR($A262="",$B262="",$C262=""),"",'OddsRatio_working_3-way'!I261)</f>
        <v>2.9660236919059368</v>
      </c>
      <c r="M262" s="46">
        <f>IF(OR($A262="",$B262="",$C262=""),"",'OddsRatio_working_3-way'!J261)</f>
        <v>2.8398617437622402</v>
      </c>
      <c r="N262" s="47">
        <f t="shared" si="55"/>
        <v>31.108719901303477</v>
      </c>
      <c r="O262" s="48">
        <f t="shared" si="56"/>
        <v>33.710145955767878</v>
      </c>
      <c r="P262" s="48">
        <f t="shared" si="57"/>
        <v>35.181134142928656</v>
      </c>
      <c r="Q262" t="s">
        <v>116</v>
      </c>
      <c r="R262" t="s">
        <v>118</v>
      </c>
      <c r="S262" s="38">
        <v>44440</v>
      </c>
      <c r="T262" s="50">
        <v>100</v>
      </c>
      <c r="U262" s="50">
        <f t="shared" si="58"/>
        <v>67.845659163987136</v>
      </c>
      <c r="V262" s="50">
        <f t="shared" si="59"/>
        <v>65.156794425087099</v>
      </c>
      <c r="W262" s="50">
        <f t="shared" si="60"/>
        <v>63.63636363636364</v>
      </c>
      <c r="X262" s="50">
        <f t="shared" si="61"/>
        <v>71.206841938549246</v>
      </c>
      <c r="Y262" s="50">
        <f t="shared" si="62"/>
        <v>68.517977199649224</v>
      </c>
      <c r="Z262" s="50">
        <f t="shared" si="63"/>
        <v>66.99754641092575</v>
      </c>
      <c r="AA262" s="50">
        <f t="shared" si="64"/>
        <v>-3.3611827745621099</v>
      </c>
      <c r="AB262" s="50">
        <f t="shared" si="65"/>
        <v>-3.3611827745621241</v>
      </c>
      <c r="AC262" s="50">
        <f t="shared" si="66"/>
        <v>-3.3611827745621099</v>
      </c>
      <c r="AF262">
        <v>3.07</v>
      </c>
      <c r="AG262">
        <v>1.39</v>
      </c>
      <c r="AH262" s="57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3">
        <f t="shared" si="67"/>
        <v>3.5364696289139408E-2</v>
      </c>
      <c r="E263" s="44">
        <f>IF(OR($A263="",$B263="",$C263=""),"",A263*'MPTO_working_3-way'!$I262)</f>
        <v>2.1121439804298445</v>
      </c>
      <c r="F263" s="45">
        <f>IF(OR($A263="",$B263="",$C263=""),"",B263*'MPTO_working_3-way'!$I262)</f>
        <v>3.0543258540529616</v>
      </c>
      <c r="G263" s="46">
        <f>IF(OR($A263="",$B263="",$C263=""),"",C263*'MPTO_working_3-way'!$I262)</f>
        <v>5.021518777002326</v>
      </c>
      <c r="H263" s="44">
        <f>IF(OR($A263="",$B263="",$C263=""),"",'MPTO_working_3-way'!E262)</f>
        <v>2.0902667204579579</v>
      </c>
      <c r="I263" s="45">
        <f>IF(OR($A263="",$B263="",$C263=""),"",'MPTO_working_3-way'!F262)</f>
        <v>3.056283115414419</v>
      </c>
      <c r="J263" s="46">
        <f>IF(OR($A263="",$B263="",$C263=""),"",'MPTO_working_3-way'!G262)</f>
        <v>5.1441034438191018</v>
      </c>
      <c r="K263" s="44">
        <f>IF(OR($A263="",$B263="",$C263=""),"",'OddsRatio_working_3-way'!H262)</f>
        <v>2.099785306003715</v>
      </c>
      <c r="L263" s="45">
        <f>IF(OR($A263="",$B263="",$C263=""),"",'OddsRatio_working_3-way'!I262)</f>
        <v>3.062097448756965</v>
      </c>
      <c r="M263" s="46">
        <f>IF(OR($A263="",$B263="",$C263=""),"",'OddsRatio_working_3-way'!J262)</f>
        <v>5.0713206039560585</v>
      </c>
      <c r="N263" s="47">
        <f t="shared" si="55"/>
        <v>47.345257201475867</v>
      </c>
      <c r="O263" s="48">
        <f t="shared" si="56"/>
        <v>32.740449047800254</v>
      </c>
      <c r="P263" s="48">
        <f t="shared" si="57"/>
        <v>19.914293750723871</v>
      </c>
      <c r="Q263" t="s">
        <v>121</v>
      </c>
      <c r="R263" t="s">
        <v>156</v>
      </c>
      <c r="S263" s="38">
        <v>44440</v>
      </c>
      <c r="T263" s="50">
        <v>100</v>
      </c>
      <c r="U263" s="50">
        <f t="shared" si="58"/>
        <v>50.980392156862742</v>
      </c>
      <c r="V263" s="50">
        <f t="shared" si="59"/>
        <v>66.101694915254228</v>
      </c>
      <c r="W263" s="50">
        <f t="shared" si="60"/>
        <v>79.38144329896906</v>
      </c>
      <c r="X263" s="50">
        <f t="shared" si="61"/>
        <v>54.51686178577669</v>
      </c>
      <c r="Y263" s="50">
        <f t="shared" si="62"/>
        <v>69.638164544168177</v>
      </c>
      <c r="Z263" s="50">
        <f t="shared" si="63"/>
        <v>82.917912927883023</v>
      </c>
      <c r="AA263" s="50">
        <f t="shared" si="64"/>
        <v>-3.5364696289139488</v>
      </c>
      <c r="AB263" s="50">
        <f t="shared" si="65"/>
        <v>-3.5364696289139488</v>
      </c>
      <c r="AC263" s="50">
        <f t="shared" si="66"/>
        <v>-3.536469628913963</v>
      </c>
      <c r="AF263">
        <v>3.06</v>
      </c>
      <c r="AG263">
        <v>1.4</v>
      </c>
      <c r="AH263" s="57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3">
        <f t="shared" si="67"/>
        <v>3.8869003591671447E-2</v>
      </c>
      <c r="E264" s="44">
        <f>IF(OR($A264="",$B264="",$C264=""),"",A264*'MPTO_working_3-way'!$I263)</f>
        <v>2.2543457377939271</v>
      </c>
      <c r="F264" s="45">
        <f>IF(OR($A264="",$B264="",$C264=""),"",B264*'MPTO_working_3-way'!$I263)</f>
        <v>3.5840980623912668</v>
      </c>
      <c r="G264" s="46">
        <f>IF(OR($A264="",$B264="",$C264=""),"",C264*'MPTO_working_3-way'!$I263)</f>
        <v>3.6048754424631002</v>
      </c>
      <c r="H264" s="44">
        <f>IF(OR($A264="",$B264="",$C264=""),"",'MPTO_working_3-way'!E263)</f>
        <v>2.2327750187617701</v>
      </c>
      <c r="I264" s="45">
        <f>IF(OR($A264="",$B264="",$C264=""),"",'MPTO_working_3-way'!F263)</f>
        <v>3.6114285224413121</v>
      </c>
      <c r="J264" s="46">
        <f>IF(OR($A264="",$B264="",$C264=""),"",'MPTO_working_3-way'!G263)</f>
        <v>3.6333498914090159</v>
      </c>
      <c r="K264" s="44">
        <f>IF(OR($A264="",$B264="",$C264=""),"",'OddsRatio_working_3-way'!H263)</f>
        <v>2.2416918705471165</v>
      </c>
      <c r="L264" s="45">
        <f>IF(OR($A264="",$B264="",$C264=""),"",'OddsRatio_working_3-way'!I263)</f>
        <v>3.6001240024277226</v>
      </c>
      <c r="M264" s="46">
        <f>IF(OR($A264="",$B264="",$C264=""),"",'OddsRatio_working_3-way'!J263)</f>
        <v>3.6213495044883568</v>
      </c>
      <c r="N264" s="47">
        <f t="shared" si="55"/>
        <v>44.35876818870679</v>
      </c>
      <c r="O264" s="48">
        <f t="shared" si="56"/>
        <v>27.901022309998186</v>
      </c>
      <c r="P264" s="48">
        <f t="shared" si="57"/>
        <v>27.740209501295027</v>
      </c>
      <c r="Q264" t="s">
        <v>124</v>
      </c>
      <c r="R264" t="s">
        <v>168</v>
      </c>
      <c r="S264" s="38">
        <v>44440</v>
      </c>
      <c r="T264" s="50">
        <v>100</v>
      </c>
      <c r="U264" s="50">
        <f t="shared" si="58"/>
        <v>53.917050691244242</v>
      </c>
      <c r="V264" s="50">
        <f t="shared" si="59"/>
        <v>71.014492753623188</v>
      </c>
      <c r="W264" s="50">
        <f t="shared" si="60"/>
        <v>71.181556195965413</v>
      </c>
      <c r="X264" s="50">
        <f t="shared" si="61"/>
        <v>57.803951050411392</v>
      </c>
      <c r="Y264" s="50">
        <f t="shared" si="62"/>
        <v>74.901393112790345</v>
      </c>
      <c r="Z264" s="50">
        <f t="shared" si="63"/>
        <v>75.06845655513257</v>
      </c>
      <c r="AA264" s="50">
        <f t="shared" si="64"/>
        <v>-3.88690035916715</v>
      </c>
      <c r="AB264" s="50">
        <f t="shared" si="65"/>
        <v>-3.8869003591671571</v>
      </c>
      <c r="AC264" s="50">
        <f t="shared" si="66"/>
        <v>-3.8869003591671571</v>
      </c>
      <c r="AF264">
        <v>2.0099999999999998</v>
      </c>
      <c r="AG264">
        <v>1.85</v>
      </c>
      <c r="AH264" s="57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3">
        <f t="shared" si="67"/>
        <v>3.871333026646373E-2</v>
      </c>
      <c r="E265" s="44">
        <f>IF(OR($A265="",$B265="",$C265=""),"",A265*'MPTO_working_3-way'!$I264)</f>
        <v>2.3994277929155312</v>
      </c>
      <c r="F265" s="45">
        <f>IF(OR($A265="",$B265="",$C265=""),"",B265*'MPTO_working_3-way'!$I264)</f>
        <v>3.812077922077922</v>
      </c>
      <c r="G265" s="46">
        <f>IF(OR($A265="",$B265="",$C265=""),"",C265*'MPTO_working_3-way'!$I264)</f>
        <v>3.1161399907993914</v>
      </c>
      <c r="H265" s="44">
        <f>IF(OR($A265="",$B265="",$C265=""),"",'MPTO_working_3-way'!E264)</f>
        <v>2.3809751165533894</v>
      </c>
      <c r="I265" s="45">
        <f>IF(OR($A265="",$B265="",$C265=""),"",'MPTO_working_3-way'!F264)</f>
        <v>3.8524493320003632</v>
      </c>
      <c r="J265" s="46">
        <f>IF(OR($A265="",$B265="",$C265=""),"",'MPTO_working_3-way'!G264)</f>
        <v>3.1208172280508006</v>
      </c>
      <c r="K265" s="44">
        <f>IF(OR($A265="",$B265="",$C265=""),"",'OddsRatio_working_3-way'!H264)</f>
        <v>2.3891331513976302</v>
      </c>
      <c r="L265" s="45">
        <f>IF(OR($A265="",$B265="",$C265=""),"",'OddsRatio_working_3-way'!I264)</f>
        <v>3.8312866520852453</v>
      </c>
      <c r="M265" s="46">
        <f>IF(OR($A265="",$B265="",$C265=""),"",'OddsRatio_working_3-way'!J264)</f>
        <v>3.1208139715994347</v>
      </c>
      <c r="N265" s="47">
        <f t="shared" si="55"/>
        <v>41.67660318649996</v>
      </c>
      <c r="O265" s="48">
        <f t="shared" si="56"/>
        <v>26.232412359895068</v>
      </c>
      <c r="P265" s="48">
        <f t="shared" si="57"/>
        <v>32.090984453604968</v>
      </c>
      <c r="Q265" t="s">
        <v>130</v>
      </c>
      <c r="R265" t="s">
        <v>127</v>
      </c>
      <c r="S265" s="38">
        <v>44440</v>
      </c>
      <c r="T265" s="50">
        <v>100</v>
      </c>
      <c r="U265" s="50">
        <f t="shared" si="58"/>
        <v>56.709956709956707</v>
      </c>
      <c r="V265" s="50">
        <f t="shared" si="59"/>
        <v>72.752043596730246</v>
      </c>
      <c r="W265" s="50">
        <f t="shared" si="60"/>
        <v>66.666666666666657</v>
      </c>
      <c r="X265" s="50">
        <f t="shared" si="61"/>
        <v>60.581289736603082</v>
      </c>
      <c r="Y265" s="50">
        <f t="shared" si="62"/>
        <v>76.623376623376615</v>
      </c>
      <c r="Z265" s="50">
        <f t="shared" si="63"/>
        <v>70.537999693313054</v>
      </c>
      <c r="AA265" s="50">
        <f t="shared" si="64"/>
        <v>-3.8713330266463757</v>
      </c>
      <c r="AB265" s="50">
        <f t="shared" si="65"/>
        <v>-3.8713330266463686</v>
      </c>
      <c r="AC265" s="50">
        <f t="shared" si="66"/>
        <v>-3.871333026646397</v>
      </c>
      <c r="AF265">
        <v>1.78</v>
      </c>
      <c r="AG265">
        <v>2.08</v>
      </c>
      <c r="AH265" s="57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3">
        <f t="shared" si="67"/>
        <v>3.8471149040864239E-2</v>
      </c>
      <c r="E266" s="44">
        <f>IF(OR($A266="",$B266="",$C266=""),"",A266*'MPTO_working_3-way'!$I265)</f>
        <v>3.1050287356321844</v>
      </c>
      <c r="F266" s="45">
        <f>IF(OR($A266="",$B266="",$C266=""),"",B266*'MPTO_working_3-way'!$I265)</f>
        <v>3.6138795986622076</v>
      </c>
      <c r="G266" s="46">
        <f>IF(OR($A266="",$B266="",$C266=""),"",C266*'MPTO_working_3-way'!$I265)</f>
        <v>2.492330757698074</v>
      </c>
      <c r="H266" s="44">
        <f>IF(OR($A266="",$B266="",$C266=""),"",'MPTO_working_3-way'!E265)</f>
        <v>3.1092164108489304</v>
      </c>
      <c r="I266" s="45">
        <f>IF(OR($A266="",$B266="",$C266=""),"",'MPTO_working_3-way'!F265)</f>
        <v>3.6425545818406713</v>
      </c>
      <c r="J266" s="46">
        <f>IF(OR($A266="",$B266="",$C266=""),"",'MPTO_working_3-way'!G265)</f>
        <v>2.4762101188304166</v>
      </c>
      <c r="K266" s="44">
        <f>IF(OR($A266="",$B266="",$C266=""),"",'OddsRatio_working_3-way'!H265)</f>
        <v>3.1086155926890382</v>
      </c>
      <c r="L266" s="45">
        <f>IF(OR($A266="",$B266="",$C266=""),"",'OddsRatio_working_3-way'!I265)</f>
        <v>3.6278224471702591</v>
      </c>
      <c r="M266" s="46">
        <f>IF(OR($A266="",$B266="",$C266=""),"",'OddsRatio_working_3-way'!J265)</f>
        <v>2.4834481556606298</v>
      </c>
      <c r="N266" s="47">
        <f t="shared" si="55"/>
        <v>32.205821109620096</v>
      </c>
      <c r="O266" s="48">
        <f t="shared" si="56"/>
        <v>27.671093424644855</v>
      </c>
      <c r="P266" s="48">
        <f t="shared" si="57"/>
        <v>40.123085465735045</v>
      </c>
      <c r="Q266" t="s">
        <v>165</v>
      </c>
      <c r="R266" t="s">
        <v>125</v>
      </c>
      <c r="S266" s="38">
        <v>44440</v>
      </c>
      <c r="T266" s="50">
        <v>100</v>
      </c>
      <c r="U266" s="50">
        <f t="shared" si="58"/>
        <v>66.555183946488299</v>
      </c>
      <c r="V266" s="50">
        <f t="shared" si="59"/>
        <v>71.264367816091948</v>
      </c>
      <c r="W266" s="50">
        <f t="shared" si="60"/>
        <v>58.333333333333336</v>
      </c>
      <c r="X266" s="50">
        <f t="shared" si="61"/>
        <v>70.402298850574724</v>
      </c>
      <c r="Y266" s="50">
        <f t="shared" si="62"/>
        <v>75.111482720178373</v>
      </c>
      <c r="Z266" s="50">
        <f t="shared" si="63"/>
        <v>62.180448237419753</v>
      </c>
      <c r="AA266" s="50">
        <f t="shared" si="64"/>
        <v>-3.8471149040864248</v>
      </c>
      <c r="AB266" s="50">
        <f t="shared" si="65"/>
        <v>-3.8471149040864248</v>
      </c>
      <c r="AC266" s="50">
        <f t="shared" si="66"/>
        <v>-3.8471149040864177</v>
      </c>
      <c r="AF266">
        <v>2.0699999999999998</v>
      </c>
      <c r="AG266">
        <v>1.81</v>
      </c>
      <c r="AH266" s="57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3">
        <f t="shared" si="67"/>
        <v>4.6734893704613256E-2</v>
      </c>
      <c r="E267" s="44">
        <f>IF(OR($A267="",$B267="",$C267=""),"",A267*'MPTO_working_3-way'!$I266)</f>
        <v>1.3712227107530435</v>
      </c>
      <c r="F267" s="45">
        <f>IF(OR($A267="",$B267="",$C267=""),"",B267*'MPTO_working_3-way'!$I266)</f>
        <v>5.6419010770678648</v>
      </c>
      <c r="G267" s="46">
        <f>IF(OR($A267="",$B267="",$C267=""),"",C267*'MPTO_working_3-way'!$I266)</f>
        <v>10.697630613661149</v>
      </c>
      <c r="H267" s="44">
        <f>IF(OR($A267="",$B267="",$C267=""),"",'MPTO_working_3-way'!E266)</f>
        <v>1.3372908571125641</v>
      </c>
      <c r="I267" s="45">
        <f>IF(OR($A267="",$B267="",$C267=""),"",'MPTO_working_3-way'!F266)</f>
        <v>5.8840676603981636</v>
      </c>
      <c r="J267" s="46">
        <f>IF(OR($A267="",$B267="",$C267=""),"",'MPTO_working_3-way'!G266)</f>
        <v>12.155237914817118</v>
      </c>
      <c r="K267" s="44">
        <f>IF(OR($A267="",$B267="",$C267=""),"",'OddsRatio_working_3-way'!H266)</f>
        <v>1.3468463621642786</v>
      </c>
      <c r="L267" s="45">
        <f>IF(OR($A267="",$B267="",$C267=""),"",'OddsRatio_working_3-way'!I266)</f>
        <v>5.9117920319392985</v>
      </c>
      <c r="M267" s="46">
        <f>IF(OR($A267="",$B267="",$C267=""),"",'OddsRatio_working_3-way'!J266)</f>
        <v>11.31588212630532</v>
      </c>
      <c r="N267" s="47">
        <f t="shared" si="55"/>
        <v>72.92761359318672</v>
      </c>
      <c r="O267" s="48">
        <f t="shared" si="56"/>
        <v>17.724522042128875</v>
      </c>
      <c r="P267" s="48">
        <f t="shared" si="57"/>
        <v>9.3478643646844031</v>
      </c>
      <c r="Q267" t="s">
        <v>129</v>
      </c>
      <c r="R267" t="s">
        <v>64</v>
      </c>
      <c r="S267" s="38">
        <v>44440</v>
      </c>
      <c r="T267" s="50">
        <v>100</v>
      </c>
      <c r="U267" s="50">
        <f t="shared" si="58"/>
        <v>23.664122137404579</v>
      </c>
      <c r="V267" s="50">
        <f t="shared" si="59"/>
        <v>81.447124304267163</v>
      </c>
      <c r="W267" s="50">
        <f t="shared" si="60"/>
        <v>90.215264187866936</v>
      </c>
      <c r="X267" s="50">
        <f t="shared" si="61"/>
        <v>28.337611507865912</v>
      </c>
      <c r="Y267" s="50">
        <f t="shared" si="62"/>
        <v>86.120613674728489</v>
      </c>
      <c r="Z267" s="50">
        <f t="shared" si="63"/>
        <v>94.888753558328247</v>
      </c>
      <c r="AA267" s="50">
        <f t="shared" si="64"/>
        <v>-4.6734893704613327</v>
      </c>
      <c r="AB267" s="50">
        <f t="shared" si="65"/>
        <v>-4.6734893704613256</v>
      </c>
      <c r="AC267" s="50">
        <f t="shared" si="66"/>
        <v>-4.6734893704613114</v>
      </c>
      <c r="AF267">
        <v>1.68</v>
      </c>
      <c r="AG267">
        <v>2.23</v>
      </c>
      <c r="AH267" s="67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3">
        <f t="shared" si="67"/>
        <v>3.9178545523273378E-2</v>
      </c>
      <c r="E268" s="44">
        <f>IF(OR($A268="",$B268="",$C268=""),"",A268*'MPTO_working_3-way'!$I267)</f>
        <v>2.920091712920398</v>
      </c>
      <c r="F268" s="45">
        <f>IF(OR($A268="",$B268="",$C268=""),"",B268*'MPTO_working_3-way'!$I267)</f>
        <v>3.6475166947866895</v>
      </c>
      <c r="G268" s="46">
        <f>IF(OR($A268="",$B268="",$C268=""),"",C268*'MPTO_working_3-way'!$I267)</f>
        <v>2.6083381492634161</v>
      </c>
      <c r="H268" s="44">
        <f>IF(OR($A268="",$B268="",$C268=""),"",'MPTO_working_3-way'!E267)</f>
        <v>2.917047588565151</v>
      </c>
      <c r="I268" s="45">
        <f>IF(OR($A268="",$B268="",$C268=""),"",'MPTO_working_3-way'!F267)</f>
        <v>3.6786240747054109</v>
      </c>
      <c r="J268" s="46">
        <f>IF(OR($A268="",$B268="",$C268=""),"",'MPTO_working_3-way'!G267)</f>
        <v>2.5950646172256486</v>
      </c>
      <c r="K268" s="44">
        <f>IF(OR($A268="",$B268="",$C268=""),"",'OddsRatio_working_3-way'!H267)</f>
        <v>2.9195762154288385</v>
      </c>
      <c r="L268" s="45">
        <f>IF(OR($A268="",$B268="",$C268=""),"",'OddsRatio_working_3-way'!I267)</f>
        <v>3.6619537573073955</v>
      </c>
      <c r="M268" s="46">
        <f>IF(OR($A268="",$B268="",$C268=""),"",'OddsRatio_working_3-way'!J267)</f>
        <v>2.6014144117666</v>
      </c>
      <c r="N268" s="47">
        <f t="shared" si="55"/>
        <v>34.245499741509661</v>
      </c>
      <c r="O268" s="48">
        <f t="shared" si="56"/>
        <v>27.41591289847355</v>
      </c>
      <c r="P268" s="48">
        <f t="shared" si="57"/>
        <v>38.338587360016788</v>
      </c>
      <c r="Q268" t="s">
        <v>376</v>
      </c>
      <c r="R268" t="s">
        <v>377</v>
      </c>
      <c r="S268" s="38">
        <v>44470</v>
      </c>
      <c r="T268" s="50">
        <v>100</v>
      </c>
      <c r="U268" s="50">
        <f t="shared" si="58"/>
        <v>64.412811387900362</v>
      </c>
      <c r="V268" s="50">
        <f t="shared" si="59"/>
        <v>71.509971509971507</v>
      </c>
      <c r="W268" s="50">
        <f t="shared" si="60"/>
        <v>60.15936254980079</v>
      </c>
      <c r="X268" s="50">
        <f t="shared" si="61"/>
        <v>68.330665940227703</v>
      </c>
      <c r="Y268" s="50">
        <f t="shared" si="62"/>
        <v>75.427826062298848</v>
      </c>
      <c r="Z268" s="50">
        <f t="shared" si="63"/>
        <v>64.077217102128131</v>
      </c>
      <c r="AA268" s="50">
        <f t="shared" si="64"/>
        <v>-3.9178545523273414</v>
      </c>
      <c r="AB268" s="50">
        <f t="shared" si="65"/>
        <v>-3.9178545523273414</v>
      </c>
      <c r="AC268" s="50">
        <f t="shared" si="66"/>
        <v>-3.9178545523273414</v>
      </c>
      <c r="AF268">
        <v>1.61</v>
      </c>
      <c r="AG268">
        <v>2.36</v>
      </c>
      <c r="AH268" s="57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3">
        <f t="shared" si="67"/>
        <v>3.9591897841553036E-2</v>
      </c>
      <c r="E269" s="44">
        <f>IF(OR($A269="",$B269="",$C269=""),"",A269*'MPTO_working_3-way'!$I268)</f>
        <v>3.1707552884167365</v>
      </c>
      <c r="F269" s="45">
        <f>IF(OR($A269="",$B269="",$C269=""),"",B269*'MPTO_working_3-way'!$I268)</f>
        <v>4.075200239538888</v>
      </c>
      <c r="G269" s="46">
        <f>IF(OR($A269="",$B269="",$C269=""),"",C269*'MPTO_working_3-way'!$I268)</f>
        <v>2.2767062562730009</v>
      </c>
      <c r="H269" s="44">
        <f>IF(OR($A269="",$B269="",$C269=""),"",'MPTO_working_3-way'!E268)</f>
        <v>3.1779167512887501</v>
      </c>
      <c r="I269" s="45">
        <f>IF(OR($A269="",$B269="",$C269=""),"",'MPTO_working_3-way'!F268)</f>
        <v>4.1338586157972079</v>
      </c>
      <c r="J269" s="46">
        <f>IF(OR($A269="",$B269="",$C269=""),"",'MPTO_working_3-way'!G268)</f>
        <v>2.2551793872989094</v>
      </c>
      <c r="K269" s="44">
        <f>IF(OR($A269="",$B269="",$C269=""),"",'OddsRatio_working_3-way'!H268)</f>
        <v>3.1782183399911954</v>
      </c>
      <c r="L269" s="45">
        <f>IF(OR($A269="",$B269="",$C269=""),"",'OddsRatio_working_3-way'!I268)</f>
        <v>4.1026329525728249</v>
      </c>
      <c r="M269" s="46">
        <f>IF(OR($A269="",$B269="",$C269=""),"",'OddsRatio_working_3-way'!J268)</f>
        <v>2.2644291827265968</v>
      </c>
      <c r="N269" s="47">
        <f t="shared" si="55"/>
        <v>31.538226985007512</v>
      </c>
      <c r="O269" s="48">
        <f t="shared" si="56"/>
        <v>24.538671506192067</v>
      </c>
      <c r="P269" s="48">
        <f t="shared" si="57"/>
        <v>43.923101508800414</v>
      </c>
      <c r="Q269" t="s">
        <v>378</v>
      </c>
      <c r="R269" t="s">
        <v>379</v>
      </c>
      <c r="S269" s="38">
        <v>44470</v>
      </c>
      <c r="T269" s="50">
        <v>100</v>
      </c>
      <c r="U269" s="50">
        <f t="shared" si="58"/>
        <v>67.21311475409837</v>
      </c>
      <c r="V269" s="50">
        <f t="shared" si="59"/>
        <v>74.489795918367349</v>
      </c>
      <c r="W269" s="50">
        <f t="shared" si="60"/>
        <v>54.337899543379002</v>
      </c>
      <c r="X269" s="50">
        <f t="shared" si="61"/>
        <v>71.172304538253655</v>
      </c>
      <c r="Y269" s="50">
        <f t="shared" si="62"/>
        <v>78.448985702522663</v>
      </c>
      <c r="Z269" s="50">
        <f t="shared" si="63"/>
        <v>58.297089327534302</v>
      </c>
      <c r="AA269" s="50">
        <f t="shared" si="64"/>
        <v>-3.959189784155285</v>
      </c>
      <c r="AB269" s="50">
        <f t="shared" si="65"/>
        <v>-3.9591897841553134</v>
      </c>
      <c r="AC269" s="50">
        <f t="shared" si="66"/>
        <v>-3.9591897841552992</v>
      </c>
      <c r="AF269">
        <v>1.58</v>
      </c>
      <c r="AG269">
        <v>2.44</v>
      </c>
      <c r="AH269" s="57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3">
        <f t="shared" si="67"/>
        <v>4.2305088776882549E-2</v>
      </c>
      <c r="E270" s="44">
        <f>IF(OR($A270="",$B270="",$C270=""),"",A270*'MPTO_working_3-way'!$I269)</f>
        <v>3.835682726698928</v>
      </c>
      <c r="F270" s="45">
        <f>IF(OR($A270="",$B270="",$C270=""),"",B270*'MPTO_working_3-way'!$I269)</f>
        <v>4.0858359480053794</v>
      </c>
      <c r="G270" s="46">
        <f>IF(OR($A270="",$B270="",$C270=""),"",C270*'MPTO_working_3-way'!$I269)</f>
        <v>2.0220718722271522</v>
      </c>
      <c r="H270" s="44">
        <f>IF(OR($A270="",$B270="",$C270=""),"",'MPTO_working_3-way'!E269)</f>
        <v>3.8814235330319327</v>
      </c>
      <c r="I270" s="45">
        <f>IF(OR($A270="",$B270="",$C270=""),"",'MPTO_working_3-way'!F269)</f>
        <v>4.1493716610100879</v>
      </c>
      <c r="J270" s="46">
        <f>IF(OR($A270="",$B270="",$C270=""),"",'MPTO_working_3-way'!G269)</f>
        <v>1.9945659197720549</v>
      </c>
      <c r="K270" s="44">
        <f>IF(OR($A270="",$B270="",$C270=""),"",'OddsRatio_working_3-way'!H269)</f>
        <v>3.8656382369589894</v>
      </c>
      <c r="L270" s="45">
        <f>IF(OR($A270="",$B270="",$C270=""),"",'OddsRatio_working_3-way'!I269)</f>
        <v>4.1222625566866595</v>
      </c>
      <c r="M270" s="46">
        <f>IF(OR($A270="",$B270="",$C270=""),"",'OddsRatio_working_3-way'!J269)</f>
        <v>2.0051119189333764</v>
      </c>
      <c r="N270" s="47">
        <f t="shared" si="55"/>
        <v>26.070978004497825</v>
      </c>
      <c r="O270" s="48">
        <f t="shared" si="56"/>
        <v>24.474795677691841</v>
      </c>
      <c r="P270" s="48">
        <f t="shared" si="57"/>
        <v>49.45422631781031</v>
      </c>
      <c r="Q270" t="s">
        <v>380</v>
      </c>
      <c r="R270" t="s">
        <v>381</v>
      </c>
      <c r="S270" s="38">
        <v>44470</v>
      </c>
      <c r="T270" s="50">
        <v>100</v>
      </c>
      <c r="U270" s="50">
        <f t="shared" si="58"/>
        <v>72.826086956521735</v>
      </c>
      <c r="V270" s="50">
        <f t="shared" si="59"/>
        <v>74.489795918367349</v>
      </c>
      <c r="W270" s="50">
        <f t="shared" si="60"/>
        <v>48.453608247422686</v>
      </c>
      <c r="X270" s="50">
        <f t="shared" si="61"/>
        <v>77.056595834209986</v>
      </c>
      <c r="Y270" s="50">
        <f t="shared" si="62"/>
        <v>78.720304796055586</v>
      </c>
      <c r="Z270" s="50">
        <f t="shared" si="63"/>
        <v>52.684117125110916</v>
      </c>
      <c r="AA270" s="50">
        <f t="shared" si="64"/>
        <v>-4.2305088776882513</v>
      </c>
      <c r="AB270" s="50">
        <f t="shared" si="65"/>
        <v>-4.2305088776882371</v>
      </c>
      <c r="AC270" s="50">
        <f t="shared" si="66"/>
        <v>-4.23050887768823</v>
      </c>
      <c r="AF270">
        <v>1.66</v>
      </c>
      <c r="AG270">
        <v>2.27</v>
      </c>
      <c r="AH270" s="57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3">
        <f t="shared" si="67"/>
        <v>4.5224865979582862E-2</v>
      </c>
      <c r="E271" s="44">
        <f>IF(OR($A271="",$B271="",$C271=""),"",A271*'MPTO_working_3-way'!$I270)</f>
        <v>6.2086357039187225</v>
      </c>
      <c r="F271" s="45">
        <f>IF(OR($A271="",$B271="",$C271=""),"",B271*'MPTO_working_3-way'!$I270)</f>
        <v>4.4317534317534317</v>
      </c>
      <c r="G271" s="46">
        <f>IF(OR($A271="",$B271="",$C271=""),"",C271*'MPTO_working_3-way'!$I270)</f>
        <v>1.6305507909281494</v>
      </c>
      <c r="H271" s="44">
        <f>IF(OR($A271="",$B271="",$C271=""),"",'MPTO_working_3-way'!E270)</f>
        <v>6.5242121036606413</v>
      </c>
      <c r="I271" s="45">
        <f>IF(OR($A271="",$B271="",$C271=""),"",'MPTO_working_3-way'!F270)</f>
        <v>4.5295167966473109</v>
      </c>
      <c r="J271" s="46">
        <f>IF(OR($A271="",$B271="",$C271=""),"",'MPTO_working_3-way'!G270)</f>
        <v>1.597569940966064</v>
      </c>
      <c r="K271" s="44">
        <f>IF(OR($A271="",$B271="",$C271=""),"",'OddsRatio_working_3-way'!H270)</f>
        <v>6.3672983733740205</v>
      </c>
      <c r="L271" s="45">
        <f>IF(OR($A271="",$B271="",$C271=""),"",'OddsRatio_working_3-way'!I270)</f>
        <v>4.5202523744396421</v>
      </c>
      <c r="M271" s="46">
        <f>IF(OR($A271="",$B271="",$C271=""),"",'OddsRatio_working_3-way'!J270)</f>
        <v>1.6084386820019134</v>
      </c>
      <c r="N271" s="47">
        <f t="shared" si="55"/>
        <v>16.106598094792822</v>
      </c>
      <c r="O271" s="48">
        <f t="shared" si="56"/>
        <v>22.564432236572966</v>
      </c>
      <c r="P271" s="48">
        <f t="shared" si="57"/>
        <v>61.328969668634215</v>
      </c>
      <c r="Q271" t="s">
        <v>382</v>
      </c>
      <c r="R271" t="s">
        <v>383</v>
      </c>
      <c r="S271" s="38">
        <v>44470</v>
      </c>
      <c r="T271" s="50">
        <v>100</v>
      </c>
      <c r="U271" s="50">
        <f t="shared" si="58"/>
        <v>83.164983164983155</v>
      </c>
      <c r="V271" s="50">
        <f t="shared" si="59"/>
        <v>76.415094339622627</v>
      </c>
      <c r="W271" s="50">
        <f t="shared" si="60"/>
        <v>35.897435897435898</v>
      </c>
      <c r="X271" s="50">
        <f t="shared" si="61"/>
        <v>87.687469762941447</v>
      </c>
      <c r="Y271" s="50">
        <f t="shared" si="62"/>
        <v>80.937580937580933</v>
      </c>
      <c r="Z271" s="50">
        <f t="shared" si="63"/>
        <v>40.419922495394189</v>
      </c>
      <c r="AA271" s="50">
        <f t="shared" si="64"/>
        <v>-4.5224865979582916</v>
      </c>
      <c r="AB271" s="50">
        <f t="shared" si="65"/>
        <v>-4.5224865979583058</v>
      </c>
      <c r="AC271" s="50">
        <f t="shared" si="66"/>
        <v>-4.5224865979582916</v>
      </c>
      <c r="AF271">
        <v>1.72</v>
      </c>
      <c r="AG271">
        <v>2.16</v>
      </c>
      <c r="AH271" s="57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3">
        <f t="shared" si="67"/>
        <v>2.2079225893449239E-2</v>
      </c>
      <c r="E272" s="44">
        <f>IF(OR($A272="",$B272="",$C272=""),"",A272*'MPTO_working_3-way'!$I271)</f>
        <v>3.4444069912609239</v>
      </c>
      <c r="F272" s="45">
        <f>IF(OR($A272="",$B272="",$C272=""),"",B272*'MPTO_working_3-way'!$I271)</f>
        <v>3.6386020441806792</v>
      </c>
      <c r="G272" s="46">
        <f>IF(OR($A272="",$B272="",$C272=""),"",C272*'MPTO_working_3-way'!$I271)</f>
        <v>2.2996782582602608</v>
      </c>
      <c r="H272" s="44">
        <f>IF(OR($A272="",$B272="",$C272=""),"",'MPTO_working_3-way'!E271)</f>
        <v>3.455709652641461</v>
      </c>
      <c r="I272" s="45">
        <f>IF(OR($A272="",$B272="",$C272=""),"",'MPTO_working_3-way'!F271)</f>
        <v>3.655784032684017</v>
      </c>
      <c r="J272" s="46">
        <f>IF(OR($A272="",$B272="",$C272=""),"",'MPTO_working_3-way'!G271)</f>
        <v>2.2878860649346247</v>
      </c>
      <c r="K272" s="44">
        <f>IF(OR($A272="",$B272="",$C272=""),"",'OddsRatio_working_3-way'!H271)</f>
        <v>3.4513571475171512</v>
      </c>
      <c r="L272" s="45">
        <f>IF(OR($A272="",$B272="",$C272=""),"",'OddsRatio_working_3-way'!I271)</f>
        <v>3.6478794504826602</v>
      </c>
      <c r="M272" s="46">
        <f>IF(OR($A272="",$B272="",$C272=""),"",'OddsRatio_working_3-way'!J271)</f>
        <v>2.2929098879309868</v>
      </c>
      <c r="N272" s="47">
        <f t="shared" si="55"/>
        <v>29.03257375034886</v>
      </c>
      <c r="O272" s="48">
        <f t="shared" si="56"/>
        <v>27.483082454684176</v>
      </c>
      <c r="P272" s="48">
        <f t="shared" si="57"/>
        <v>43.484343794966961</v>
      </c>
      <c r="Q272" t="s">
        <v>384</v>
      </c>
      <c r="R272" t="s">
        <v>385</v>
      </c>
      <c r="S272" s="38">
        <v>44470</v>
      </c>
      <c r="T272" s="50">
        <v>100</v>
      </c>
      <c r="U272" s="50">
        <f t="shared" si="58"/>
        <v>70.326409495548958</v>
      </c>
      <c r="V272" s="50">
        <f t="shared" si="59"/>
        <v>71.910112359550567</v>
      </c>
      <c r="W272" s="50">
        <f t="shared" si="60"/>
        <v>55.55555555555555</v>
      </c>
      <c r="X272" s="50">
        <f t="shared" si="61"/>
        <v>72.534332084893876</v>
      </c>
      <c r="Y272" s="50">
        <f t="shared" si="62"/>
        <v>74.118034948895485</v>
      </c>
      <c r="Z272" s="50">
        <f t="shared" si="63"/>
        <v>57.763478144900482</v>
      </c>
      <c r="AA272" s="50">
        <f t="shared" si="64"/>
        <v>-2.2079225893449177</v>
      </c>
      <c r="AB272" s="50">
        <f t="shared" si="65"/>
        <v>-2.2079225893449177</v>
      </c>
      <c r="AC272" s="50">
        <f t="shared" si="66"/>
        <v>-2.2079225893449319</v>
      </c>
      <c r="AF272">
        <v>1.83</v>
      </c>
      <c r="AG272">
        <v>2.0699999999999998</v>
      </c>
      <c r="AH272" s="57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3">
        <f t="shared" si="67"/>
        <v>2.3671632116200492E-2</v>
      </c>
      <c r="E273" s="44">
        <f>IF(OR($A273="",$B273="",$C273=""),"",A273*'MPTO_working_3-way'!$I272)</f>
        <v>4.3608411528150137</v>
      </c>
      <c r="F273" s="45">
        <f>IF(OR($A273="",$B273="",$C273=""),"",B273*'MPTO_working_3-way'!$I272)</f>
        <v>3.8182951877934279</v>
      </c>
      <c r="G273" s="46">
        <f>IF(OR($A273="",$B273="",$C273=""),"",C273*'MPTO_working_3-way'!$I272)</f>
        <v>1.9654495336631048</v>
      </c>
      <c r="H273" s="44">
        <f>IF(OR($A273="",$B273="",$C273=""),"",'MPTO_working_3-way'!E272)</f>
        <v>4.4081751548070827</v>
      </c>
      <c r="I273" s="45">
        <f>IF(OR($A273="",$B273="",$C273=""),"",'MPTO_working_3-way'!F272)</f>
        <v>3.8431093540419372</v>
      </c>
      <c r="J273" s="46">
        <f>IF(OR($A273="",$B273="",$C273=""),"",'MPTO_working_3-way'!G272)</f>
        <v>1.9495351545446273</v>
      </c>
      <c r="K273" s="44">
        <f>IF(OR($A273="",$B273="",$C273=""),"",'OddsRatio_working_3-way'!H272)</f>
        <v>4.3864502635011284</v>
      </c>
      <c r="L273" s="45">
        <f>IF(OR($A273="",$B273="",$C273=""),"",'OddsRatio_working_3-way'!I272)</f>
        <v>3.8358923985760978</v>
      </c>
      <c r="M273" s="46">
        <f>IF(OR($A273="",$B273="",$C273=""),"",'OddsRatio_working_3-way'!J272)</f>
        <v>1.9556853504359011</v>
      </c>
      <c r="N273" s="47">
        <f t="shared" si="55"/>
        <v>22.931355785671741</v>
      </c>
      <c r="O273" s="48">
        <f t="shared" si="56"/>
        <v>26.189698564869069</v>
      </c>
      <c r="P273" s="48">
        <f t="shared" si="57"/>
        <v>50.878945649459183</v>
      </c>
      <c r="Q273" t="s">
        <v>386</v>
      </c>
      <c r="R273" t="s">
        <v>387</v>
      </c>
      <c r="S273" s="38">
        <v>44470</v>
      </c>
      <c r="T273" s="50">
        <v>100</v>
      </c>
      <c r="U273" s="50">
        <f t="shared" si="58"/>
        <v>76.525821596244128</v>
      </c>
      <c r="V273" s="50">
        <f t="shared" si="59"/>
        <v>73.190348525469176</v>
      </c>
      <c r="W273" s="50">
        <f t="shared" si="60"/>
        <v>47.916666666666671</v>
      </c>
      <c r="X273" s="50">
        <f t="shared" si="61"/>
        <v>78.892984807864181</v>
      </c>
      <c r="Y273" s="50">
        <f t="shared" si="62"/>
        <v>75.5575117370892</v>
      </c>
      <c r="Z273" s="50">
        <f t="shared" si="63"/>
        <v>50.283829878286703</v>
      </c>
      <c r="AA273" s="50">
        <f t="shared" si="64"/>
        <v>-2.3671632116200527</v>
      </c>
      <c r="AB273" s="50">
        <f t="shared" si="65"/>
        <v>-2.3671632116200243</v>
      </c>
      <c r="AC273" s="50">
        <f t="shared" si="66"/>
        <v>-2.3671632116200314</v>
      </c>
      <c r="AF273">
        <v>2.1</v>
      </c>
      <c r="AG273">
        <v>1.81</v>
      </c>
      <c r="AH273" s="57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3">
        <f t="shared" si="67"/>
        <v>2.783509951787444E-2</v>
      </c>
      <c r="E274" s="44">
        <f>IF(OR($A274="",$B274="",$C274=""),"",A274*'MPTO_working_3-way'!$I273)</f>
        <v>2.5798660997898648</v>
      </c>
      <c r="F274" s="45">
        <f>IF(OR($A274="",$B274="",$C274=""),"",B274*'MPTO_working_3-way'!$I273)</f>
        <v>3.6899280072691689</v>
      </c>
      <c r="G274" s="46">
        <f>IF(OR($A274="",$B274="",$C274=""),"",C274*'MPTO_working_3-way'!$I273)</f>
        <v>2.9293300336259422</v>
      </c>
      <c r="H274" s="44">
        <f>IF(OR($A274="",$B274="",$C274=""),"",'MPTO_working_3-way'!E273)</f>
        <v>2.5698484289267411</v>
      </c>
      <c r="I274" s="45">
        <f>IF(OR($A274="",$B274="",$C274=""),"",'MPTO_working_3-way'!F273)</f>
        <v>3.7137009105275727</v>
      </c>
      <c r="J274" s="46">
        <f>IF(OR($A274="",$B274="",$C274=""),"",'MPTO_working_3-way'!G273)</f>
        <v>2.9274105251318834</v>
      </c>
      <c r="K274" s="44">
        <f>IF(OR($A274="",$B274="",$C274=""),"",'OddsRatio_working_3-way'!H273)</f>
        <v>2.5746426747621687</v>
      </c>
      <c r="L274" s="45">
        <f>IF(OR($A274="",$B274="",$C274=""),"",'OddsRatio_working_3-way'!I273)</f>
        <v>3.7008771706185541</v>
      </c>
      <c r="M274" s="46">
        <f>IF(OR($A274="",$B274="",$C274=""),"",'OddsRatio_working_3-way'!J273)</f>
        <v>2.9291979790132534</v>
      </c>
      <c r="N274" s="47">
        <f t="shared" si="55"/>
        <v>38.76170162790433</v>
      </c>
      <c r="O274" s="48">
        <f t="shared" si="56"/>
        <v>27.100799745415006</v>
      </c>
      <c r="P274" s="48">
        <f t="shared" si="57"/>
        <v>34.13749862668066</v>
      </c>
      <c r="Q274" t="s">
        <v>388</v>
      </c>
      <c r="R274" t="s">
        <v>389</v>
      </c>
      <c r="S274" s="38">
        <v>44470</v>
      </c>
      <c r="T274" s="50">
        <v>100</v>
      </c>
      <c r="U274" s="50">
        <f t="shared" si="58"/>
        <v>60.15936254980079</v>
      </c>
      <c r="V274" s="50">
        <f t="shared" si="59"/>
        <v>72.14484679665739</v>
      </c>
      <c r="W274" s="50">
        <f t="shared" si="60"/>
        <v>64.912280701754383</v>
      </c>
      <c r="X274" s="50">
        <f t="shared" si="61"/>
        <v>62.942872501588234</v>
      </c>
      <c r="Y274" s="50">
        <f t="shared" si="62"/>
        <v>74.928356748444827</v>
      </c>
      <c r="Z274" s="50">
        <f t="shared" si="63"/>
        <v>67.695790653541835</v>
      </c>
      <c r="AA274" s="50">
        <f t="shared" si="64"/>
        <v>-2.783509951787444</v>
      </c>
      <c r="AB274" s="50">
        <f t="shared" si="65"/>
        <v>-2.7835099517874369</v>
      </c>
      <c r="AC274" s="50">
        <f t="shared" si="66"/>
        <v>-2.7835099517874511</v>
      </c>
      <c r="AF274">
        <v>1.78</v>
      </c>
      <c r="AG274">
        <v>2.09</v>
      </c>
      <c r="AH274" s="57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3">
        <f t="shared" si="67"/>
        <v>2.9711459670628715E-2</v>
      </c>
      <c r="E275" s="44">
        <f>IF(OR($A275="",$B275="",$C275=""),"",A275*'MPTO_working_3-way'!$I274)</f>
        <v>1.8328863982137191</v>
      </c>
      <c r="F275" s="45">
        <f>IF(OR($A275="",$B275="",$C275=""),"",B275*'MPTO_working_3-way'!$I274)</f>
        <v>4.3453823598100527</v>
      </c>
      <c r="G275" s="46">
        <f>IF(OR($A275="",$B275="",$C275=""),"",C275*'MPTO_working_3-way'!$I274)</f>
        <v>4.4586506203738221</v>
      </c>
      <c r="H275" s="44">
        <f>IF(OR($A275="",$B275="",$C275=""),"",'MPTO_working_3-way'!E274)</f>
        <v>1.8119423685477758</v>
      </c>
      <c r="I275" s="45">
        <f>IF(OR($A275="",$B275="",$C275=""),"",'MPTO_working_3-way'!F274)</f>
        <v>4.4040639781099591</v>
      </c>
      <c r="J275" s="46">
        <f>IF(OR($A275="",$B275="",$C275=""),"",'MPTO_working_3-way'!G274)</f>
        <v>4.5240053656205275</v>
      </c>
      <c r="K275" s="44">
        <f>IF(OR($A275="",$B275="",$C275=""),"",'OddsRatio_working_3-way'!H274)</f>
        <v>1.8195578449225258</v>
      </c>
      <c r="L275" s="45">
        <f>IF(OR($A275="",$B275="",$C275=""),"",'OddsRatio_working_3-way'!I274)</f>
        <v>4.3833028982699132</v>
      </c>
      <c r="M275" s="46">
        <f>IF(OR($A275="",$B275="",$C275=""),"",'OddsRatio_working_3-way'!J274)</f>
        <v>4.4988815687077057</v>
      </c>
      <c r="N275" s="47">
        <f t="shared" si="55"/>
        <v>54.55875503111227</v>
      </c>
      <c r="O275" s="48">
        <f t="shared" si="56"/>
        <v>23.012934586582904</v>
      </c>
      <c r="P275" s="48">
        <f t="shared" si="57"/>
        <v>22.428310382304815</v>
      </c>
      <c r="Q275" t="s">
        <v>390</v>
      </c>
      <c r="R275" t="s">
        <v>391</v>
      </c>
      <c r="S275" s="38">
        <v>44470</v>
      </c>
      <c r="T275" s="50">
        <v>100</v>
      </c>
      <c r="U275" s="50">
        <f t="shared" si="58"/>
        <v>43.820224719101127</v>
      </c>
      <c r="V275" s="50">
        <f t="shared" si="59"/>
        <v>76.30331753554502</v>
      </c>
      <c r="W275" s="50">
        <f t="shared" si="60"/>
        <v>76.905311778290994</v>
      </c>
      <c r="X275" s="50">
        <f t="shared" si="61"/>
        <v>46.79137068616398</v>
      </c>
      <c r="Y275" s="50">
        <f t="shared" si="62"/>
        <v>79.274463502607887</v>
      </c>
      <c r="Z275" s="50">
        <f t="shared" si="63"/>
        <v>79.876457745353861</v>
      </c>
      <c r="AA275" s="50">
        <f t="shared" si="64"/>
        <v>-2.9711459670628528</v>
      </c>
      <c r="AB275" s="50">
        <f t="shared" si="65"/>
        <v>-2.971145967062867</v>
      </c>
      <c r="AC275" s="50">
        <f t="shared" si="66"/>
        <v>-2.971145967062867</v>
      </c>
      <c r="AF275">
        <v>1.62</v>
      </c>
      <c r="AG275">
        <v>2.4</v>
      </c>
      <c r="AH275" s="57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3">
        <f t="shared" si="67"/>
        <v>2.7592172888507793E-2</v>
      </c>
      <c r="E276" s="44">
        <f>IF(OR($A276="",$B276="",$C276=""),"",A276*'MPTO_working_3-way'!$I275)</f>
        <v>3.1855357359543741</v>
      </c>
      <c r="F276" s="45">
        <f>IF(OR($A276="",$B276="",$C276=""),"",B276*'MPTO_working_3-way'!$I275)</f>
        <v>3.4424337791765014</v>
      </c>
      <c r="G276" s="46">
        <f>IF(OR($A276="",$B276="",$C276=""),"",C276*'MPTO_working_3-way'!$I275)</f>
        <v>2.5278767453057291</v>
      </c>
      <c r="H276" s="44">
        <f>IF(OR($A276="",$B276="",$C276=""),"",'MPTO_working_3-way'!E275)</f>
        <v>3.1909809685195745</v>
      </c>
      <c r="I276" s="45">
        <f>IF(OR($A276="",$B276="",$C276=""),"",'MPTO_working_3-way'!F275)</f>
        <v>3.4564990912411888</v>
      </c>
      <c r="J276" s="46">
        <f>IF(OR($A276="",$B276="",$C276=""),"",'MPTO_working_3-way'!G275)</f>
        <v>2.5169473991875231</v>
      </c>
      <c r="K276" s="44">
        <f>IF(OR($A276="",$B276="",$C276=""),"",'OddsRatio_working_3-way'!H275)</f>
        <v>3.1889906499543206</v>
      </c>
      <c r="L276" s="45">
        <f>IF(OR($A276="",$B276="",$C276=""),"",'OddsRatio_working_3-way'!I275)</f>
        <v>3.4495847749488835</v>
      </c>
      <c r="M276" s="46">
        <f>IF(OR($A276="",$B276="",$C276=""),"",'OddsRatio_working_3-way'!J275)</f>
        <v>2.5218696899682422</v>
      </c>
      <c r="N276" s="47">
        <f t="shared" si="55"/>
        <v>31.391893950937078</v>
      </c>
      <c r="O276" s="48">
        <f t="shared" si="56"/>
        <v>29.049215297882064</v>
      </c>
      <c r="P276" s="48">
        <f t="shared" si="57"/>
        <v>39.558890751180861</v>
      </c>
      <c r="Q276" t="s">
        <v>392</v>
      </c>
      <c r="R276" t="s">
        <v>393</v>
      </c>
      <c r="S276" s="38">
        <v>44470</v>
      </c>
      <c r="T276" s="50">
        <v>100</v>
      </c>
      <c r="U276" s="50">
        <f t="shared" si="58"/>
        <v>67.741935483870961</v>
      </c>
      <c r="V276" s="50">
        <f t="shared" si="59"/>
        <v>70.149253731343279</v>
      </c>
      <c r="W276" s="50">
        <f t="shared" si="60"/>
        <v>59.349593495934961</v>
      </c>
      <c r="X276" s="50">
        <f t="shared" si="61"/>
        <v>70.501152772721753</v>
      </c>
      <c r="Y276" s="50">
        <f t="shared" si="62"/>
        <v>72.908471020194071</v>
      </c>
      <c r="Z276" s="50">
        <f t="shared" si="63"/>
        <v>62.108810784785739</v>
      </c>
      <c r="AA276" s="50">
        <f t="shared" si="64"/>
        <v>-2.7592172888507918</v>
      </c>
      <c r="AB276" s="50">
        <f t="shared" si="65"/>
        <v>-2.7592172888507918</v>
      </c>
      <c r="AC276" s="50">
        <f t="shared" si="66"/>
        <v>-2.7592172888507775</v>
      </c>
      <c r="AF276">
        <v>1.83</v>
      </c>
      <c r="AG276">
        <v>2.0499999999999998</v>
      </c>
      <c r="AH276" s="57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3">
        <f t="shared" si="67"/>
        <v>5.9726955020975359E-2</v>
      </c>
      <c r="E277" s="44">
        <f>IF(OR($A277="",$B277="",$C277=""),"",A277*'MPTO_working_3-way'!$I276)</f>
        <v>1.197491459173702</v>
      </c>
      <c r="F277" s="45">
        <f>IF(OR($A277="",$B277="",$C277=""),"",B277*'MPTO_working_3-way'!$I276)</f>
        <v>8.6261774138707406</v>
      </c>
      <c r="G277" s="46">
        <f>IF(OR($A277="",$B277="",$C277=""),"",C277*'MPTO_working_3-way'!$I276)</f>
        <v>20.410341153703985</v>
      </c>
      <c r="H277" s="44">
        <f>IF(OR($A277="",$B277="",$C277=""),"",'MPTO_working_3-way'!E276)</f>
        <v>1.156006863340556</v>
      </c>
      <c r="I277" s="45">
        <f>IF(OR($A277="",$B277="",$C277=""),"",'MPTO_working_3-way'!F276)</f>
        <v>9.7142893594577355</v>
      </c>
      <c r="J277" s="46">
        <f>IF(OR($A277="",$B277="",$C277=""),"",'MPTO_working_3-way'!G276)</f>
        <v>31.238192986617946</v>
      </c>
      <c r="K277" s="44">
        <f>IF(OR($A277="",$B277="",$C277=""),"",'OddsRatio_working_3-way'!H276)</f>
        <v>1.1644173662844211</v>
      </c>
      <c r="L277" s="45">
        <f>IF(OR($A277="",$B277="",$C277=""),"",'OddsRatio_working_3-way'!I276)</f>
        <v>10.030307655928977</v>
      </c>
      <c r="M277" s="46">
        <f>IF(OR($A277="",$B277="",$C277=""),"",'OddsRatio_working_3-way'!J276)</f>
        <v>24.09431621810408</v>
      </c>
      <c r="N277" s="47">
        <f t="shared" si="55"/>
        <v>83.507902485586342</v>
      </c>
      <c r="O277" s="48">
        <f t="shared" si="56"/>
        <v>11.592620369620704</v>
      </c>
      <c r="P277" s="48">
        <f t="shared" si="57"/>
        <v>4.899477144792967</v>
      </c>
      <c r="Q277" t="s">
        <v>90</v>
      </c>
      <c r="R277" t="s">
        <v>394</v>
      </c>
      <c r="S277" s="38">
        <v>44470</v>
      </c>
      <c r="T277" s="50">
        <v>100</v>
      </c>
      <c r="U277" s="50">
        <f t="shared" si="58"/>
        <v>11.504424778761051</v>
      </c>
      <c r="V277" s="50">
        <f t="shared" si="59"/>
        <v>87.714987714987714</v>
      </c>
      <c r="W277" s="50">
        <f t="shared" si="60"/>
        <v>94.807892004153686</v>
      </c>
      <c r="X277" s="50">
        <f t="shared" si="61"/>
        <v>17.477120280858596</v>
      </c>
      <c r="Y277" s="50">
        <f t="shared" si="62"/>
        <v>93.687683217085265</v>
      </c>
      <c r="Z277" s="50">
        <f t="shared" si="63"/>
        <v>100.78058750625122</v>
      </c>
      <c r="AA277" s="50">
        <f t="shared" si="64"/>
        <v>-5.9726955020975456</v>
      </c>
      <c r="AB277" s="50">
        <f t="shared" si="65"/>
        <v>-5.972695502097551</v>
      </c>
      <c r="AC277" s="50">
        <f t="shared" si="66"/>
        <v>-5.9726955020975367</v>
      </c>
      <c r="AF277">
        <v>1.53</v>
      </c>
      <c r="AG277">
        <v>2.4900000000000002</v>
      </c>
      <c r="AH277" s="57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3">
        <f t="shared" si="67"/>
        <v>4.9061669648716721E-2</v>
      </c>
      <c r="E278" s="44">
        <f>IF(OR($A278="",$B278="",$C278=""),"",A278*'MPTO_working_3-way'!$I277)</f>
        <v>3.0422788419812785</v>
      </c>
      <c r="F278" s="45">
        <f>IF(OR($A278="",$B278="",$C278=""),"",B278*'MPTO_working_3-way'!$I277)</f>
        <v>2.9688445251058684</v>
      </c>
      <c r="G278" s="46">
        <f>IF(OR($A278="",$B278="",$C278=""),"",C278*'MPTO_working_3-way'!$I277)</f>
        <v>2.9898257584988426</v>
      </c>
      <c r="H278" s="44">
        <f>IF(OR($A278="",$B278="",$C278=""),"",'MPTO_working_3-way'!E277)</f>
        <v>3.0443838005635833</v>
      </c>
      <c r="I278" s="45">
        <f>IF(OR($A278="",$B278="",$C278=""),"",'MPTO_working_3-way'!F277)</f>
        <v>2.9673326299453011</v>
      </c>
      <c r="J278" s="46">
        <f>IF(OR($A278="",$B278="",$C278=""),"",'MPTO_working_3-way'!G277)</f>
        <v>2.9893283688592862</v>
      </c>
      <c r="K278" s="44">
        <f>IF(OR($A278="",$B278="",$C278=""),"",'OddsRatio_working_3-way'!H277)</f>
        <v>3.0433503507704871</v>
      </c>
      <c r="L278" s="45">
        <f>IF(OR($A278="",$B278="",$C278=""),"",'OddsRatio_working_3-way'!I277)</f>
        <v>2.9680690220578905</v>
      </c>
      <c r="M278" s="46">
        <f>IF(OR($A278="",$B278="",$C278=""),"",'OddsRatio_working_3-way'!J277)</f>
        <v>2.9895779731186329</v>
      </c>
      <c r="N278" s="47">
        <f t="shared" si="55"/>
        <v>32.87009679062659</v>
      </c>
      <c r="O278" s="48">
        <f t="shared" si="56"/>
        <v>33.683138053998981</v>
      </c>
      <c r="P278" s="48">
        <f t="shared" si="57"/>
        <v>33.446765155374422</v>
      </c>
      <c r="Q278" t="s">
        <v>395</v>
      </c>
      <c r="R278" t="s">
        <v>396</v>
      </c>
      <c r="S278" s="38">
        <v>44470</v>
      </c>
      <c r="T278" s="50">
        <v>100</v>
      </c>
      <c r="U278" s="50">
        <f t="shared" si="58"/>
        <v>65.517241379310349</v>
      </c>
      <c r="V278" s="50">
        <f t="shared" si="59"/>
        <v>64.664310954063609</v>
      </c>
      <c r="W278" s="50">
        <f t="shared" si="60"/>
        <v>64.912280701754383</v>
      </c>
      <c r="X278" s="50">
        <f t="shared" si="61"/>
        <v>70.423408344182008</v>
      </c>
      <c r="Y278" s="50">
        <f t="shared" si="62"/>
        <v>69.570477918935268</v>
      </c>
      <c r="Z278" s="50">
        <f t="shared" si="63"/>
        <v>69.818447666626057</v>
      </c>
      <c r="AA278" s="50">
        <f t="shared" si="64"/>
        <v>-4.9061669648716588</v>
      </c>
      <c r="AB278" s="50">
        <f t="shared" si="65"/>
        <v>-4.9061669648716588</v>
      </c>
      <c r="AC278" s="50">
        <f t="shared" si="66"/>
        <v>-4.906166964871673</v>
      </c>
      <c r="AF278">
        <v>2.44</v>
      </c>
      <c r="AG278">
        <v>1.56</v>
      </c>
      <c r="AH278" s="57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3">
        <f t="shared" si="67"/>
        <v>5.1079428527408988E-2</v>
      </c>
      <c r="E279" s="44">
        <f>IF(OR($A279="",$B279="",$C279=""),"",A279*'MPTO_working_3-way'!$I278)</f>
        <v>2.1967560056222846</v>
      </c>
      <c r="F279" s="45">
        <f>IF(OR($A279="",$B279="",$C279=""),"",B279*'MPTO_working_3-way'!$I278)</f>
        <v>3.1637490798675008</v>
      </c>
      <c r="G279" s="46">
        <f>IF(OR($A279="",$B279="",$C279=""),"",C279*'MPTO_working_3-way'!$I278)</f>
        <v>4.3724904226740211</v>
      </c>
      <c r="H279" s="44">
        <f>IF(OR($A279="",$B279="",$C279=""),"",'MPTO_working_3-way'!E278)</f>
        <v>2.167117606459791</v>
      </c>
      <c r="I279" s="45">
        <f>IF(OR($A279="",$B279="",$C279=""),"",'MPTO_working_3-way'!F278)</f>
        <v>3.1725944947888269</v>
      </c>
      <c r="J279" s="46">
        <f>IF(OR($A279="",$B279="",$C279=""),"",'MPTO_working_3-way'!G278)</f>
        <v>4.477114662318721</v>
      </c>
      <c r="K279" s="44">
        <f>IF(OR($A279="",$B279="",$C279=""),"",'OddsRatio_working_3-way'!H278)</f>
        <v>2.1795903380387474</v>
      </c>
      <c r="L279" s="45">
        <f>IF(OR($A279="",$B279="",$C279=""),"",'OddsRatio_working_3-way'!I278)</f>
        <v>3.1752078710622773</v>
      </c>
      <c r="M279" s="46">
        <f>IF(OR($A279="",$B279="",$C279=""),"",'OddsRatio_working_3-way'!J278)</f>
        <v>4.4197297873416916</v>
      </c>
      <c r="N279" s="47">
        <f t="shared" si="55"/>
        <v>45.521669108478243</v>
      </c>
      <c r="O279" s="48">
        <f t="shared" si="56"/>
        <v>31.608069248079573</v>
      </c>
      <c r="P279" s="48">
        <f t="shared" si="57"/>
        <v>22.870261643442191</v>
      </c>
      <c r="Q279" t="s">
        <v>397</v>
      </c>
      <c r="R279" t="s">
        <v>93</v>
      </c>
      <c r="S279" s="38">
        <v>44470</v>
      </c>
      <c r="T279" s="50">
        <v>100</v>
      </c>
      <c r="U279" s="50">
        <f t="shared" si="58"/>
        <v>52.153110047846894</v>
      </c>
      <c r="V279" s="50">
        <f t="shared" si="59"/>
        <v>66.777408637873762</v>
      </c>
      <c r="W279" s="50">
        <f t="shared" si="60"/>
        <v>75.961538461538453</v>
      </c>
      <c r="X279" s="50">
        <f t="shared" si="61"/>
        <v>57.261052900587785</v>
      </c>
      <c r="Y279" s="50">
        <f t="shared" si="62"/>
        <v>71.885351490614653</v>
      </c>
      <c r="Z279" s="50">
        <f t="shared" si="63"/>
        <v>81.069481314279358</v>
      </c>
      <c r="AA279" s="50">
        <f t="shared" si="64"/>
        <v>-5.1079428527408908</v>
      </c>
      <c r="AB279" s="50">
        <f t="shared" si="65"/>
        <v>-5.1079428527408908</v>
      </c>
      <c r="AC279" s="50">
        <f t="shared" si="66"/>
        <v>-5.107942852740905</v>
      </c>
      <c r="AF279">
        <v>2.5</v>
      </c>
      <c r="AG279">
        <v>1.53</v>
      </c>
      <c r="AH279" s="57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3">
        <f t="shared" si="67"/>
        <v>6.9083593180224501E-2</v>
      </c>
      <c r="E280" s="44">
        <f>IF(OR($A280="",$B280="",$C280=""),"",A280*'MPTO_working_3-way'!$I279)</f>
        <v>1.6250070616339412</v>
      </c>
      <c r="F280" s="45">
        <f>IF(OR($A280="",$B280="",$C280=""),"",B280*'MPTO_working_3-way'!$I279)</f>
        <v>4.2870252086527003</v>
      </c>
      <c r="G280" s="46">
        <f>IF(OR($A280="",$B280="",$C280=""),"",C280*'MPTO_working_3-way'!$I279)</f>
        <v>6.6069366058537868</v>
      </c>
      <c r="H280" s="44">
        <f>IF(OR($A280="",$B280="",$C280=""),"",'MPTO_working_3-way'!E279)</f>
        <v>1.575133375825668</v>
      </c>
      <c r="I280" s="45">
        <f>IF(OR($A280="",$B280="",$C280=""),"",'MPTO_working_3-way'!F279)</f>
        <v>4.4179623102745209</v>
      </c>
      <c r="J280" s="46">
        <f>IF(OR($A280="",$B280="",$C280=""),"",'MPTO_working_3-way'!G279)</f>
        <v>7.2054190511508542</v>
      </c>
      <c r="K280" s="44">
        <f>IF(OR($A280="",$B280="",$C280=""),"",'OddsRatio_working_3-way'!H279)</f>
        <v>1.5909168896899857</v>
      </c>
      <c r="L280" s="45">
        <f>IF(OR($A280="",$B280="",$C280=""),"",'OddsRatio_working_3-way'!I279)</f>
        <v>4.4204996883978032</v>
      </c>
      <c r="M280" s="46">
        <f>IF(OR($A280="",$B280="",$C280=""),"",'OddsRatio_working_3-way'!J279)</f>
        <v>6.8864413242194749</v>
      </c>
      <c r="N280" s="47">
        <f t="shared" si="55"/>
        <v>61.538194116799851</v>
      </c>
      <c r="O280" s="48">
        <f t="shared" si="56"/>
        <v>23.326198268712158</v>
      </c>
      <c r="P280" s="48">
        <f t="shared" si="57"/>
        <v>15.13560761448799</v>
      </c>
      <c r="Q280" t="s">
        <v>91</v>
      </c>
      <c r="R280" t="s">
        <v>398</v>
      </c>
      <c r="S280" s="38">
        <v>44470</v>
      </c>
      <c r="T280" s="50">
        <v>100</v>
      </c>
      <c r="U280" s="50">
        <f t="shared" si="58"/>
        <v>34.21052631578948</v>
      </c>
      <c r="V280" s="50">
        <f t="shared" si="59"/>
        <v>75.062344139650875</v>
      </c>
      <c r="W280" s="50">
        <f t="shared" si="60"/>
        <v>83.818770226537225</v>
      </c>
      <c r="X280" s="50">
        <f t="shared" si="61"/>
        <v>41.118885633811914</v>
      </c>
      <c r="Y280" s="50">
        <f t="shared" si="62"/>
        <v>81.970703457673324</v>
      </c>
      <c r="Z280" s="50">
        <f t="shared" si="63"/>
        <v>90.727129544559659</v>
      </c>
      <c r="AA280" s="50">
        <f t="shared" si="64"/>
        <v>-6.9083593180224341</v>
      </c>
      <c r="AB280" s="50">
        <f t="shared" si="65"/>
        <v>-6.9083593180224483</v>
      </c>
      <c r="AC280" s="50">
        <f t="shared" si="66"/>
        <v>-6.9083593180224341</v>
      </c>
      <c r="AF280">
        <v>2.35</v>
      </c>
      <c r="AG280">
        <v>1.57</v>
      </c>
      <c r="AH280" s="57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3">
        <f t="shared" si="67"/>
        <v>2.2634021361509049E-2</v>
      </c>
      <c r="E281" s="44">
        <f>IF(OR($A281="",$B281="",$C281=""),"",A281*'MPTO_working_3-way'!$I280)</f>
        <v>3.1292601053662179</v>
      </c>
      <c r="F281" s="45">
        <f>IF(OR($A281="",$B281="",$C281=""),"",B281*'MPTO_working_3-way'!$I280)</f>
        <v>3.6405771160469724</v>
      </c>
      <c r="G281" s="46">
        <f>IF(OR($A281="",$B281="",$C281=""),"",C281*'MPTO_working_3-way'!$I280)</f>
        <v>2.4645479914812372</v>
      </c>
      <c r="H281" s="44">
        <f>IF(OR($A281="",$B281="",$C281=""),"",'MPTO_working_3-way'!E280)</f>
        <v>3.1323148181142528</v>
      </c>
      <c r="I281" s="45">
        <f>IF(OR($A281="",$B281="",$C281=""),"",'MPTO_working_3-way'!F280)</f>
        <v>3.6582572736221097</v>
      </c>
      <c r="J281" s="46">
        <f>IF(OR($A281="",$B281="",$C281=""),"",'MPTO_working_3-way'!G280)</f>
        <v>2.454631743817103</v>
      </c>
      <c r="K281" s="44">
        <f>IF(OR($A281="",$B281="",$C281=""),"",'OddsRatio_working_3-way'!H280)</f>
        <v>3.1317392815857499</v>
      </c>
      <c r="L281" s="45">
        <f>IF(OR($A281="",$B281="",$C281=""),"",'OddsRatio_working_3-way'!I280)</f>
        <v>3.6491517285725816</v>
      </c>
      <c r="M281" s="46">
        <f>IF(OR($A281="",$B281="",$C281=""),"",'OddsRatio_working_3-way'!J280)</f>
        <v>2.4591031005028672</v>
      </c>
      <c r="N281" s="47">
        <f t="shared" si="55"/>
        <v>31.956435909087521</v>
      </c>
      <c r="O281" s="48">
        <f t="shared" si="56"/>
        <v>27.468172438710059</v>
      </c>
      <c r="P281" s="48">
        <f t="shared" si="57"/>
        <v>40.575391652202406</v>
      </c>
      <c r="Q281" t="s">
        <v>102</v>
      </c>
      <c r="R281" t="s">
        <v>143</v>
      </c>
      <c r="S281" s="38">
        <v>44470</v>
      </c>
      <c r="T281" s="50">
        <v>100</v>
      </c>
      <c r="U281" s="50">
        <f t="shared" si="58"/>
        <v>67.320261437908499</v>
      </c>
      <c r="V281" s="50">
        <f t="shared" si="59"/>
        <v>71.910112359550567</v>
      </c>
      <c r="W281" s="50">
        <f t="shared" si="60"/>
        <v>58.50622406639004</v>
      </c>
      <c r="X281" s="50">
        <f t="shared" si="61"/>
        <v>69.583663574059401</v>
      </c>
      <c r="Y281" s="50">
        <f t="shared" si="62"/>
        <v>74.173514495701468</v>
      </c>
      <c r="Z281" s="50">
        <f t="shared" si="63"/>
        <v>60.769626202540941</v>
      </c>
      <c r="AA281" s="50">
        <f t="shared" si="64"/>
        <v>-2.2634021361509014</v>
      </c>
      <c r="AB281" s="50">
        <f t="shared" si="65"/>
        <v>-2.2634021361509014</v>
      </c>
      <c r="AC281" s="50">
        <f t="shared" si="66"/>
        <v>-2.2634021361509014</v>
      </c>
      <c r="AF281">
        <v>1.6</v>
      </c>
      <c r="AG281">
        <v>2.4900000000000002</v>
      </c>
      <c r="AH281" s="57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3">
        <f t="shared" si="67"/>
        <v>2.6366491339614218E-2</v>
      </c>
      <c r="E282" s="44">
        <f>IF(OR($A282="",$B282="",$C282=""),"",A282*'MPTO_working_3-way'!$I281)</f>
        <v>5.993980309423347</v>
      </c>
      <c r="F282" s="45">
        <f>IF(OR($A282="",$B282="",$C282=""),"",B282*'MPTO_working_3-way'!$I281)</f>
        <v>4.6186492110282638</v>
      </c>
      <c r="G282" s="46">
        <f>IF(OR($A282="",$B282="",$C282=""),"",C282*'MPTO_working_3-way'!$I281)</f>
        <v>1.6216590563165905</v>
      </c>
      <c r="H282" s="44">
        <f>IF(OR($A282="",$B282="",$C282=""),"",'MPTO_working_3-way'!E281)</f>
        <v>6.1559658417015886</v>
      </c>
      <c r="I282" s="45">
        <f>IF(OR($A282="",$B282="",$C282=""),"",'MPTO_working_3-way'!F281)</f>
        <v>4.6853024809303854</v>
      </c>
      <c r="J282" s="46">
        <f>IF(OR($A282="",$B282="",$C282=""),"",'MPTO_working_3-way'!G281)</f>
        <v>1.6022493993198295</v>
      </c>
      <c r="K282" s="44">
        <f>IF(OR($A282="",$B282="",$C282=""),"",'OddsRatio_working_3-way'!H281)</f>
        <v>6.080378111295123</v>
      </c>
      <c r="L282" s="45">
        <f>IF(OR($A282="",$B282="",$C282=""),"",'OddsRatio_working_3-way'!I281)</f>
        <v>4.6738271465977137</v>
      </c>
      <c r="M282" s="46">
        <f>IF(OR($A282="",$B282="",$C282=""),"",'OddsRatio_working_3-way'!J281)</f>
        <v>1.6088056414361926</v>
      </c>
      <c r="N282" s="47">
        <f t="shared" si="55"/>
        <v>16.683404822466049</v>
      </c>
      <c r="O282" s="48">
        <f t="shared" si="56"/>
        <v>21.651352036267049</v>
      </c>
      <c r="P282" s="48">
        <f t="shared" si="57"/>
        <v>61.665243141266913</v>
      </c>
      <c r="Q282" t="s">
        <v>103</v>
      </c>
      <c r="R282" t="s">
        <v>51</v>
      </c>
      <c r="S282" s="38">
        <v>44470</v>
      </c>
      <c r="T282" s="50">
        <v>100</v>
      </c>
      <c r="U282" s="50">
        <f t="shared" si="58"/>
        <v>82.876712328767113</v>
      </c>
      <c r="V282" s="50">
        <f t="shared" si="59"/>
        <v>77.777777777777771</v>
      </c>
      <c r="W282" s="50">
        <f t="shared" si="60"/>
        <v>36.708860759493668</v>
      </c>
      <c r="X282" s="50">
        <f t="shared" si="61"/>
        <v>85.51336146272854</v>
      </c>
      <c r="Y282" s="50">
        <f t="shared" si="62"/>
        <v>80.414426911739199</v>
      </c>
      <c r="Z282" s="50">
        <f t="shared" si="63"/>
        <v>39.345509893455102</v>
      </c>
      <c r="AA282" s="50">
        <f t="shared" si="64"/>
        <v>-2.6366491339614271</v>
      </c>
      <c r="AB282" s="50">
        <f t="shared" si="65"/>
        <v>-2.6366491339614271</v>
      </c>
      <c r="AC282" s="50">
        <f t="shared" si="66"/>
        <v>-2.6366491339614342</v>
      </c>
      <c r="AF282">
        <v>1.79</v>
      </c>
      <c r="AG282">
        <v>2.12</v>
      </c>
      <c r="AH282" s="57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3">
        <f t="shared" si="67"/>
        <v>2.4706247312959562E-2</v>
      </c>
      <c r="E283" s="44">
        <f>IF(OR($A283="",$B283="",$C283=""),"",A283*'MPTO_working_3-way'!$I282)</f>
        <v>4.7751311124783919</v>
      </c>
      <c r="F283" s="45">
        <f>IF(OR($A283="",$B283="",$C283=""),"",B283*'MPTO_working_3-way'!$I282)</f>
        <v>3.7606719276385614</v>
      </c>
      <c r="G283" s="46">
        <f>IF(OR($A283="",$B283="",$C283=""),"",C283*'MPTO_working_3-way'!$I282)</f>
        <v>1.9059536200021048</v>
      </c>
      <c r="H283" s="44">
        <f>IF(OR($A283="",$B283="",$C283=""),"",'MPTO_working_3-way'!E282)</f>
        <v>4.8459741309111006</v>
      </c>
      <c r="I283" s="45">
        <f>IF(OR($A283="",$B283="",$C283=""),"",'MPTO_working_3-way'!F282)</f>
        <v>3.7843789789796451</v>
      </c>
      <c r="J283" s="46">
        <f>IF(OR($A283="",$B283="",$C283=""),"",'MPTO_working_3-way'!G282)</f>
        <v>1.8889344587758219</v>
      </c>
      <c r="K283" s="44">
        <f>IF(OR($A283="",$B283="",$C283=""),"",'OddsRatio_working_3-way'!H282)</f>
        <v>4.8107931205400485</v>
      </c>
      <c r="L283" s="45">
        <f>IF(OR($A283="",$B283="",$C283=""),"",'OddsRatio_working_3-way'!I282)</f>
        <v>3.78000481744315</v>
      </c>
      <c r="M283" s="46">
        <f>IF(OR($A283="",$B283="",$C283=""),"",'OddsRatio_working_3-way'!J282)</f>
        <v>1.8954322632962961</v>
      </c>
      <c r="N283" s="47">
        <f t="shared" si="55"/>
        <v>20.941833353785739</v>
      </c>
      <c r="O283" s="48">
        <f t="shared" si="56"/>
        <v>26.590992759847836</v>
      </c>
      <c r="P283" s="48">
        <f t="shared" si="57"/>
        <v>52.467173886366439</v>
      </c>
      <c r="Q283" t="s">
        <v>141</v>
      </c>
      <c r="R283" t="s">
        <v>97</v>
      </c>
      <c r="S283" s="38">
        <v>44470</v>
      </c>
      <c r="T283" s="50">
        <v>100</v>
      </c>
      <c r="U283" s="50">
        <f t="shared" si="58"/>
        <v>78.540772532188839</v>
      </c>
      <c r="V283" s="50">
        <f t="shared" si="59"/>
        <v>72.752043596730246</v>
      </c>
      <c r="W283" s="50">
        <f t="shared" si="60"/>
        <v>46.236559139784944</v>
      </c>
      <c r="X283" s="50">
        <f t="shared" si="61"/>
        <v>81.01139726348481</v>
      </c>
      <c r="Y283" s="50">
        <f t="shared" si="62"/>
        <v>75.222668328026216</v>
      </c>
      <c r="Z283" s="50">
        <f t="shared" si="63"/>
        <v>48.707183871080915</v>
      </c>
      <c r="AA283" s="50">
        <f t="shared" si="64"/>
        <v>-2.4706247312959704</v>
      </c>
      <c r="AB283" s="50">
        <f t="shared" si="65"/>
        <v>-2.4706247312959704</v>
      </c>
      <c r="AC283" s="50">
        <f t="shared" si="66"/>
        <v>-2.4706247312959704</v>
      </c>
      <c r="AF283">
        <v>1.93</v>
      </c>
      <c r="AG283">
        <v>1.97</v>
      </c>
      <c r="AH283" s="57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3">
        <f t="shared" si="67"/>
        <v>2.231977501886262E-2</v>
      </c>
      <c r="E284" s="44">
        <f>IF(OR($A284="",$B284="",$C284=""),"",A284*'MPTO_working_3-way'!$I283)</f>
        <v>1.8708451882845187</v>
      </c>
      <c r="F284" s="45">
        <f>IF(OR($A284="",$B284="",$C284=""),"",B284*'MPTO_working_3-way'!$I283)</f>
        <v>3.8336991563207348</v>
      </c>
      <c r="G284" s="46">
        <f>IF(OR($A284="",$B284="",$C284=""),"",C284*'MPTO_working_3-way'!$I283)</f>
        <v>4.8866885245901637</v>
      </c>
      <c r="H284" s="44">
        <f>IF(OR($A284="",$B284="",$C284=""),"",'MPTO_working_3-way'!E283)</f>
        <v>1.8552594741798376</v>
      </c>
      <c r="I284" s="45">
        <f>IF(OR($A284="",$B284="",$C284=""),"",'MPTO_working_3-way'!F283)</f>
        <v>3.8576267000652678</v>
      </c>
      <c r="J284" s="46">
        <f>IF(OR($A284="",$B284="",$C284=""),"",'MPTO_working_3-way'!G283)</f>
        <v>4.9562586406182705</v>
      </c>
      <c r="K284" s="44">
        <f>IF(OR($A284="",$B284="",$C284=""),"",'OddsRatio_working_3-way'!H283)</f>
        <v>1.8611518466998096</v>
      </c>
      <c r="L284" s="45">
        <f>IF(OR($A284="",$B284="",$C284=""),"",'OddsRatio_working_3-way'!I283)</f>
        <v>3.8532139499090072</v>
      </c>
      <c r="M284" s="46">
        <f>IF(OR($A284="",$B284="",$C284=""),"",'OddsRatio_working_3-way'!J283)</f>
        <v>4.921872265693108</v>
      </c>
      <c r="N284" s="47">
        <f t="shared" si="55"/>
        <v>53.451777103853004</v>
      </c>
      <c r="O284" s="48">
        <f t="shared" si="56"/>
        <v>26.084467226680268</v>
      </c>
      <c r="P284" s="48">
        <f t="shared" si="57"/>
        <v>20.463755669466735</v>
      </c>
      <c r="Q284" t="s">
        <v>142</v>
      </c>
      <c r="R284" t="s">
        <v>254</v>
      </c>
      <c r="S284" s="38">
        <v>44470</v>
      </c>
      <c r="T284" s="50">
        <v>100</v>
      </c>
      <c r="U284" s="50">
        <f t="shared" si="58"/>
        <v>45.355191256830594</v>
      </c>
      <c r="V284" s="50">
        <f t="shared" si="59"/>
        <v>73.333333333333329</v>
      </c>
      <c r="W284" s="50">
        <f t="shared" si="60"/>
        <v>79.079497907949786</v>
      </c>
      <c r="X284" s="50">
        <f t="shared" si="61"/>
        <v>47.587168758716878</v>
      </c>
      <c r="Y284" s="50">
        <f t="shared" si="62"/>
        <v>75.565310835219606</v>
      </c>
      <c r="Z284" s="50">
        <f t="shared" si="63"/>
        <v>81.311475409836049</v>
      </c>
      <c r="AA284" s="50">
        <f t="shared" si="64"/>
        <v>-2.2319775018862842</v>
      </c>
      <c r="AB284" s="50">
        <f t="shared" si="65"/>
        <v>-2.2319775018862771</v>
      </c>
      <c r="AC284" s="50">
        <f t="shared" si="66"/>
        <v>-2.2319775018862629</v>
      </c>
      <c r="AF284">
        <v>1.91</v>
      </c>
      <c r="AG284">
        <v>2</v>
      </c>
      <c r="AH284" s="57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3">
        <f t="shared" si="67"/>
        <v>2.2020254908065251E-2</v>
      </c>
      <c r="E285" s="44">
        <f>IF(OR($A285="",$B285="",$C285=""),"",A285*'MPTO_working_3-way'!$I284)</f>
        <v>1.8191960537363561</v>
      </c>
      <c r="F285" s="45">
        <f>IF(OR($A285="",$B285="",$C285=""),"",B285*'MPTO_working_3-way'!$I284)</f>
        <v>4.057420411985019</v>
      </c>
      <c r="G285" s="46">
        <f>IF(OR($A285="",$B285="",$C285=""),"",C285*'MPTO_working_3-way'!$I284)</f>
        <v>4.9056972235587128</v>
      </c>
      <c r="H285" s="44">
        <f>IF(OR($A285="",$B285="",$C285=""),"",'MPTO_working_3-way'!E284)</f>
        <v>1.8035641997636345</v>
      </c>
      <c r="I285" s="45">
        <f>IF(OR($A285="",$B285="",$C285=""),"",'MPTO_working_3-way'!F284)</f>
        <v>4.0891586444568402</v>
      </c>
      <c r="J285" s="46">
        <f>IF(OR($A285="",$B285="",$C285=""),"",'MPTO_working_3-way'!G284)</f>
        <v>4.9752914992900754</v>
      </c>
      <c r="K285" s="44">
        <f>IF(OR($A285="",$B285="",$C285=""),"",'OddsRatio_working_3-way'!H284)</f>
        <v>1.8093283100278008</v>
      </c>
      <c r="L285" s="45">
        <f>IF(OR($A285="",$B285="",$C285=""),"",'OddsRatio_working_3-way'!I284)</f>
        <v>4.0816731804904709</v>
      </c>
      <c r="M285" s="46">
        <f>IF(OR($A285="",$B285="",$C285=""),"",'OddsRatio_working_3-way'!J284)</f>
        <v>4.9428815103918478</v>
      </c>
      <c r="N285" s="47">
        <f t="shared" si="55"/>
        <v>54.969336479493222</v>
      </c>
      <c r="O285" s="48">
        <f t="shared" si="56"/>
        <v>24.646201242694694</v>
      </c>
      <c r="P285" s="48">
        <f t="shared" si="57"/>
        <v>20.384462277812073</v>
      </c>
      <c r="Q285" t="s">
        <v>94</v>
      </c>
      <c r="R285" t="s">
        <v>95</v>
      </c>
      <c r="S285" s="38">
        <v>44470</v>
      </c>
      <c r="T285" s="50">
        <v>100</v>
      </c>
      <c r="U285" s="50">
        <f t="shared" si="58"/>
        <v>43.820224719101127</v>
      </c>
      <c r="V285" s="50">
        <f t="shared" si="59"/>
        <v>74.811083123425689</v>
      </c>
      <c r="W285" s="50">
        <f t="shared" si="60"/>
        <v>79.166666666666671</v>
      </c>
      <c r="X285" s="50">
        <f t="shared" si="61"/>
        <v>46.022250209907646</v>
      </c>
      <c r="Y285" s="50">
        <f t="shared" si="62"/>
        <v>77.013108614232223</v>
      </c>
      <c r="Z285" s="50">
        <f t="shared" si="63"/>
        <v>81.368692157473191</v>
      </c>
      <c r="AA285" s="50">
        <f t="shared" si="64"/>
        <v>-2.2020254908065198</v>
      </c>
      <c r="AB285" s="50">
        <f t="shared" si="65"/>
        <v>-2.202025490806534</v>
      </c>
      <c r="AC285" s="50">
        <f t="shared" si="66"/>
        <v>-2.2020254908065198</v>
      </c>
      <c r="AF285">
        <v>1.75</v>
      </c>
      <c r="AG285">
        <v>2.1800000000000002</v>
      </c>
      <c r="AH285" s="57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3">
        <f t="shared" si="67"/>
        <v>5.7869478845949729E-2</v>
      </c>
      <c r="E286" s="44">
        <f>IF(OR($A286="",$B286="",$C286=""),"",A286*'MPTO_working_3-way'!$I285)</f>
        <v>1.3752303224997346</v>
      </c>
      <c r="F286" s="45">
        <f>IF(OR($A286="",$B286="",$C286=""),"",B286*'MPTO_working_3-way'!$I285)</f>
        <v>5.7653886597104265</v>
      </c>
      <c r="G286" s="46">
        <f>IF(OR($A286="",$B286="",$C286=""),"",C286*'MPTO_working_3-way'!$I285)</f>
        <v>10.060338743824982</v>
      </c>
      <c r="H286" s="44">
        <f>IF(OR($A286="",$B286="",$C286=""),"",'MPTO_working_3-way'!E285)</f>
        <v>1.3334383319144782</v>
      </c>
      <c r="I286" s="45">
        <f>IF(OR($A286="",$B286="",$C286=""),"",'MPTO_working_3-way'!F285)</f>
        <v>6.0902670545362509</v>
      </c>
      <c r="J286" s="46">
        <f>IF(OR($A286="",$B286="",$C286=""),"",'MPTO_working_3-way'!G285)</f>
        <v>11.646508237856398</v>
      </c>
      <c r="K286" s="44">
        <f>IF(OR($A286="",$B286="",$C286=""),"",'OddsRatio_working_3-way'!H285)</f>
        <v>1.3447221393242026</v>
      </c>
      <c r="L286" s="45">
        <f>IF(OR($A286="",$B286="",$C286=""),"",'OddsRatio_working_3-way'!I285)</f>
        <v>6.1133783999756712</v>
      </c>
      <c r="M286" s="46">
        <f>IF(OR($A286="",$B286="",$C286=""),"",'OddsRatio_working_3-way'!J285)</f>
        <v>10.778618018829876</v>
      </c>
      <c r="N286" s="47">
        <f t="shared" si="55"/>
        <v>72.71509242046929</v>
      </c>
      <c r="O286" s="48">
        <f t="shared" si="56"/>
        <v>17.344884430570655</v>
      </c>
      <c r="P286" s="48">
        <f t="shared" si="57"/>
        <v>9.9400231489600497</v>
      </c>
      <c r="Q286" t="s">
        <v>53</v>
      </c>
      <c r="R286" t="s">
        <v>101</v>
      </c>
      <c r="S286" s="38">
        <v>44470</v>
      </c>
      <c r="T286" s="50">
        <v>100</v>
      </c>
      <c r="U286" s="50">
        <f t="shared" si="58"/>
        <v>23.076923076923073</v>
      </c>
      <c r="V286" s="50">
        <f t="shared" si="59"/>
        <v>81.651376146788976</v>
      </c>
      <c r="W286" s="50">
        <f t="shared" si="60"/>
        <v>89.484752891692949</v>
      </c>
      <c r="X286" s="50">
        <f t="shared" si="61"/>
        <v>28.86387096151805</v>
      </c>
      <c r="Y286" s="50">
        <f t="shared" si="62"/>
        <v>87.438324031383956</v>
      </c>
      <c r="Z286" s="50">
        <f t="shared" si="63"/>
        <v>95.271700776287929</v>
      </c>
      <c r="AA286" s="50">
        <f t="shared" si="64"/>
        <v>-5.7869478845949764</v>
      </c>
      <c r="AB286" s="50">
        <f t="shared" si="65"/>
        <v>-5.78694788459498</v>
      </c>
      <c r="AC286" s="50">
        <f t="shared" si="66"/>
        <v>-5.78694788459498</v>
      </c>
      <c r="AF286">
        <v>1.43</v>
      </c>
      <c r="AG286">
        <v>2.79</v>
      </c>
      <c r="AH286" s="57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3">
        <f t="shared" si="67"/>
        <v>3.1682081365151271E-2</v>
      </c>
      <c r="E287" s="44">
        <f>IF(OR($A287="",$B287="",$C287=""),"",A287*'MPTO_working_3-way'!$I286)</f>
        <v>3.9719760132558326</v>
      </c>
      <c r="F287" s="45">
        <f>IF(OR($A287="",$B287="",$C287=""),"",B287*'MPTO_working_3-way'!$I286)</f>
        <v>4.0648274005786957</v>
      </c>
      <c r="G287" s="46">
        <f>IF(OR($A287="",$B287="",$C287=""),"",C287*'MPTO_working_3-way'!$I286)</f>
        <v>1.9911464170347419</v>
      </c>
      <c r="H287" s="44">
        <f>IF(OR($A287="",$B287="",$C287=""),"",'MPTO_working_3-way'!E286)</f>
        <v>4.0131701657796848</v>
      </c>
      <c r="I287" s="45">
        <f>IF(OR($A287="",$B287="",$C287=""),"",'MPTO_working_3-way'!F286)</f>
        <v>4.111057542207746</v>
      </c>
      <c r="J287" s="46">
        <f>IF(OR($A287="",$B287="",$C287=""),"",'MPTO_working_3-way'!G286)</f>
        <v>1.9701559933305621</v>
      </c>
      <c r="K287" s="44">
        <f>IF(OR($A287="",$B287="",$C287=""),"",'OddsRatio_working_3-way'!H286)</f>
        <v>3.9977589093825356</v>
      </c>
      <c r="L287" s="45">
        <f>IF(OR($A287="",$B287="",$C287=""),"",'OddsRatio_working_3-way'!I286)</f>
        <v>4.0924249802051431</v>
      </c>
      <c r="M287" s="46">
        <f>IF(OR($A287="",$B287="",$C287=""),"",'OddsRatio_working_3-way'!J286)</f>
        <v>1.978216065166932</v>
      </c>
      <c r="N287" s="47">
        <f t="shared" si="55"/>
        <v>25.176385674602781</v>
      </c>
      <c r="O287" s="48">
        <f t="shared" si="56"/>
        <v>24.601290570360586</v>
      </c>
      <c r="P287" s="48">
        <f t="shared" si="57"/>
        <v>50.222323755036633</v>
      </c>
      <c r="Q287" t="s">
        <v>257</v>
      </c>
      <c r="R287" t="s">
        <v>291</v>
      </c>
      <c r="S287" s="38">
        <v>44470</v>
      </c>
      <c r="T287" s="50">
        <v>100</v>
      </c>
      <c r="U287" s="50">
        <f t="shared" si="58"/>
        <v>74.025974025974023</v>
      </c>
      <c r="V287" s="50">
        <f t="shared" si="59"/>
        <v>74.619289340101517</v>
      </c>
      <c r="W287" s="50">
        <f t="shared" si="60"/>
        <v>48.186528497409334</v>
      </c>
      <c r="X287" s="50">
        <f t="shared" si="61"/>
        <v>77.194182162489156</v>
      </c>
      <c r="Y287" s="50">
        <f t="shared" si="62"/>
        <v>77.78749747661665</v>
      </c>
      <c r="Z287" s="50">
        <f t="shared" si="63"/>
        <v>51.354736633924446</v>
      </c>
      <c r="AA287" s="50">
        <f t="shared" si="64"/>
        <v>-3.1682081365151333</v>
      </c>
      <c r="AB287" s="50">
        <f t="shared" si="65"/>
        <v>-3.1682081365151333</v>
      </c>
      <c r="AC287" s="50">
        <f t="shared" si="66"/>
        <v>-3.168208136515112</v>
      </c>
      <c r="AF287">
        <v>1.61</v>
      </c>
      <c r="AG287">
        <v>2.4</v>
      </c>
      <c r="AH287" s="57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3">
        <f t="shared" si="67"/>
        <v>3.2081598419676505E-2</v>
      </c>
      <c r="E288" s="44">
        <f>IF(OR($A288="",$B288="",$C288=""),"",A288*'MPTO_working_3-way'!$I287)</f>
        <v>1.7751803492818437</v>
      </c>
      <c r="F288" s="45">
        <f>IF(OR($A288="",$B288="",$C288=""),"",B288*'MPTO_working_3-way'!$I287)</f>
        <v>4.0354390498209352</v>
      </c>
      <c r="G288" s="46">
        <f>IF(OR($A288="",$B288="",$C288=""),"",C288*'MPTO_working_3-way'!$I287)</f>
        <v>5.2945785998929402</v>
      </c>
      <c r="H288" s="44">
        <f>IF(OR($A288="",$B288="",$C288=""),"",'MPTO_working_3-way'!E287)</f>
        <v>1.752229546125728</v>
      </c>
      <c r="I288" s="45">
        <f>IF(OR($A288="",$B288="",$C288=""),"",'MPTO_working_3-way'!F287)</f>
        <v>4.0806231641285269</v>
      </c>
      <c r="J288" s="46">
        <f>IF(OR($A288="",$B288="",$C288=""),"",'MPTO_working_3-way'!G287)</f>
        <v>5.4277646347096438</v>
      </c>
      <c r="K288" s="44">
        <f>IF(OR($A288="",$B288="",$C288=""),"",'OddsRatio_working_3-way'!H287)</f>
        <v>1.7604804016918005</v>
      </c>
      <c r="L288" s="45">
        <f>IF(OR($A288="",$B288="",$C288=""),"",'OddsRatio_working_3-way'!I287)</f>
        <v>4.0736082901710278</v>
      </c>
      <c r="M288" s="46">
        <f>IF(OR($A288="",$B288="",$C288=""),"",'OddsRatio_working_3-way'!J287)</f>
        <v>5.3622000819265798</v>
      </c>
      <c r="N288" s="47">
        <f t="shared" si="55"/>
        <v>56.332304512302315</v>
      </c>
      <c r="O288" s="48">
        <f t="shared" si="56"/>
        <v>24.780451089810736</v>
      </c>
      <c r="P288" s="48">
        <f t="shared" si="57"/>
        <v>18.887244397886938</v>
      </c>
      <c r="Q288" t="s">
        <v>294</v>
      </c>
      <c r="R288" t="s">
        <v>264</v>
      </c>
      <c r="S288" s="38">
        <v>44470</v>
      </c>
      <c r="T288" s="50">
        <v>100</v>
      </c>
      <c r="U288" s="50">
        <f t="shared" si="58"/>
        <v>41.860465116279073</v>
      </c>
      <c r="V288" s="50">
        <f t="shared" si="59"/>
        <v>74.424552429667528</v>
      </c>
      <c r="W288" s="50">
        <f t="shared" si="60"/>
        <v>80.50682261208577</v>
      </c>
      <c r="X288" s="50">
        <f t="shared" si="61"/>
        <v>45.068624958246716</v>
      </c>
      <c r="Y288" s="50">
        <f t="shared" si="62"/>
        <v>77.632712271635157</v>
      </c>
      <c r="Z288" s="50">
        <f t="shared" si="63"/>
        <v>83.714982454053427</v>
      </c>
      <c r="AA288" s="50">
        <f t="shared" si="64"/>
        <v>-3.2081598419676425</v>
      </c>
      <c r="AB288" s="50">
        <f t="shared" si="65"/>
        <v>-3.2081598419676283</v>
      </c>
      <c r="AC288" s="50">
        <f t="shared" si="66"/>
        <v>-3.2081598419676567</v>
      </c>
      <c r="AF288">
        <v>1.57</v>
      </c>
      <c r="AG288">
        <v>2.5099999999999998</v>
      </c>
      <c r="AH288" s="57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3">
        <f t="shared" si="67"/>
        <v>2.7569795469098102E-2</v>
      </c>
      <c r="E289" s="44">
        <f>IF(OR($A289="",$B289="",$C289=""),"",A289*'MPTO_working_3-way'!$I288)</f>
        <v>3.3190504393651867</v>
      </c>
      <c r="F289" s="45">
        <f>IF(OR($A289="",$B289="",$C289=""),"",B289*'MPTO_working_3-way'!$I288)</f>
        <v>3.812283941190354</v>
      </c>
      <c r="G289" s="46">
        <f>IF(OR($A289="",$B289="",$C289=""),"",C289*'MPTO_working_3-way'!$I288)</f>
        <v>2.2914806438960889</v>
      </c>
      <c r="H289" s="44">
        <f>IF(OR($A289="",$B289="",$C289=""),"",'MPTO_working_3-way'!E288)</f>
        <v>3.3288106846780354</v>
      </c>
      <c r="I289" s="45">
        <f>IF(OR($A289="",$B289="",$C289=""),"",'MPTO_working_3-way'!F288)</f>
        <v>3.8409560405901524</v>
      </c>
      <c r="J289" s="46">
        <f>IF(OR($A289="",$B289="",$C289=""),"",'MPTO_working_3-way'!G288)</f>
        <v>2.2766567748153466</v>
      </c>
      <c r="K289" s="44">
        <f>IF(OR($A289="",$B289="",$C289=""),"",'OddsRatio_working_3-way'!H288)</f>
        <v>3.3260548483479138</v>
      </c>
      <c r="L289" s="45">
        <f>IF(OR($A289="",$B289="",$C289=""),"",'OddsRatio_working_3-way'!I288)</f>
        <v>3.8267303314003804</v>
      </c>
      <c r="M289" s="46">
        <f>IF(OR($A289="",$B289="",$C289=""),"",'OddsRatio_working_3-way'!J288)</f>
        <v>2.2829809253219433</v>
      </c>
      <c r="N289" s="47">
        <f t="shared" si="55"/>
        <v>30.129099218849582</v>
      </c>
      <c r="O289" s="48">
        <f t="shared" si="56"/>
        <v>26.23099473770462</v>
      </c>
      <c r="P289" s="48">
        <f t="shared" si="57"/>
        <v>43.639906043445798</v>
      </c>
      <c r="Q289" t="s">
        <v>259</v>
      </c>
      <c r="R289" t="s">
        <v>297</v>
      </c>
      <c r="S289" s="38">
        <v>44470</v>
      </c>
      <c r="T289" s="50">
        <v>100</v>
      </c>
      <c r="U289" s="50">
        <f t="shared" si="58"/>
        <v>69.040247678018574</v>
      </c>
      <c r="V289" s="50">
        <f t="shared" si="59"/>
        <v>73.045822102425873</v>
      </c>
      <c r="W289" s="50">
        <f t="shared" si="60"/>
        <v>55.156950672645742</v>
      </c>
      <c r="X289" s="50">
        <f t="shared" si="61"/>
        <v>71.797227224928378</v>
      </c>
      <c r="Y289" s="50">
        <f t="shared" si="62"/>
        <v>75.802801649335677</v>
      </c>
      <c r="Z289" s="50">
        <f t="shared" si="63"/>
        <v>57.913930219555553</v>
      </c>
      <c r="AA289" s="50">
        <f t="shared" si="64"/>
        <v>-2.756979546909804</v>
      </c>
      <c r="AB289" s="50">
        <f t="shared" si="65"/>
        <v>-2.756979546909804</v>
      </c>
      <c r="AC289" s="50">
        <f t="shared" si="66"/>
        <v>-2.7569795469098111</v>
      </c>
      <c r="AF289">
        <v>1.69</v>
      </c>
      <c r="AG289">
        <v>2.25</v>
      </c>
      <c r="AH289" s="57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3">
        <f t="shared" si="67"/>
        <v>3.0123748148960239E-2</v>
      </c>
      <c r="E290" s="44">
        <f>IF(OR($A290="",$B290="",$C290=""),"",A290*'MPTO_working_3-way'!$I289)</f>
        <v>1.7409091343717427</v>
      </c>
      <c r="F290" s="45">
        <f>IF(OR($A290="",$B290="",$C290=""),"",B290*'MPTO_working_3-way'!$I289)</f>
        <v>4.3883271671145705</v>
      </c>
      <c r="G290" s="46">
        <f>IF(OR($A290="",$B290="",$C290=""),"",C290*'MPTO_working_3-way'!$I289)</f>
        <v>5.0579076034113948</v>
      </c>
      <c r="H290" s="44">
        <f>IF(OR($A290="",$B290="",$C290=""),"",'MPTO_working_3-way'!E289)</f>
        <v>1.7191738847693718</v>
      </c>
      <c r="I290" s="45">
        <f>IF(OR($A290="",$B290="",$C290=""),"",'MPTO_working_3-way'!F289)</f>
        <v>4.4503676928819145</v>
      </c>
      <c r="J290" s="46">
        <f>IF(OR($A290="",$B290="",$C290=""),"",'MPTO_working_3-way'!G289)</f>
        <v>5.1646293148211431</v>
      </c>
      <c r="K290" s="44">
        <f>IF(OR($A290="",$B290="",$C290=""),"",'OddsRatio_working_3-way'!H289)</f>
        <v>1.7268140194543622</v>
      </c>
      <c r="L290" s="45">
        <f>IF(OR($A290="",$B290="",$C290=""),"",'OddsRatio_working_3-way'!I289)</f>
        <v>4.4339329035090174</v>
      </c>
      <c r="M290" s="46">
        <f>IF(OR($A290="",$B290="",$C290=""),"",'OddsRatio_working_3-way'!J289)</f>
        <v>5.1186127769080549</v>
      </c>
      <c r="N290" s="47">
        <f t="shared" si="55"/>
        <v>57.441251829658469</v>
      </c>
      <c r="O290" s="48">
        <f t="shared" si="56"/>
        <v>22.787726664817558</v>
      </c>
      <c r="P290" s="48">
        <f t="shared" si="57"/>
        <v>19.771021505523994</v>
      </c>
      <c r="Q290" t="s">
        <v>293</v>
      </c>
      <c r="R290" t="s">
        <v>262</v>
      </c>
      <c r="S290" s="38">
        <v>44470</v>
      </c>
      <c r="T290" s="50">
        <v>100</v>
      </c>
      <c r="U290" s="50">
        <f t="shared" si="58"/>
        <v>40.828402366863905</v>
      </c>
      <c r="V290" s="50">
        <f t="shared" si="59"/>
        <v>76.525821596244128</v>
      </c>
      <c r="W290" s="50">
        <f t="shared" si="60"/>
        <v>79.633401221995925</v>
      </c>
      <c r="X290" s="50">
        <f t="shared" si="61"/>
        <v>43.84077718175994</v>
      </c>
      <c r="Y290" s="50">
        <f t="shared" si="62"/>
        <v>79.538196411140177</v>
      </c>
      <c r="Z290" s="50">
        <f t="shared" si="63"/>
        <v>82.645776036891959</v>
      </c>
      <c r="AA290" s="50">
        <f t="shared" si="64"/>
        <v>-3.0123748148960345</v>
      </c>
      <c r="AB290" s="50">
        <f t="shared" si="65"/>
        <v>-3.0123748148960487</v>
      </c>
      <c r="AC290" s="50">
        <f t="shared" si="66"/>
        <v>-3.0123748148960345</v>
      </c>
      <c r="AF290">
        <v>1.53</v>
      </c>
      <c r="AG290">
        <v>2.61</v>
      </c>
      <c r="AH290" s="57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3">
        <f t="shared" si="67"/>
        <v>2.7493724084277638E-2</v>
      </c>
      <c r="E291" s="44">
        <f>IF(OR($A291="",$B291="",$C291=""),"",A291*'MPTO_working_3-way'!$I290)</f>
        <v>2.8564325529542915</v>
      </c>
      <c r="F291" s="45">
        <f>IF(OR($A291="",$B291="",$C291=""),"",B291*'MPTO_working_3-way'!$I290)</f>
        <v>3.0722062350119903</v>
      </c>
      <c r="G291" s="46">
        <f>IF(OR($A291="",$B291="",$C291=""),"",C291*'MPTO_working_3-way'!$I290)</f>
        <v>3.0824811722528329</v>
      </c>
      <c r="H291" s="44">
        <f>IF(OR($A291="",$B291="",$C291=""),"",'MPTO_working_3-way'!E290)</f>
        <v>2.8526791842711363</v>
      </c>
      <c r="I291" s="45">
        <f>IF(OR($A291="",$B291="",$C291=""),"",'MPTO_working_3-way'!F290)</f>
        <v>3.074240581234795</v>
      </c>
      <c r="J291" s="46">
        <f>IF(OR($A291="",$B291="",$C291=""),"",'MPTO_working_3-way'!G290)</f>
        <v>3.0848129974021687</v>
      </c>
      <c r="K291" s="44">
        <f>IF(OR($A291="",$B291="",$C291=""),"",'OddsRatio_working_3-way'!H290)</f>
        <v>2.8544812166402442</v>
      </c>
      <c r="L291" s="45">
        <f>IF(OR($A291="",$B291="",$C291=""),"",'OddsRatio_working_3-way'!I290)</f>
        <v>3.0732683264685887</v>
      </c>
      <c r="M291" s="46">
        <f>IF(OR($A291="",$B291="",$C291=""),"",'OddsRatio_working_3-way'!J290)</f>
        <v>3.0836867602699378</v>
      </c>
      <c r="N291" s="47">
        <f t="shared" si="55"/>
        <v>35.00870339002897</v>
      </c>
      <c r="O291" s="48">
        <f t="shared" si="56"/>
        <v>32.549898135210874</v>
      </c>
      <c r="P291" s="48">
        <f t="shared" si="57"/>
        <v>32.44139847476017</v>
      </c>
      <c r="Q291" t="s">
        <v>399</v>
      </c>
      <c r="R291" t="s">
        <v>171</v>
      </c>
      <c r="S291" s="38">
        <v>44470</v>
      </c>
      <c r="T291" s="50">
        <v>100</v>
      </c>
      <c r="U291" s="50">
        <f t="shared" si="58"/>
        <v>64.02877697841727</v>
      </c>
      <c r="V291" s="50">
        <f t="shared" si="59"/>
        <v>66.555183946488299</v>
      </c>
      <c r="W291" s="50">
        <f t="shared" si="60"/>
        <v>66.666666666666657</v>
      </c>
      <c r="X291" s="50">
        <f t="shared" si="61"/>
        <v>66.77814938684503</v>
      </c>
      <c r="Y291" s="50">
        <f t="shared" si="62"/>
        <v>69.304556354916073</v>
      </c>
      <c r="Z291" s="50">
        <f t="shared" si="63"/>
        <v>69.416039075094432</v>
      </c>
      <c r="AA291" s="50">
        <f t="shared" si="64"/>
        <v>-2.7493724084277602</v>
      </c>
      <c r="AB291" s="50">
        <f t="shared" si="65"/>
        <v>-2.7493724084277744</v>
      </c>
      <c r="AC291" s="50">
        <f t="shared" si="66"/>
        <v>-2.7493724084277744</v>
      </c>
      <c r="AF291">
        <v>2.4900000000000002</v>
      </c>
      <c r="AG291">
        <v>1.57</v>
      </c>
      <c r="AH291" s="57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3">
        <f t="shared" si="67"/>
        <v>2.7265815973526397E-2</v>
      </c>
      <c r="E292" s="44">
        <f>IF(OR($A292="",$B292="",$C292=""),"",A292*'MPTO_working_3-way'!$I291)</f>
        <v>3.194796687677667</v>
      </c>
      <c r="F292" s="45">
        <f>IF(OR($A292="",$B292="",$C292=""),"",B292*'MPTO_working_3-way'!$I291)</f>
        <v>3.1845240295179318</v>
      </c>
      <c r="G292" s="46">
        <f>IF(OR($A292="",$B292="",$C292=""),"",C292*'MPTO_working_3-way'!$I291)</f>
        <v>2.6811637796909036</v>
      </c>
      <c r="H292" s="44">
        <f>IF(OR($A292="",$B292="",$C292=""),"",'MPTO_working_3-way'!E291)</f>
        <v>3.2004628838622784</v>
      </c>
      <c r="I292" s="45">
        <f>IF(OR($A292="",$B292="",$C292=""),"",'MPTO_working_3-way'!F291)</f>
        <v>3.1898736584209484</v>
      </c>
      <c r="J292" s="46">
        <f>IF(OR($A292="",$B292="",$C292=""),"",'MPTO_working_3-way'!G291)</f>
        <v>2.6734168150835202</v>
      </c>
      <c r="K292" s="44">
        <f>IF(OR($A292="",$B292="",$C292=""),"",'OddsRatio_working_3-way'!H291)</f>
        <v>3.1978171665975066</v>
      </c>
      <c r="L292" s="45">
        <f>IF(OR($A292="",$B292="",$C292=""),"",'OddsRatio_working_3-way'!I291)</f>
        <v>3.187400971495149</v>
      </c>
      <c r="M292" s="46">
        <f>IF(OR($A292="",$B292="",$C292=""),"",'OddsRatio_working_3-way'!J291)</f>
        <v>2.6770074114796145</v>
      </c>
      <c r="N292" s="47">
        <f t="shared" si="55"/>
        <v>31.300896356159395</v>
      </c>
      <c r="O292" s="48">
        <f t="shared" si="56"/>
        <v>31.401866989566361</v>
      </c>
      <c r="P292" s="48">
        <f t="shared" si="57"/>
        <v>37.297236654274229</v>
      </c>
      <c r="Q292" t="s">
        <v>185</v>
      </c>
      <c r="R292" t="s">
        <v>174</v>
      </c>
      <c r="S292" s="38">
        <v>44470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61.685823754789276</v>
      </c>
      <c r="X292" s="50">
        <f t="shared" si="61"/>
        <v>70.572240761339771</v>
      </c>
      <c r="Y292" s="50">
        <f t="shared" si="62"/>
        <v>70.468517081223595</v>
      </c>
      <c r="Z292" s="50">
        <f t="shared" si="63"/>
        <v>64.412405352141903</v>
      </c>
      <c r="AA292" s="50">
        <f t="shared" si="64"/>
        <v>-2.7265815973526344</v>
      </c>
      <c r="AB292" s="50">
        <f t="shared" si="65"/>
        <v>-2.7265815973526344</v>
      </c>
      <c r="AC292" s="50">
        <f t="shared" si="66"/>
        <v>-2.7265815973526273</v>
      </c>
      <c r="AF292">
        <v>2.73</v>
      </c>
      <c r="AG292">
        <v>1.49</v>
      </c>
      <c r="AH292" s="57" t="s">
        <v>417</v>
      </c>
      <c r="AJ292" t="s">
        <v>313</v>
      </c>
    </row>
    <row r="293" spans="1:36" s="50" customFormat="1" ht="15" x14ac:dyDescent="0.25">
      <c r="A293">
        <v>9</v>
      </c>
      <c r="B293">
        <v>4.68</v>
      </c>
      <c r="C293">
        <v>1.41</v>
      </c>
      <c r="D293" s="43">
        <f t="shared" si="67"/>
        <v>3.4006182942353247E-2</v>
      </c>
      <c r="E293" s="44">
        <f>IF(OR($A293="",$B293="",$C293=""),"",A293*'MPTO_working_3-way'!$I292)</f>
        <v>9.3060556464811786</v>
      </c>
      <c r="F293" s="45">
        <f>IF(OR($A293="",$B293="",$C293=""),"",B293*'MPTO_working_3-way'!$I292)</f>
        <v>4.8391489361702131</v>
      </c>
      <c r="G293" s="46">
        <f>IF(OR($A293="",$B293="",$C293=""),"",C293*'MPTO_working_3-way'!$I292)</f>
        <v>1.4579487179487181</v>
      </c>
      <c r="H293" s="44">
        <f>IF(OR($A293="",$B293="",$C293=""),"",'MPTO_working_3-way'!E292)</f>
        <v>10.022478736330502</v>
      </c>
      <c r="I293" s="45">
        <f>IF(OR($A293="",$B293="",$C293=""),"",'MPTO_working_3-way'!F292)</f>
        <v>4.9421809466746565</v>
      </c>
      <c r="J293" s="46">
        <f>IF(OR($A293="",$B293="",$C293=""),"",'MPTO_working_3-way'!G292)</f>
        <v>1.4329019369408493</v>
      </c>
      <c r="K293" s="44">
        <f>IF(OR($A293="",$B293="",$C293=""),"",'OddsRatio_working_3-way'!H292)</f>
        <v>9.600465018270036</v>
      </c>
      <c r="L293" s="45">
        <f>IF(OR($A293="",$B293="",$C293=""),"",'OddsRatio_working_3-way'!I292)</f>
        <v>4.9562139084042149</v>
      </c>
      <c r="M293" s="46">
        <f>IF(OR($A293="",$B293="",$C293=""),"",'OddsRatio_working_3-way'!J292)</f>
        <v>1.4407738321863388</v>
      </c>
      <c r="N293" s="47">
        <f t="shared" si="55"/>
        <v>10.745691171297924</v>
      </c>
      <c r="O293" s="48">
        <f t="shared" si="56"/>
        <v>20.664790714034471</v>
      </c>
      <c r="P293" s="48">
        <f t="shared" si="57"/>
        <v>68.589518114667598</v>
      </c>
      <c r="Q293" t="s">
        <v>299</v>
      </c>
      <c r="R293" t="s">
        <v>265</v>
      </c>
      <c r="S293" s="38">
        <v>44470</v>
      </c>
      <c r="T293" s="50">
        <v>100</v>
      </c>
      <c r="U293" s="50">
        <f t="shared" si="58"/>
        <v>88.888888888888886</v>
      </c>
      <c r="V293" s="50">
        <f t="shared" si="59"/>
        <v>78.632478632478637</v>
      </c>
      <c r="W293" s="50">
        <f t="shared" si="60"/>
        <v>29.078014184397166</v>
      </c>
      <c r="X293" s="50">
        <f t="shared" si="61"/>
        <v>92.289507183124215</v>
      </c>
      <c r="Y293" s="50">
        <f t="shared" si="62"/>
        <v>82.033096926713938</v>
      </c>
      <c r="Z293" s="50">
        <f t="shared" si="63"/>
        <v>32.478632478632477</v>
      </c>
      <c r="AA293" s="50">
        <f t="shared" si="64"/>
        <v>-3.4006182942353291</v>
      </c>
      <c r="AB293" s="50">
        <f t="shared" si="65"/>
        <v>-3.4006182942353007</v>
      </c>
      <c r="AC293" s="50">
        <f t="shared" si="66"/>
        <v>-3.4006182942353114</v>
      </c>
      <c r="AD293" s="51"/>
      <c r="AE293" s="51"/>
      <c r="AF293">
        <v>1.88</v>
      </c>
      <c r="AG293">
        <v>2</v>
      </c>
      <c r="AH293" s="57" t="s">
        <v>428</v>
      </c>
      <c r="AI293" s="51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3">
        <f t="shared" si="67"/>
        <v>3.0360862293635327E-2</v>
      </c>
      <c r="E294" s="44">
        <f>IF(OR($A294="",$B294="",$C294=""),"",A294*'MPTO_working_3-way'!$I293)</f>
        <v>1.576452119309262</v>
      </c>
      <c r="F294" s="45">
        <f>IF(OR($A294="",$B294="",$C294=""),"",B294*'MPTO_working_3-way'!$I293)</f>
        <v>4.6881419234360404</v>
      </c>
      <c r="G294" s="46">
        <f>IF(OR($A294="",$B294="",$C294=""),"",C294*'MPTO_working_3-way'!$I293)</f>
        <v>6.5633986928104573</v>
      </c>
      <c r="H294" s="44">
        <f>IF(OR($A294="",$B294="",$C294=""),"",'MPTO_working_3-way'!E293)</f>
        <v>1.5540631760222385</v>
      </c>
      <c r="I294" s="45">
        <f>IF(OR($A294="",$B294="",$C294=""),"",'MPTO_working_3-way'!F293)</f>
        <v>4.7696285541834538</v>
      </c>
      <c r="J294" s="46">
        <f>IF(OR($A294="",$B294="",$C294=""),"",'MPTO_working_3-way'!G293)</f>
        <v>6.808947160056821</v>
      </c>
      <c r="K294" s="44">
        <f>IF(OR($A294="",$B294="",$C294=""),"",'OddsRatio_working_3-way'!H293)</f>
        <v>1.5614418313285605</v>
      </c>
      <c r="L294" s="45">
        <f>IF(OR($A294="",$B294="",$C294=""),"",'OddsRatio_working_3-way'!I293)</f>
        <v>4.7606009456913041</v>
      </c>
      <c r="M294" s="46">
        <f>IF(OR($A294="",$B294="",$C294=""),"",'OddsRatio_working_3-way'!J293)</f>
        <v>6.6885710079893803</v>
      </c>
      <c r="N294" s="47">
        <f t="shared" si="55"/>
        <v>63.433578968333002</v>
      </c>
      <c r="O294" s="48">
        <f t="shared" si="56"/>
        <v>21.330412268472418</v>
      </c>
      <c r="P294" s="48">
        <f t="shared" si="57"/>
        <v>15.236008763194583</v>
      </c>
      <c r="Q294" t="s">
        <v>304</v>
      </c>
      <c r="R294" t="s">
        <v>267</v>
      </c>
      <c r="S294" s="38">
        <v>44470</v>
      </c>
      <c r="T294" s="50">
        <v>100</v>
      </c>
      <c r="U294" s="50">
        <f t="shared" si="58"/>
        <v>34.640522875816991</v>
      </c>
      <c r="V294" s="50">
        <f t="shared" si="59"/>
        <v>78.021978021978015</v>
      </c>
      <c r="W294" s="50">
        <f t="shared" si="60"/>
        <v>84.301412872841439</v>
      </c>
      <c r="X294" s="50">
        <f t="shared" si="61"/>
        <v>37.676609105180539</v>
      </c>
      <c r="Y294" s="50">
        <f t="shared" si="62"/>
        <v>81.058064251341563</v>
      </c>
      <c r="Z294" s="50">
        <f t="shared" si="63"/>
        <v>87.337499102204987</v>
      </c>
      <c r="AA294" s="50">
        <f t="shared" si="64"/>
        <v>-3.0360862293635478</v>
      </c>
      <c r="AB294" s="50">
        <f t="shared" si="65"/>
        <v>-3.0360862293635478</v>
      </c>
      <c r="AC294" s="50">
        <f t="shared" si="66"/>
        <v>-3.0360862293635478</v>
      </c>
      <c r="AF294">
        <v>2.13</v>
      </c>
      <c r="AG294">
        <v>1.77</v>
      </c>
      <c r="AH294" s="57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3">
        <f t="shared" si="67"/>
        <v>2.258342576071759E-2</v>
      </c>
      <c r="E295" s="44">
        <f>IF(OR($A295="",$B295="",$C295=""),"",A295*'MPTO_working_3-way'!$I294)</f>
        <v>2.3826193820224719</v>
      </c>
      <c r="F295" s="45">
        <f>IF(OR($A295="",$B295="",$C295=""),"",B295*'MPTO_working_3-way'!$I294)</f>
        <v>3.6403969957081546</v>
      </c>
      <c r="G295" s="46">
        <f>IF(OR($A295="",$B295="",$C295=""),"",C295*'MPTO_working_3-way'!$I294)</f>
        <v>3.2722669624342964</v>
      </c>
      <c r="H295" s="44">
        <f>IF(OR($A295="",$B295="",$C295=""),"",'MPTO_working_3-way'!E294)</f>
        <v>2.3715973286125798</v>
      </c>
      <c r="I295" s="45">
        <f>IF(OR($A295="",$B295="",$C295=""),"",'MPTO_working_3-way'!F294)</f>
        <v>3.658031583163976</v>
      </c>
      <c r="J295" s="46">
        <f>IF(OR($A295="",$B295="",$C295=""),"",'MPTO_working_3-way'!G294)</f>
        <v>3.2789874885525863</v>
      </c>
      <c r="K295" s="44">
        <f>IF(OR($A295="",$B295="",$C295=""),"",'OddsRatio_working_3-way'!H294)</f>
        <v>2.3764192360139975</v>
      </c>
      <c r="L295" s="45">
        <f>IF(OR($A295="",$B295="",$C295=""),"",'OddsRatio_working_3-way'!I294)</f>
        <v>3.6493483039066414</v>
      </c>
      <c r="M295" s="46">
        <f>IF(OR($A295="",$B295="",$C295=""),"",'OddsRatio_working_3-way'!J294)</f>
        <v>3.2767836986697705</v>
      </c>
      <c r="N295" s="47">
        <f t="shared" si="55"/>
        <v>41.970614674978265</v>
      </c>
      <c r="O295" s="48">
        <f t="shared" si="56"/>
        <v>27.469531514803187</v>
      </c>
      <c r="P295" s="48">
        <f t="shared" si="57"/>
        <v>30.559853810218545</v>
      </c>
      <c r="Q295" t="s">
        <v>153</v>
      </c>
      <c r="R295" t="s">
        <v>150</v>
      </c>
      <c r="S295" s="38">
        <v>44470</v>
      </c>
      <c r="T295" s="50">
        <v>100</v>
      </c>
      <c r="U295" s="50">
        <f t="shared" si="58"/>
        <v>57.081545064377686</v>
      </c>
      <c r="V295" s="50">
        <f t="shared" si="59"/>
        <v>71.910112359550567</v>
      </c>
      <c r="W295" s="50">
        <f t="shared" si="60"/>
        <v>68.75</v>
      </c>
      <c r="X295" s="50">
        <f t="shared" si="61"/>
        <v>59.33988764044944</v>
      </c>
      <c r="Y295" s="50">
        <f t="shared" si="62"/>
        <v>74.168454935622321</v>
      </c>
      <c r="Z295" s="50">
        <f t="shared" si="63"/>
        <v>71.008342576071755</v>
      </c>
      <c r="AA295" s="50">
        <f t="shared" si="64"/>
        <v>-2.2583425760717546</v>
      </c>
      <c r="AB295" s="50">
        <f t="shared" si="65"/>
        <v>-2.2583425760717546</v>
      </c>
      <c r="AC295" s="50">
        <f t="shared" si="66"/>
        <v>-2.2583425760717546</v>
      </c>
      <c r="AF295">
        <v>2.1</v>
      </c>
      <c r="AG295">
        <v>1.83</v>
      </c>
      <c r="AH295" s="57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3">
        <f t="shared" si="67"/>
        <v>2.140687195741009E-2</v>
      </c>
      <c r="E296" s="44">
        <f>IF(OR($A296="",$B296="",$C296=""),"",A296*'MPTO_working_3-way'!$I295)</f>
        <v>2.7986548291633038</v>
      </c>
      <c r="F296" s="45">
        <f>IF(OR($A296="",$B296="",$C296=""),"",B296*'MPTO_working_3-way'!$I295)</f>
        <v>3.0131502722743599</v>
      </c>
      <c r="G296" s="46">
        <f>IF(OR($A296="",$B296="",$C296=""),"",C296*'MPTO_working_3-way'!$I295)</f>
        <v>3.2174316466658417</v>
      </c>
      <c r="H296" s="44">
        <f>IF(OR($A296="",$B296="",$C296=""),"",'MPTO_working_3-way'!E295)</f>
        <v>2.7946397048197289</v>
      </c>
      <c r="I296" s="45">
        <f>IF(OR($A296="",$B296="",$C296=""),"",'MPTO_working_3-way'!F295)</f>
        <v>3.0134330389637034</v>
      </c>
      <c r="J296" s="46">
        <f>IF(OR($A296="",$B296="",$C296=""),"",'MPTO_working_3-way'!G295)</f>
        <v>3.2224312825499544</v>
      </c>
      <c r="K296" s="44">
        <f>IF(OR($A296="",$B296="",$C296=""),"",'OddsRatio_working_3-way'!H295)</f>
        <v>2.7965724906926277</v>
      </c>
      <c r="L296" s="45">
        <f>IF(OR($A296="",$B296="",$C296=""),"",'OddsRatio_working_3-way'!I295)</f>
        <v>3.0134002050865654</v>
      </c>
      <c r="M296" s="46">
        <f>IF(OR($A296="",$B296="",$C296=""),"",'OddsRatio_working_3-way'!J295)</f>
        <v>3.2199027902236494</v>
      </c>
      <c r="N296" s="47">
        <f t="shared" si="55"/>
        <v>35.731451752446503</v>
      </c>
      <c r="O296" s="48">
        <f t="shared" si="56"/>
        <v>33.187856881933364</v>
      </c>
      <c r="P296" s="48">
        <f t="shared" si="57"/>
        <v>31.080691365620133</v>
      </c>
      <c r="Q296" t="s">
        <v>63</v>
      </c>
      <c r="R296" t="s">
        <v>179</v>
      </c>
      <c r="S296" s="38">
        <v>44470</v>
      </c>
      <c r="T296" s="50">
        <v>100</v>
      </c>
      <c r="U296" s="50">
        <f t="shared" si="58"/>
        <v>63.503649635036496</v>
      </c>
      <c r="V296" s="50">
        <f t="shared" si="59"/>
        <v>66.101694915254228</v>
      </c>
      <c r="W296" s="50">
        <f t="shared" si="60"/>
        <v>68.253968253968253</v>
      </c>
      <c r="X296" s="50">
        <f t="shared" si="61"/>
        <v>65.644336830777505</v>
      </c>
      <c r="Y296" s="50">
        <f t="shared" si="62"/>
        <v>68.242382110995251</v>
      </c>
      <c r="Z296" s="50">
        <f t="shared" si="63"/>
        <v>70.394655449709262</v>
      </c>
      <c r="AA296" s="50">
        <f t="shared" si="64"/>
        <v>-2.140687195741009</v>
      </c>
      <c r="AB296" s="50">
        <f t="shared" si="65"/>
        <v>-2.1406871957410232</v>
      </c>
      <c r="AC296" s="50">
        <f t="shared" si="66"/>
        <v>-2.140687195741009</v>
      </c>
      <c r="AF296">
        <v>3.05</v>
      </c>
      <c r="AG296">
        <v>1.42</v>
      </c>
      <c r="AH296" s="57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3">
        <f t="shared" si="67"/>
        <v>2.309996205345044E-2</v>
      </c>
      <c r="E297" s="44">
        <f>IF(OR($A297="",$B297="",$C297=""),"",A297*'MPTO_working_3-way'!$I296)</f>
        <v>4.9108798178565616</v>
      </c>
      <c r="F297" s="45">
        <f>IF(OR($A297="",$B297="",$C297=""),"",B297*'MPTO_working_3-way'!$I296)</f>
        <v>2.9260658914728683</v>
      </c>
      <c r="G297" s="46">
        <f>IF(OR($A297="",$B297="",$C297=""),"",C297*'MPTO_working_3-way'!$I296)</f>
        <v>2.1996649184149182</v>
      </c>
      <c r="H297" s="44">
        <f>IF(OR($A297="",$B297="",$C297=""),"",'MPTO_working_3-way'!E296)</f>
        <v>4.9842163330556364</v>
      </c>
      <c r="I297" s="45">
        <f>IF(OR($A297="",$B297="",$C297=""),"",'MPTO_working_3-way'!F296)</f>
        <v>2.9244010542238312</v>
      </c>
      <c r="J297" s="46">
        <f>IF(OR($A297="",$B297="",$C297=""),"",'MPTO_working_3-way'!G296)</f>
        <v>2.1861923549831856</v>
      </c>
      <c r="K297" s="44">
        <f>IF(OR($A297="",$B297="",$C297=""),"",'OddsRatio_working_3-way'!H296)</f>
        <v>4.9401586258885501</v>
      </c>
      <c r="L297" s="45">
        <f>IF(OR($A297="",$B297="",$C297=""),"",'OddsRatio_working_3-way'!I296)</f>
        <v>2.9286039589875528</v>
      </c>
      <c r="M297" s="46">
        <f>IF(OR($A297="",$B297="",$C297=""),"",'OddsRatio_working_3-way'!J296)</f>
        <v>2.1924164262557451</v>
      </c>
      <c r="N297" s="47">
        <f t="shared" si="55"/>
        <v>20.362949961916748</v>
      </c>
      <c r="O297" s="48">
        <f t="shared" si="56"/>
        <v>34.175580355664472</v>
      </c>
      <c r="P297" s="48">
        <f t="shared" si="57"/>
        <v>45.461469682418787</v>
      </c>
      <c r="Q297" t="s">
        <v>59</v>
      </c>
      <c r="R297" t="s">
        <v>112</v>
      </c>
      <c r="S297" s="38">
        <v>44470</v>
      </c>
      <c r="T297" s="50">
        <v>100</v>
      </c>
      <c r="U297" s="50">
        <f t="shared" si="58"/>
        <v>79.166666666666671</v>
      </c>
      <c r="V297" s="50">
        <f t="shared" si="59"/>
        <v>65.03496503496504</v>
      </c>
      <c r="W297" s="50">
        <f t="shared" si="60"/>
        <v>53.488372093023258</v>
      </c>
      <c r="X297" s="50">
        <f t="shared" si="61"/>
        <v>81.476662872011715</v>
      </c>
      <c r="Y297" s="50">
        <f t="shared" si="62"/>
        <v>67.34496124031007</v>
      </c>
      <c r="Z297" s="50">
        <f t="shared" si="63"/>
        <v>55.798368298368302</v>
      </c>
      <c r="AA297" s="50">
        <f t="shared" si="64"/>
        <v>-2.309996205345044</v>
      </c>
      <c r="AB297" s="50">
        <f t="shared" si="65"/>
        <v>-2.3099962053450298</v>
      </c>
      <c r="AC297" s="50">
        <f t="shared" si="66"/>
        <v>-2.309996205345044</v>
      </c>
      <c r="AF297">
        <v>3.21</v>
      </c>
      <c r="AG297">
        <v>1.38</v>
      </c>
      <c r="AH297" s="57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3">
        <f t="shared" si="67"/>
        <v>2.1981912572584195E-2</v>
      </c>
      <c r="E298" s="44">
        <f>IF(OR($A298="",$B298="",$C298=""),"",A298*'MPTO_working_3-way'!$I297)</f>
        <v>2.5140755049285572</v>
      </c>
      <c r="F298" s="45">
        <f>IF(OR($A298="",$B298="",$C298=""),"",B298*'MPTO_working_3-way'!$I297)</f>
        <v>3.3623204923638021</v>
      </c>
      <c r="G298" s="46">
        <f>IF(OR($A298="",$B298="",$C298=""),"",C298*'MPTO_working_3-way'!$I297)</f>
        <v>3.2805619393579954</v>
      </c>
      <c r="H298" s="44">
        <f>IF(OR($A298="",$B298="",$C298=""),"",'MPTO_working_3-way'!E297)</f>
        <v>2.5051558559449858</v>
      </c>
      <c r="I298" s="45">
        <f>IF(OR($A298="",$B298="",$C298=""),"",'MPTO_working_3-way'!F297)</f>
        <v>3.3712706511270483</v>
      </c>
      <c r="J298" s="46">
        <f>IF(OR($A298="",$B298="",$C298=""),"",'MPTO_working_3-way'!G297)</f>
        <v>3.2873198888832369</v>
      </c>
      <c r="K298" s="44">
        <f>IF(OR($A298="",$B298="",$C298=""),"",'OddsRatio_working_3-way'!H297)</f>
        <v>2.5091576408064049</v>
      </c>
      <c r="L298" s="45">
        <f>IF(OR($A298="",$B298="",$C298=""),"",'OddsRatio_working_3-way'!I297)</f>
        <v>3.3671034229086758</v>
      </c>
      <c r="M298" s="46">
        <f>IF(OR($A298="",$B298="",$C298=""),"",'OddsRatio_working_3-way'!J297)</f>
        <v>3.2844098535494206</v>
      </c>
      <c r="N298" s="47">
        <f t="shared" si="55"/>
        <v>39.77605278917099</v>
      </c>
      <c r="O298" s="48">
        <f t="shared" si="56"/>
        <v>29.741364699501709</v>
      </c>
      <c r="P298" s="48">
        <f t="shared" si="57"/>
        <v>30.482582511327301</v>
      </c>
      <c r="Q298" t="s">
        <v>55</v>
      </c>
      <c r="R298" t="s">
        <v>54</v>
      </c>
      <c r="S298" s="38">
        <v>44470</v>
      </c>
      <c r="T298" s="50">
        <v>100</v>
      </c>
      <c r="U298" s="50">
        <f t="shared" si="58"/>
        <v>59.349593495934961</v>
      </c>
      <c r="V298" s="50">
        <f t="shared" si="59"/>
        <v>69.6048632218845</v>
      </c>
      <c r="W298" s="50">
        <f t="shared" si="60"/>
        <v>68.847352024922117</v>
      </c>
      <c r="X298" s="50">
        <f t="shared" si="61"/>
        <v>61.547784753193383</v>
      </c>
      <c r="Y298" s="50">
        <f t="shared" si="62"/>
        <v>71.803054479142929</v>
      </c>
      <c r="Z298" s="50">
        <f t="shared" si="63"/>
        <v>71.045543282180532</v>
      </c>
      <c r="AA298" s="50">
        <f t="shared" si="64"/>
        <v>-2.1981912572584221</v>
      </c>
      <c r="AB298" s="50">
        <f t="shared" si="65"/>
        <v>-2.1981912572584292</v>
      </c>
      <c r="AC298" s="50">
        <f t="shared" si="66"/>
        <v>-2.198191257258415</v>
      </c>
      <c r="AF298">
        <v>2.2400000000000002</v>
      </c>
      <c r="AG298">
        <v>1.71</v>
      </c>
      <c r="AH298" s="57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3">
        <f t="shared" si="67"/>
        <v>3.4995460372041709E-2</v>
      </c>
      <c r="E299" s="44">
        <f>IF(OR($A299="",$B299="",$C299=""),"",A299*'MPTO_working_3-way'!$I298)</f>
        <v>2.3597896496482549</v>
      </c>
      <c r="F299" s="45">
        <f>IF(OR($A299="",$B299="",$C299=""),"",B299*'MPTO_working_3-way'!$I298)</f>
        <v>3.0325366988900826</v>
      </c>
      <c r="G299" s="46">
        <f>IF(OR($A299="",$B299="",$C299=""),"",C299*'MPTO_working_3-way'!$I298)</f>
        <v>4.0571822046584032</v>
      </c>
      <c r="H299" s="44">
        <f>IF(OR($A299="",$B299="",$C299=""),"",'MPTO_working_3-way'!E298)</f>
        <v>2.3422970195198811</v>
      </c>
      <c r="I299" s="45">
        <f>IF(OR($A299="",$B299="",$C299=""),"",'MPTO_working_3-way'!F298)</f>
        <v>3.0336881218246519</v>
      </c>
      <c r="J299" s="46">
        <f>IF(OR($A299="",$B299="",$C299=""),"",'MPTO_working_3-way'!G298)</f>
        <v>4.107840889886873</v>
      </c>
      <c r="K299" s="44">
        <f>IF(OR($A299="",$B299="",$C299=""),"",'OddsRatio_working_3-way'!H298)</f>
        <v>2.3501632849324929</v>
      </c>
      <c r="L299" s="45">
        <f>IF(OR($A299="",$B299="",$C299=""),"",'OddsRatio_working_3-way'!I298)</f>
        <v>3.0357930780622748</v>
      </c>
      <c r="M299" s="46">
        <f>IF(OR($A299="",$B299="",$C299=""),"",'OddsRatio_working_3-way'!J298)</f>
        <v>4.0800599937522497</v>
      </c>
      <c r="N299" s="47">
        <f t="shared" si="55"/>
        <v>42.376658451275851</v>
      </c>
      <c r="O299" s="48">
        <f t="shared" si="56"/>
        <v>32.975693265839226</v>
      </c>
      <c r="P299" s="48">
        <f t="shared" si="57"/>
        <v>24.647648282884933</v>
      </c>
      <c r="Q299" t="s">
        <v>151</v>
      </c>
      <c r="R299" t="s">
        <v>161</v>
      </c>
      <c r="S299" s="38">
        <v>44470</v>
      </c>
      <c r="T299" s="50">
        <v>100</v>
      </c>
      <c r="U299" s="50">
        <f t="shared" si="58"/>
        <v>56.140350877192972</v>
      </c>
      <c r="V299" s="50">
        <f t="shared" si="59"/>
        <v>65.870307167235495</v>
      </c>
      <c r="W299" s="50">
        <f t="shared" si="60"/>
        <v>74.489795918367349</v>
      </c>
      <c r="X299" s="50">
        <f t="shared" si="61"/>
        <v>59.639896914397148</v>
      </c>
      <c r="Y299" s="50">
        <f t="shared" si="62"/>
        <v>69.369853204439664</v>
      </c>
      <c r="Z299" s="50">
        <f t="shared" si="63"/>
        <v>77.989341955571518</v>
      </c>
      <c r="AA299" s="50">
        <f t="shared" si="64"/>
        <v>-3.4995460372041762</v>
      </c>
      <c r="AB299" s="50">
        <f t="shared" si="65"/>
        <v>-3.4995460372041691</v>
      </c>
      <c r="AC299" s="50">
        <f t="shared" si="66"/>
        <v>-3.4995460372041691</v>
      </c>
      <c r="AF299">
        <v>2.69</v>
      </c>
      <c r="AG299">
        <v>1.5</v>
      </c>
      <c r="AH299" s="57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3">
        <f t="shared" si="67"/>
        <v>3.7127273879673295E-2</v>
      </c>
      <c r="E300" s="44">
        <f>IF(OR($A300="",$B300="",$C300=""),"",A300*'MPTO_working_3-way'!$I299)</f>
        <v>1.7320025473790543</v>
      </c>
      <c r="F300" s="45">
        <f>IF(OR($A300="",$B300="",$C300=""),"",B300*'MPTO_working_3-way'!$I299)</f>
        <v>3.6610592767952466</v>
      </c>
      <c r="G300" s="46">
        <f>IF(OR($A300="",$B300="",$C300=""),"",C300*'MPTO_working_3-way'!$I299)</f>
        <v>6.6894709165238933</v>
      </c>
      <c r="H300" s="44">
        <f>IF(OR($A300="",$B300="",$C300=""),"",'MPTO_working_3-way'!E299)</f>
        <v>1.7052431395169012</v>
      </c>
      <c r="I300" s="45">
        <f>IF(OR($A300="",$B300="",$C300=""),"",'MPTO_working_3-way'!F299)</f>
        <v>3.6912578619506746</v>
      </c>
      <c r="J300" s="46">
        <f>IF(OR($A300="",$B300="",$C300=""),"",'MPTO_working_3-way'!G299)</f>
        <v>7.0095258607578721</v>
      </c>
      <c r="K300" s="44">
        <f>IF(OR($A300="",$B300="",$C300=""),"",'OddsRatio_working_3-way'!H299)</f>
        <v>1.7150995779914429</v>
      </c>
      <c r="L300" s="45">
        <f>IF(OR($A300="",$B300="",$C300=""),"",'OddsRatio_working_3-way'!I299)</f>
        <v>3.7003013915199277</v>
      </c>
      <c r="M300" s="46">
        <f>IF(OR($A300="",$B300="",$C300=""),"",'OddsRatio_working_3-way'!J299)</f>
        <v>6.8168547761990528</v>
      </c>
      <c r="N300" s="47">
        <f t="shared" si="55"/>
        <v>57.736635636780434</v>
      </c>
      <c r="O300" s="48">
        <f t="shared" si="56"/>
        <v>27.314499012301223</v>
      </c>
      <c r="P300" s="48">
        <f t="shared" si="57"/>
        <v>14.948865350918345</v>
      </c>
      <c r="Q300" t="s">
        <v>152</v>
      </c>
      <c r="R300" t="s">
        <v>119</v>
      </c>
      <c r="S300" s="38">
        <v>44470</v>
      </c>
      <c r="T300" s="50">
        <v>100</v>
      </c>
      <c r="U300" s="50">
        <f t="shared" si="58"/>
        <v>40.119760479041922</v>
      </c>
      <c r="V300" s="50">
        <f t="shared" si="59"/>
        <v>71.671388101982998</v>
      </c>
      <c r="W300" s="50">
        <f t="shared" si="60"/>
        <v>84.496124031007753</v>
      </c>
      <c r="X300" s="50">
        <f t="shared" si="61"/>
        <v>43.832487867009249</v>
      </c>
      <c r="Y300" s="50">
        <f t="shared" si="62"/>
        <v>75.384115489950347</v>
      </c>
      <c r="Z300" s="50">
        <f t="shared" si="63"/>
        <v>88.208851418975087</v>
      </c>
      <c r="AA300" s="50">
        <f t="shared" si="64"/>
        <v>-3.7127273879673268</v>
      </c>
      <c r="AB300" s="50">
        <f t="shared" si="65"/>
        <v>-3.7127273879673481</v>
      </c>
      <c r="AC300" s="50">
        <f t="shared" si="66"/>
        <v>-3.7127273879673339</v>
      </c>
      <c r="AF300">
        <v>2.4</v>
      </c>
      <c r="AG300">
        <v>1.61</v>
      </c>
      <c r="AH300" s="57" t="s">
        <v>431</v>
      </c>
      <c r="AJ300" t="s">
        <v>412</v>
      </c>
    </row>
    <row r="301" spans="1:36" s="50" customFormat="1" ht="15" x14ac:dyDescent="0.25">
      <c r="A301">
        <v>2.0699999999999998</v>
      </c>
      <c r="B301">
        <v>3.17</v>
      </c>
      <c r="C301">
        <v>4.24</v>
      </c>
      <c r="D301" s="43">
        <f t="shared" si="67"/>
        <v>3.4398257292598489E-2</v>
      </c>
      <c r="E301" s="44">
        <f>IF(OR($A301="",$B301="",$C301=""),"",A301*'MPTO_working_3-way'!$I300)</f>
        <v>2.1412043925956787</v>
      </c>
      <c r="F301" s="45">
        <f>IF(OR($A301="",$B301="",$C301=""),"",B301*'MPTO_working_3-way'!$I300)</f>
        <v>3.2790424756175369</v>
      </c>
      <c r="G301" s="46">
        <f>IF(OR($A301="",$B301="",$C301=""),"",C301*'MPTO_working_3-way'!$I300)</f>
        <v>4.3858486109206174</v>
      </c>
      <c r="H301" s="44">
        <f>IF(OR($A301="",$B301="",$C301=""),"",'MPTO_working_3-way'!E300)</f>
        <v>2.1203254963577618</v>
      </c>
      <c r="I301" s="45">
        <f>IF(OR($A301="",$B301="",$C301=""),"",'MPTO_working_3-way'!F300)</f>
        <v>3.2895675290253283</v>
      </c>
      <c r="J301" s="46">
        <f>IF(OR($A301="",$B301="",$C301=""),"",'MPTO_working_3-way'!G300)</f>
        <v>4.4566661911030883</v>
      </c>
      <c r="K301" s="44">
        <f>IF(OR($A301="",$B301="",$C301=""),"",'OddsRatio_working_3-way'!H300)</f>
        <v>2.1290011643428324</v>
      </c>
      <c r="L301" s="45">
        <f>IF(OR($A301="",$B301="",$C301=""),"",'OddsRatio_working_3-way'!I300)</f>
        <v>3.2896565669382696</v>
      </c>
      <c r="M301" s="46">
        <f>IF(OR($A301="",$B301="",$C301=""),"",'OddsRatio_working_3-way'!J300)</f>
        <v>4.4186577312811028</v>
      </c>
      <c r="N301" s="47">
        <f t="shared" si="55"/>
        <v>46.702687676992305</v>
      </c>
      <c r="O301" s="48">
        <f t="shared" si="56"/>
        <v>30.496707725985512</v>
      </c>
      <c r="P301" s="48">
        <f t="shared" si="57"/>
        <v>22.800604597022186</v>
      </c>
      <c r="Q301" t="s">
        <v>162</v>
      </c>
      <c r="R301" t="s">
        <v>400</v>
      </c>
      <c r="S301" s="38">
        <v>44470</v>
      </c>
      <c r="T301" s="50">
        <v>100</v>
      </c>
      <c r="U301" s="50">
        <f t="shared" si="58"/>
        <v>51.690821256038639</v>
      </c>
      <c r="V301" s="50">
        <f t="shared" si="59"/>
        <v>68.454258675078862</v>
      </c>
      <c r="W301" s="50">
        <f t="shared" si="60"/>
        <v>76.415094339622627</v>
      </c>
      <c r="X301" s="50">
        <f t="shared" si="61"/>
        <v>55.13064698529849</v>
      </c>
      <c r="Y301" s="50">
        <f t="shared" si="62"/>
        <v>71.894084404338713</v>
      </c>
      <c r="Z301" s="50">
        <f t="shared" si="63"/>
        <v>79.854920068882478</v>
      </c>
      <c r="AA301" s="50">
        <f t="shared" si="64"/>
        <v>-3.4398257292598515</v>
      </c>
      <c r="AB301" s="50">
        <f t="shared" si="65"/>
        <v>-3.4398257292598515</v>
      </c>
      <c r="AC301" s="50">
        <f t="shared" si="66"/>
        <v>-3.4398257292598515</v>
      </c>
      <c r="AD301" s="51"/>
      <c r="AE301" s="51"/>
      <c r="AF301">
        <v>2.61</v>
      </c>
      <c r="AG301">
        <v>1.53</v>
      </c>
      <c r="AH301" s="57" t="s">
        <v>424</v>
      </c>
      <c r="AI301" s="51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3">
        <f t="shared" si="67"/>
        <v>3.1859015462552653E-2</v>
      </c>
      <c r="E302" s="44">
        <f>IF(OR($A302="",$B302="",$C302=""),"",A302*'MPTO_working_3-way'!$I301)</f>
        <v>2.6106033091202581</v>
      </c>
      <c r="F302" s="45">
        <f>IF(OR($A302="",$B302="",$C302=""),"",B302*'MPTO_working_3-way'!$I301)</f>
        <v>3.0439840956145305</v>
      </c>
      <c r="G302" s="46">
        <f>IF(OR($A302="",$B302="",$C302=""),"",C302*'MPTO_working_3-way'!$I301)</f>
        <v>3.4670462919541767</v>
      </c>
      <c r="H302" s="44">
        <f>IF(OR($A302="",$B302="",$C302=""),"",'MPTO_working_3-way'!E301)</f>
        <v>2.5998522310144843</v>
      </c>
      <c r="I302" s="45">
        <f>IF(OR($A302="",$B302="",$C302=""),"",'MPTO_working_3-way'!F301)</f>
        <v>3.0454065948656588</v>
      </c>
      <c r="J302" s="46">
        <f>IF(OR($A302="",$B302="",$C302=""),"",'MPTO_working_3-way'!G301)</f>
        <v>3.4843281356233637</v>
      </c>
      <c r="K302" s="44">
        <f>IF(OR($A302="",$B302="",$C302=""),"",'OddsRatio_working_3-way'!H301)</f>
        <v>2.6048397942211294</v>
      </c>
      <c r="L302" s="45">
        <f>IF(OR($A302="",$B302="",$C302=""),"",'OddsRatio_working_3-way'!I301)</f>
        <v>3.0453840514583033</v>
      </c>
      <c r="M302" s="46">
        <f>IF(OR($A302="",$B302="",$C302=""),"",'OddsRatio_working_3-way'!J301)</f>
        <v>3.475439159713638</v>
      </c>
      <c r="N302" s="47">
        <f t="shared" si="55"/>
        <v>38.305321858225483</v>
      </c>
      <c r="O302" s="48">
        <f t="shared" si="56"/>
        <v>32.851682814003546</v>
      </c>
      <c r="P302" s="48">
        <f t="shared" si="57"/>
        <v>28.842995327770975</v>
      </c>
      <c r="Q302" t="s">
        <v>157</v>
      </c>
      <c r="R302" t="s">
        <v>60</v>
      </c>
      <c r="S302" s="38">
        <v>44470</v>
      </c>
      <c r="T302" s="50">
        <v>100</v>
      </c>
      <c r="U302" s="50">
        <f t="shared" si="58"/>
        <v>60.474308300395251</v>
      </c>
      <c r="V302" s="50">
        <f t="shared" si="59"/>
        <v>66.101694915254228</v>
      </c>
      <c r="W302" s="50">
        <f t="shared" si="60"/>
        <v>70.238095238095241</v>
      </c>
      <c r="X302" s="50">
        <f t="shared" si="61"/>
        <v>63.660209846650531</v>
      </c>
      <c r="Y302" s="50">
        <f t="shared" si="62"/>
        <v>69.287596461509509</v>
      </c>
      <c r="Z302" s="50">
        <f t="shared" si="63"/>
        <v>73.423996784350507</v>
      </c>
      <c r="AA302" s="50">
        <f t="shared" si="64"/>
        <v>-3.1859015462552804</v>
      </c>
      <c r="AB302" s="50">
        <f t="shared" si="65"/>
        <v>-3.1859015462552804</v>
      </c>
      <c r="AC302" s="50">
        <f t="shared" si="66"/>
        <v>-3.1859015462552662</v>
      </c>
      <c r="AF302">
        <v>2.86</v>
      </c>
      <c r="AG302">
        <v>1.45</v>
      </c>
      <c r="AH302" s="57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3">
        <f t="shared" si="67"/>
        <v>3.8548607355946896E-2</v>
      </c>
      <c r="E303" s="44">
        <f>IF(OR($A303="",$B303="",$C303=""),"",A303*'MPTO_working_3-way'!$I302)</f>
        <v>1.4851245085190039</v>
      </c>
      <c r="F303" s="45">
        <f>IF(OR($A303="",$B303="",$C303=""),"",B303*'MPTO_working_3-way'!$I302)</f>
        <v>4.5280719280719284</v>
      </c>
      <c r="G303" s="46">
        <f>IF(OR($A303="",$B303="",$C303=""),"",C303*'MPTO_working_3-way'!$I302)</f>
        <v>9.4507923269391156</v>
      </c>
      <c r="H303" s="44">
        <f>IF(OR($A303="",$B303="",$C303=""),"",'MPTO_working_3-way'!E302)</f>
        <v>1.4567678709711875</v>
      </c>
      <c r="I303" s="45">
        <f>IF(OR($A303="",$B303="",$C303=""),"",'MPTO_working_3-way'!F302)</f>
        <v>4.6187613766244775</v>
      </c>
      <c r="J303" s="46">
        <f>IF(OR($A303="",$B303="",$C303=""),"",'MPTO_working_3-way'!G302)</f>
        <v>10.304967888175295</v>
      </c>
      <c r="K303" s="44">
        <f>IF(OR($A303="",$B303="",$C303=""),"",'OddsRatio_working_3-way'!H302)</f>
        <v>1.4658575473312525</v>
      </c>
      <c r="L303" s="45">
        <f>IF(OR($A303="",$B303="",$C303=""),"",'OddsRatio_working_3-way'!I302)</f>
        <v>4.640189207053508</v>
      </c>
      <c r="M303" s="46">
        <f>IF(OR($A303="",$B303="",$C303=""),"",'OddsRatio_working_3-way'!J302)</f>
        <v>9.7754561241468512</v>
      </c>
      <c r="N303" s="47">
        <f t="shared" si="55"/>
        <v>67.334421744693998</v>
      </c>
      <c r="O303" s="48">
        <f t="shared" si="56"/>
        <v>22.08445483828266</v>
      </c>
      <c r="P303" s="48">
        <f t="shared" si="57"/>
        <v>10.581123417023344</v>
      </c>
      <c r="Q303" t="s">
        <v>115</v>
      </c>
      <c r="R303" t="s">
        <v>401</v>
      </c>
      <c r="S303" s="38">
        <v>44470</v>
      </c>
      <c r="T303" s="50">
        <v>100</v>
      </c>
      <c r="U303" s="50">
        <f t="shared" si="58"/>
        <v>30.069930069930074</v>
      </c>
      <c r="V303" s="50">
        <f t="shared" si="59"/>
        <v>77.064220183486242</v>
      </c>
      <c r="W303" s="50">
        <f t="shared" si="60"/>
        <v>89.010989010989007</v>
      </c>
      <c r="X303" s="50">
        <f t="shared" si="61"/>
        <v>33.924790805524751</v>
      </c>
      <c r="Y303" s="50">
        <f t="shared" si="62"/>
        <v>80.919080919080926</v>
      </c>
      <c r="Z303" s="50">
        <f t="shared" si="63"/>
        <v>92.865849746583692</v>
      </c>
      <c r="AA303" s="50">
        <f t="shared" si="64"/>
        <v>-3.8548607355946771</v>
      </c>
      <c r="AB303" s="50">
        <f t="shared" si="65"/>
        <v>-3.8548607355946842</v>
      </c>
      <c r="AC303" s="50">
        <f t="shared" si="66"/>
        <v>-3.8548607355946842</v>
      </c>
      <c r="AF303">
        <v>2.31</v>
      </c>
      <c r="AG303">
        <v>1.65</v>
      </c>
      <c r="AH303" s="57" t="s">
        <v>423</v>
      </c>
      <c r="AJ303" t="s">
        <v>412</v>
      </c>
    </row>
    <row r="304" spans="1:36" s="50" customFormat="1" ht="15" x14ac:dyDescent="0.25">
      <c r="A304">
        <v>2.41</v>
      </c>
      <c r="B304">
        <v>3.47</v>
      </c>
      <c r="C304">
        <v>2.98</v>
      </c>
      <c r="D304" s="43">
        <f t="shared" si="67"/>
        <v>3.8692667175103113E-2</v>
      </c>
      <c r="E304" s="44">
        <f>IF(OR($A304="",$B304="",$C304=""),"",A304*'MPTO_working_3-way'!$I303)</f>
        <v>2.5032493278919987</v>
      </c>
      <c r="F304" s="45">
        <f>IF(OR($A304="",$B304="",$C304=""),"",B304*'MPTO_working_3-way'!$I303)</f>
        <v>3.6042635550976079</v>
      </c>
      <c r="G304" s="46">
        <f>IF(OR($A304="",$B304="",$C304=""),"",C304*'MPTO_working_3-way'!$I303)</f>
        <v>3.0953041481818073</v>
      </c>
      <c r="H304" s="44">
        <f>IF(OR($A304="",$B304="",$C304=""),"",'MPTO_working_3-way'!E303)</f>
        <v>2.4873134353682769</v>
      </c>
      <c r="I304" s="45">
        <f>IF(OR($A304="",$B304="",$C304=""),"",'MPTO_working_3-way'!F303)</f>
        <v>3.6325741044740654</v>
      </c>
      <c r="J304" s="46">
        <f>IF(OR($A304="",$B304="",$C304=""),"",'MPTO_working_3-way'!G303)</f>
        <v>3.0991135493071873</v>
      </c>
      <c r="K304" s="44">
        <f>IF(OR($A304="",$B304="",$C304=""),"",'OddsRatio_working_3-way'!H303)</f>
        <v>2.4944909946853611</v>
      </c>
      <c r="L304" s="45">
        <f>IF(OR($A304="",$B304="",$C304=""),"",'OddsRatio_working_3-way'!I303)</f>
        <v>3.618009047427547</v>
      </c>
      <c r="M304" s="46">
        <f>IF(OR($A304="",$B304="",$C304=""),"",'OddsRatio_working_3-way'!J303)</f>
        <v>3.0986469287071023</v>
      </c>
      <c r="N304" s="47">
        <f t="shared" si="55"/>
        <v>39.948078238059729</v>
      </c>
      <c r="O304" s="48">
        <f t="shared" si="56"/>
        <v>27.744918891563096</v>
      </c>
      <c r="P304" s="48">
        <f t="shared" si="57"/>
        <v>32.307002870377168</v>
      </c>
      <c r="Q304" t="s">
        <v>402</v>
      </c>
      <c r="R304" t="s">
        <v>169</v>
      </c>
      <c r="S304" s="38">
        <v>44470</v>
      </c>
      <c r="T304" s="50">
        <v>100</v>
      </c>
      <c r="U304" s="50">
        <f t="shared" si="58"/>
        <v>58.50622406639004</v>
      </c>
      <c r="V304" s="50">
        <f t="shared" si="59"/>
        <v>71.181556195965413</v>
      </c>
      <c r="W304" s="50">
        <f t="shared" si="60"/>
        <v>66.442953020134226</v>
      </c>
      <c r="X304" s="50">
        <f t="shared" si="61"/>
        <v>62.375490783900354</v>
      </c>
      <c r="Y304" s="50">
        <f t="shared" si="62"/>
        <v>75.050822913475741</v>
      </c>
      <c r="Z304" s="50">
        <f t="shared" si="63"/>
        <v>70.31221973764454</v>
      </c>
      <c r="AA304" s="50">
        <f t="shared" si="64"/>
        <v>-3.8692667175103139</v>
      </c>
      <c r="AB304" s="50">
        <f t="shared" si="65"/>
        <v>-3.8692667175103281</v>
      </c>
      <c r="AC304" s="50">
        <f t="shared" si="66"/>
        <v>-3.8692667175103139</v>
      </c>
      <c r="AD304" s="51"/>
      <c r="AE304" s="51"/>
      <c r="AF304">
        <v>2.0499999999999998</v>
      </c>
      <c r="AG304">
        <v>1.8</v>
      </c>
      <c r="AH304" s="57" t="s">
        <v>429</v>
      </c>
      <c r="AI304" s="51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3">
        <f t="shared" si="67"/>
        <v>4.2122295528997489E-2</v>
      </c>
      <c r="E305" s="44">
        <f>IF(OR($A305="",$B305="",$C305=""),"",A305*'MPTO_working_3-way'!$I304)</f>
        <v>4.07469817551838</v>
      </c>
      <c r="F305" s="45">
        <f>IF(OR($A305="",$B305="",$C305=""),"",B305*'MPTO_working_3-way'!$I304)</f>
        <v>4.0955406214289605</v>
      </c>
      <c r="G305" s="46">
        <f>IF(OR($A305="",$B305="",$C305=""),"",C305*'MPTO_working_3-way'!$I304)</f>
        <v>1.9591899155945152</v>
      </c>
      <c r="H305" s="44">
        <f>IF(OR($A305="",$B305="",$C305=""),"",'MPTO_working_3-way'!E304)</f>
        <v>4.1371256840158823</v>
      </c>
      <c r="I305" s="45">
        <f>IF(OR($A305="",$B305="",$C305=""),"",'MPTO_working_3-way'!F304)</f>
        <v>4.1595233606571549</v>
      </c>
      <c r="J305" s="46">
        <f>IF(OR($A305="",$B305="",$C305=""),"",'MPTO_working_3-way'!G304)</f>
        <v>1.9309711473924849</v>
      </c>
      <c r="K305" s="44">
        <f>IF(OR($A305="",$B305="",$C305=""),"",'OddsRatio_working_3-way'!H304)</f>
        <v>4.1135053778580462</v>
      </c>
      <c r="L305" s="45">
        <f>IF(OR($A305="",$B305="",$C305=""),"",'OddsRatio_working_3-way'!I304)</f>
        <v>4.1349040402488226</v>
      </c>
      <c r="M305" s="46">
        <f>IF(OR($A305="",$B305="",$C305=""),"",'OddsRatio_working_3-way'!J304)</f>
        <v>1.941541145194186</v>
      </c>
      <c r="N305" s="47">
        <f t="shared" si="55"/>
        <v>24.541695039112454</v>
      </c>
      <c r="O305" s="48">
        <f t="shared" si="56"/>
        <v>24.416800916776001</v>
      </c>
      <c r="P305" s="48">
        <f t="shared" si="57"/>
        <v>51.041504044111541</v>
      </c>
      <c r="Q305" t="s">
        <v>131</v>
      </c>
      <c r="R305" t="s">
        <v>66</v>
      </c>
      <c r="S305" s="38">
        <v>44470</v>
      </c>
      <c r="T305" s="50">
        <v>100</v>
      </c>
      <c r="U305" s="50">
        <f t="shared" si="58"/>
        <v>74.424552429667528</v>
      </c>
      <c r="V305" s="50">
        <f t="shared" si="59"/>
        <v>74.554707379134854</v>
      </c>
      <c r="W305" s="50">
        <f t="shared" si="60"/>
        <v>46.808510638297875</v>
      </c>
      <c r="X305" s="50">
        <f t="shared" si="61"/>
        <v>78.636781982567271</v>
      </c>
      <c r="Y305" s="50">
        <f t="shared" si="62"/>
        <v>78.766936932034611</v>
      </c>
      <c r="Z305" s="50">
        <f t="shared" si="63"/>
        <v>51.020740191197625</v>
      </c>
      <c r="AA305" s="50">
        <f t="shared" si="64"/>
        <v>-4.2122295528997427</v>
      </c>
      <c r="AB305" s="50">
        <f t="shared" si="65"/>
        <v>-4.2122295528997569</v>
      </c>
      <c r="AC305" s="50">
        <f t="shared" si="66"/>
        <v>-4.2122295528997498</v>
      </c>
      <c r="AF305">
        <v>1.71</v>
      </c>
      <c r="AG305">
        <v>2.17</v>
      </c>
      <c r="AH305" s="57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3">
        <f t="shared" si="67"/>
        <v>3.9871636433820523E-2</v>
      </c>
      <c r="E306" s="44">
        <f>IF(OR($A306="",$B306="",$C306=""),"",A306*'MPTO_working_3-way'!$I305)</f>
        <v>2.2357240183327138</v>
      </c>
      <c r="F306" s="45">
        <f>IF(OR($A306="",$B306="",$C306=""),"",B306*'MPTO_working_3-way'!$I305)</f>
        <v>3.5875571456966808</v>
      </c>
      <c r="G306" s="46">
        <f>IF(OR($A306="",$B306="",$C306=""),"",C306*'MPTO_working_3-way'!$I305)</f>
        <v>3.64994944388271</v>
      </c>
      <c r="H306" s="44">
        <f>IF(OR($A306="",$B306="",$C306=""),"",'MPTO_working_3-way'!E305)</f>
        <v>2.2132426855159717</v>
      </c>
      <c r="I306" s="45">
        <f>IF(OR($A306="",$B306="",$C306=""),"",'MPTO_working_3-way'!F305)</f>
        <v>3.615792708119951</v>
      </c>
      <c r="J306" s="46">
        <f>IF(OR($A306="",$B306="",$C306=""),"",'MPTO_working_3-way'!G305)</f>
        <v>3.6817530996008609</v>
      </c>
      <c r="K306" s="44">
        <f>IF(OR($A306="",$B306="",$C306=""),"",'OddsRatio_working_3-way'!H305)</f>
        <v>2.2224781614324649</v>
      </c>
      <c r="L306" s="45">
        <f>IF(OR($A306="",$B306="",$C306=""),"",'OddsRatio_working_3-way'!I305)</f>
        <v>3.6044099960952503</v>
      </c>
      <c r="M306" s="46">
        <f>IF(OR($A306="",$B306="",$C306=""),"",'OddsRatio_working_3-way'!J305)</f>
        <v>3.6681914653873791</v>
      </c>
      <c r="N306" s="47">
        <f t="shared" si="55"/>
        <v>44.728239791678213</v>
      </c>
      <c r="O306" s="48">
        <f t="shared" si="56"/>
        <v>27.874120449886419</v>
      </c>
      <c r="P306" s="48">
        <f t="shared" si="57"/>
        <v>27.397639758435371</v>
      </c>
      <c r="Q306" t="s">
        <v>164</v>
      </c>
      <c r="R306" t="s">
        <v>67</v>
      </c>
      <c r="S306" s="38">
        <v>44470</v>
      </c>
      <c r="T306" s="50">
        <v>100</v>
      </c>
      <c r="U306" s="50">
        <f t="shared" si="58"/>
        <v>53.488372093023258</v>
      </c>
      <c r="V306" s="50">
        <f t="shared" si="59"/>
        <v>71.014492753623188</v>
      </c>
      <c r="W306" s="50">
        <f t="shared" si="60"/>
        <v>71.509971509971507</v>
      </c>
      <c r="X306" s="50">
        <f t="shared" si="61"/>
        <v>57.475535736405305</v>
      </c>
      <c r="Y306" s="50">
        <f t="shared" si="62"/>
        <v>75.001656397005235</v>
      </c>
      <c r="Z306" s="50">
        <f t="shared" si="63"/>
        <v>75.497135153353554</v>
      </c>
      <c r="AA306" s="50">
        <f t="shared" si="64"/>
        <v>-3.987163643382047</v>
      </c>
      <c r="AB306" s="50">
        <f t="shared" si="65"/>
        <v>-3.987163643382047</v>
      </c>
      <c r="AC306" s="50">
        <f t="shared" si="66"/>
        <v>-3.987163643382047</v>
      </c>
      <c r="AF306">
        <v>2.0499999999999998</v>
      </c>
      <c r="AG306">
        <v>1.69</v>
      </c>
      <c r="AH306" s="57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3">
        <f t="shared" si="67"/>
        <v>3.927081541677957E-2</v>
      </c>
      <c r="E307" s="44">
        <f>IF(OR($A307="",$B307="",$C307=""),"",A307*'MPTO_working_3-way'!$I306)</f>
        <v>3.5854843131878895</v>
      </c>
      <c r="F307" s="45">
        <f>IF(OR($A307="",$B307="",$C307=""),"",B307*'MPTO_working_3-way'!$I306)</f>
        <v>3.7725530599629096</v>
      </c>
      <c r="G307" s="46">
        <f>IF(OR($A307="",$B307="",$C307=""),"",C307*'MPTO_working_3-way'!$I306)</f>
        <v>2.1928614205294048</v>
      </c>
      <c r="H307" s="44">
        <f>IF(OR($A307="",$B307="",$C307=""),"",'MPTO_working_3-way'!E306)</f>
        <v>3.6131762334729638</v>
      </c>
      <c r="I307" s="45">
        <f>IF(OR($A307="",$B307="",$C307=""),"",'MPTO_working_3-way'!F306)</f>
        <v>3.8110943889858007</v>
      </c>
      <c r="J307" s="46">
        <f>IF(OR($A307="",$B307="",$C307=""),"",'MPTO_working_3-way'!G306)</f>
        <v>2.169934621737708</v>
      </c>
      <c r="K307" s="44">
        <f>IF(OR($A307="",$B307="",$C307=""),"",'OddsRatio_working_3-way'!H306)</f>
        <v>3.6028497770389554</v>
      </c>
      <c r="L307" s="45">
        <f>IF(OR($A307="",$B307="",$C307=""),"",'OddsRatio_working_3-way'!I306)</f>
        <v>3.7940795565765111</v>
      </c>
      <c r="M307" s="46">
        <f>IF(OR($A307="",$B307="",$C307=""),"",'OddsRatio_working_3-way'!J306)</f>
        <v>2.1792503071482612</v>
      </c>
      <c r="N307" s="47">
        <f t="shared" si="55"/>
        <v>27.890234976677114</v>
      </c>
      <c r="O307" s="48">
        <f t="shared" si="56"/>
        <v>26.507248118329489</v>
      </c>
      <c r="P307" s="48">
        <f t="shared" si="57"/>
        <v>45.602516904993387</v>
      </c>
      <c r="Q307" t="s">
        <v>273</v>
      </c>
      <c r="R307" t="s">
        <v>166</v>
      </c>
      <c r="S307" s="38">
        <v>44470</v>
      </c>
      <c r="T307" s="50">
        <v>100</v>
      </c>
      <c r="U307" s="50">
        <f t="shared" si="58"/>
        <v>71.014492753623188</v>
      </c>
      <c r="V307" s="50">
        <f t="shared" si="59"/>
        <v>72.451790633608823</v>
      </c>
      <c r="W307" s="50">
        <f t="shared" si="60"/>
        <v>52.606635071090047</v>
      </c>
      <c r="X307" s="50">
        <f t="shared" si="61"/>
        <v>74.941574295301137</v>
      </c>
      <c r="Y307" s="50">
        <f t="shared" si="62"/>
        <v>76.378872175286759</v>
      </c>
      <c r="Z307" s="50">
        <f t="shared" si="63"/>
        <v>56.533716612768004</v>
      </c>
      <c r="AA307" s="50">
        <f t="shared" si="64"/>
        <v>-3.9270815416779499</v>
      </c>
      <c r="AB307" s="50">
        <f t="shared" si="65"/>
        <v>-3.9270815416779357</v>
      </c>
      <c r="AC307" s="50">
        <f t="shared" si="66"/>
        <v>-3.927081541677957</v>
      </c>
      <c r="AF307">
        <v>1.74</v>
      </c>
      <c r="AG307">
        <v>2.13</v>
      </c>
      <c r="AH307" s="57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3">
        <f t="shared" si="67"/>
        <v>5.2028012514334643E-2</v>
      </c>
      <c r="E308" s="44">
        <f>IF(OR($A308="",$B308="",$C308=""),"",A308*'MPTO_working_3-way'!$I307)</f>
        <v>1.5464811783960719</v>
      </c>
      <c r="F308" s="45">
        <f>IF(OR($A308="",$B308="",$C308=""),"",B308*'MPTO_working_3-way'!$I307)</f>
        <v>4.7867274569402225</v>
      </c>
      <c r="G308" s="46">
        <f>IF(OR($A308="",$B308="",$C308=""),"",C308*'MPTO_working_3-way'!$I307)</f>
        <v>6.9223443223443217</v>
      </c>
      <c r="H308" s="44">
        <f>IF(OR($A308="",$B308="",$C308=""),"",'MPTO_working_3-way'!E307)</f>
        <v>1.5084561684403814</v>
      </c>
      <c r="I308" s="45">
        <f>IF(OR($A308="",$B308="",$C308=""),"",'MPTO_working_3-way'!F307)</f>
        <v>4.9397950391405567</v>
      </c>
      <c r="J308" s="46">
        <f>IF(OR($A308="",$B308="",$C308=""),"",'MPTO_working_3-way'!G307)</f>
        <v>7.4275987540314805</v>
      </c>
      <c r="K308" s="44">
        <f>IF(OR($A308="",$B308="",$C308=""),"",'OddsRatio_working_3-way'!H307)</f>
        <v>1.5202365997640577</v>
      </c>
      <c r="L308" s="45">
        <f>IF(OR($A308="",$B308="",$C308=""),"",'OddsRatio_working_3-way'!I307)</f>
        <v>4.9294466577923526</v>
      </c>
      <c r="M308" s="46">
        <f>IF(OR($A308="",$B308="",$C308=""),"",'OddsRatio_working_3-way'!J307)</f>
        <v>7.1764260142200929</v>
      </c>
      <c r="N308" s="47">
        <f t="shared" si="55"/>
        <v>64.662927293893532</v>
      </c>
      <c r="O308" s="48">
        <f t="shared" si="56"/>
        <v>20.891099587257912</v>
      </c>
      <c r="P308" s="48">
        <f t="shared" si="57"/>
        <v>14.445973118848556</v>
      </c>
      <c r="Q308" t="s">
        <v>403</v>
      </c>
      <c r="R308" t="s">
        <v>404</v>
      </c>
      <c r="S308" s="38">
        <v>44501</v>
      </c>
      <c r="T308" s="50">
        <v>100</v>
      </c>
      <c r="U308" s="50">
        <f t="shared" si="58"/>
        <v>31.972789115646258</v>
      </c>
      <c r="V308" s="50">
        <f t="shared" si="59"/>
        <v>78.021978021978015</v>
      </c>
      <c r="W308" s="50">
        <f t="shared" si="60"/>
        <v>84.80243161094225</v>
      </c>
      <c r="X308" s="50">
        <f t="shared" si="61"/>
        <v>37.175590367079728</v>
      </c>
      <c r="Y308" s="50">
        <f t="shared" si="62"/>
        <v>83.224779273411485</v>
      </c>
      <c r="Z308" s="50">
        <f t="shared" si="63"/>
        <v>90.005232862375721</v>
      </c>
      <c r="AA308" s="50">
        <f t="shared" si="64"/>
        <v>-5.2028012514334705</v>
      </c>
      <c r="AB308" s="50">
        <f t="shared" si="65"/>
        <v>-5.2028012514334705</v>
      </c>
      <c r="AC308" s="50">
        <f t="shared" si="66"/>
        <v>-5.2028012514334705</v>
      </c>
      <c r="AF308">
        <v>1.83</v>
      </c>
      <c r="AG308">
        <v>2.0299999999999998</v>
      </c>
      <c r="AH308" s="57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3">
        <f t="shared" si="67"/>
        <v>3.3680340117876018E-2</v>
      </c>
      <c r="E309" s="44">
        <f>IF(OR($A309="",$B309="",$C309=""),"",A309*'MPTO_working_3-way'!$I308)</f>
        <v>4.0106797196573591</v>
      </c>
      <c r="F309" s="45">
        <f>IF(OR($A309="",$B309="",$C309=""),"",B309*'MPTO_working_3-way'!$I308)</f>
        <v>3.6799020108196387</v>
      </c>
      <c r="G309" s="46">
        <f>IF(OR($A309="",$B309="",$C309=""),"",C309*'MPTO_working_3-way'!$I308)</f>
        <v>2.0880342870381097</v>
      </c>
      <c r="H309" s="44">
        <f>IF(OR($A309="",$B309="",$C309=""),"",'MPTO_working_3-way'!E308)</f>
        <v>4.0567099043436183</v>
      </c>
      <c r="I309" s="45">
        <f>IF(OR($A309="",$B309="",$C309=""),"",'MPTO_working_3-way'!F308)</f>
        <v>3.7082071652150246</v>
      </c>
      <c r="J309" s="46">
        <f>IF(OR($A309="",$B309="",$C309=""),"",'MPTO_working_3-way'!G308)</f>
        <v>2.0668727377027034</v>
      </c>
      <c r="K309" s="44">
        <f>IF(OR($A309="",$B309="",$C309=""),"",'OddsRatio_working_3-way'!H308)</f>
        <v>4.0360355879047649</v>
      </c>
      <c r="L309" s="45">
        <f>IF(OR($A309="",$B309="",$C309=""),"",'OddsRatio_working_3-way'!I308)</f>
        <v>3.6986983003597906</v>
      </c>
      <c r="M309" s="46">
        <f>IF(OR($A309="",$B309="",$C309=""),"",'OddsRatio_working_3-way'!J308)</f>
        <v>2.0752626040496049</v>
      </c>
      <c r="N309" s="47">
        <f t="shared" si="55"/>
        <v>24.933429490735605</v>
      </c>
      <c r="O309" s="48">
        <f t="shared" si="56"/>
        <v>27.174636635970263</v>
      </c>
      <c r="P309" s="48">
        <f t="shared" si="57"/>
        <v>47.891933873294128</v>
      </c>
      <c r="Q309" t="s">
        <v>405</v>
      </c>
      <c r="R309" t="s">
        <v>406</v>
      </c>
      <c r="S309" s="38">
        <v>44501</v>
      </c>
      <c r="T309" s="50">
        <v>100</v>
      </c>
      <c r="U309" s="50">
        <f t="shared" si="58"/>
        <v>74.226804123711347</v>
      </c>
      <c r="V309" s="50">
        <f t="shared" si="59"/>
        <v>71.910112359550567</v>
      </c>
      <c r="W309" s="50">
        <f t="shared" si="60"/>
        <v>50.495049504950494</v>
      </c>
      <c r="X309" s="50">
        <f t="shared" si="61"/>
        <v>77.594838135498946</v>
      </c>
      <c r="Y309" s="50">
        <f t="shared" si="62"/>
        <v>75.278146371338167</v>
      </c>
      <c r="Z309" s="50">
        <f t="shared" si="63"/>
        <v>53.863083516738101</v>
      </c>
      <c r="AA309" s="50">
        <f t="shared" si="64"/>
        <v>-3.3680340117876</v>
      </c>
      <c r="AB309" s="50">
        <f t="shared" si="65"/>
        <v>-3.3680340117876</v>
      </c>
      <c r="AC309" s="50">
        <f t="shared" si="66"/>
        <v>-3.3680340117876071</v>
      </c>
      <c r="AF309">
        <v>1.94</v>
      </c>
      <c r="AG309">
        <v>1.93</v>
      </c>
      <c r="AH309" s="57" t="s">
        <v>419</v>
      </c>
      <c r="AJ309" t="s">
        <v>411</v>
      </c>
    </row>
    <row r="310" spans="1:36" s="50" customFormat="1" ht="15" x14ac:dyDescent="0.25">
      <c r="A310">
        <v>3.33</v>
      </c>
      <c r="B310">
        <v>3.06</v>
      </c>
      <c r="C310">
        <v>2.4300000000000002</v>
      </c>
      <c r="D310" s="43">
        <f t="shared" si="67"/>
        <v>3.8620319666071268E-2</v>
      </c>
      <c r="E310" s="44">
        <f>IF(OR($A310="",$B310="",$C310=""),"",A310*'MPTO_working_3-way'!$I309)</f>
        <v>3.4586056644880174</v>
      </c>
      <c r="F310" s="45">
        <f>IF(OR($A310="",$B310="",$C310=""),"",B310*'MPTO_working_3-way'!$I309)</f>
        <v>3.1781781781781779</v>
      </c>
      <c r="G310" s="46">
        <f>IF(OR($A310="",$B310="",$C310=""),"",C310*'MPTO_working_3-way'!$I309)</f>
        <v>2.5238473767885532</v>
      </c>
      <c r="H310" s="44">
        <f>IF(OR($A310="",$B310="",$C310=""),"",'MPTO_working_3-way'!E309)</f>
        <v>3.4791459593162211</v>
      </c>
      <c r="I310" s="45">
        <f>IF(OR($A310="",$B310="",$C310=""),"",'MPTO_working_3-way'!F309)</f>
        <v>3.1854849354276222</v>
      </c>
      <c r="J310" s="46">
        <f>IF(OR($A310="",$B310="",$C310=""),"",'MPTO_working_3-way'!G309)</f>
        <v>2.5084711455877287</v>
      </c>
      <c r="K310" s="44">
        <f>IF(OR($A310="",$B310="",$C310=""),"",'OddsRatio_working_3-way'!H309)</f>
        <v>3.4690470954975425</v>
      </c>
      <c r="L310" s="45">
        <f>IF(OR($A310="",$B310="",$C310=""),"",'OddsRatio_working_3-way'!I309)</f>
        <v>3.1829343419420333</v>
      </c>
      <c r="M310" s="46">
        <f>IF(OR($A310="",$B310="",$C310=""),"",'OddsRatio_working_3-way'!J309)</f>
        <v>2.515337916979179</v>
      </c>
      <c r="N310" s="47">
        <f t="shared" si="55"/>
        <v>28.913385826771652</v>
      </c>
      <c r="O310" s="48">
        <f t="shared" si="56"/>
        <v>31.464566929133859</v>
      </c>
      <c r="P310" s="48">
        <f t="shared" si="57"/>
        <v>39.622047244094489</v>
      </c>
      <c r="Q310" t="s">
        <v>231</v>
      </c>
      <c r="R310" t="s">
        <v>252</v>
      </c>
      <c r="S310" s="38">
        <v>44501</v>
      </c>
      <c r="T310" s="50">
        <v>100</v>
      </c>
      <c r="U310" s="50">
        <f t="shared" si="58"/>
        <v>69.969969969969966</v>
      </c>
      <c r="V310" s="50">
        <f t="shared" si="59"/>
        <v>67.320261437908499</v>
      </c>
      <c r="W310" s="50">
        <f t="shared" si="60"/>
        <v>58.847736625514408</v>
      </c>
      <c r="X310" s="50">
        <f t="shared" si="61"/>
        <v>73.8320019365771</v>
      </c>
      <c r="Y310" s="50">
        <f t="shared" si="62"/>
        <v>71.182293404515633</v>
      </c>
      <c r="Z310" s="50">
        <f t="shared" si="63"/>
        <v>62.709768592121542</v>
      </c>
      <c r="AA310" s="50">
        <f t="shared" si="64"/>
        <v>-3.8620319666071339</v>
      </c>
      <c r="AB310" s="50">
        <f t="shared" si="65"/>
        <v>-3.8620319666071339</v>
      </c>
      <c r="AC310" s="50">
        <f t="shared" si="66"/>
        <v>-3.8620319666071339</v>
      </c>
      <c r="AD310" s="51"/>
      <c r="AE310" s="51"/>
      <c r="AF310">
        <v>2.2799999999999998</v>
      </c>
      <c r="AG310">
        <v>1.65</v>
      </c>
      <c r="AH310" s="57" t="s">
        <v>420</v>
      </c>
      <c r="AI310" s="51"/>
      <c r="AJ310" t="s">
        <v>309</v>
      </c>
    </row>
    <row r="311" spans="1:36" s="50" customFormat="1" ht="15" x14ac:dyDescent="0.25">
      <c r="A311">
        <v>3.41</v>
      </c>
      <c r="B311">
        <v>3.13</v>
      </c>
      <c r="C311">
        <v>2.23</v>
      </c>
      <c r="D311" s="43">
        <f t="shared" si="67"/>
        <v>6.1174443129725642E-2</v>
      </c>
      <c r="E311" s="44">
        <f>IF(OR($A311="",$B311="",$C311=""),"",A311*'MPTO_working_3-way'!$I310)</f>
        <v>3.6186048510723645</v>
      </c>
      <c r="F311" s="45">
        <f>IF(OR($A311="",$B311="",$C311=""),"",B311*'MPTO_working_3-way'!$I310)</f>
        <v>3.3214760069960412</v>
      </c>
      <c r="G311" s="46">
        <f>IF(OR($A311="",$B311="",$C311=""),"",C311*'MPTO_working_3-way'!$I310)</f>
        <v>2.366419008179288</v>
      </c>
      <c r="H311" s="44">
        <f>IF(OR($A311="",$B311="",$C311=""),"",'MPTO_working_3-way'!E310)</f>
        <v>3.6648340540141864</v>
      </c>
      <c r="I311" s="45">
        <f>IF(OR($A311="",$B311="",$C311=""),"",'MPTO_working_3-way'!F310)</f>
        <v>3.3433931927911305</v>
      </c>
      <c r="J311" s="46">
        <f>IF(OR($A311="",$B311="",$C311=""),"",'MPTO_working_3-way'!G310)</f>
        <v>2.3362356500859391</v>
      </c>
      <c r="K311" s="44">
        <f>IF(OR($A311="",$B311="",$C311=""),"",'OddsRatio_working_3-way'!H310)</f>
        <v>3.6429744393385755</v>
      </c>
      <c r="L311" s="45">
        <f>IF(OR($A311="",$B311="",$C311=""),"",'OddsRatio_working_3-way'!I310)</f>
        <v>3.3359068696228902</v>
      </c>
      <c r="M311" s="46">
        <f>IF(OR($A311="",$B311="",$C311=""),"",'OddsRatio_working_3-way'!J310)</f>
        <v>2.3489039669653304</v>
      </c>
      <c r="N311" s="47">
        <f t="shared" si="55"/>
        <v>27.634959912897163</v>
      </c>
      <c r="O311" s="48">
        <f t="shared" si="56"/>
        <v>30.107096901910328</v>
      </c>
      <c r="P311" s="48">
        <f t="shared" si="57"/>
        <v>42.257943185192524</v>
      </c>
      <c r="Q311" t="s">
        <v>407</v>
      </c>
      <c r="R311" t="s">
        <v>88</v>
      </c>
      <c r="S311" s="38">
        <v>44501</v>
      </c>
      <c r="T311" s="50">
        <v>100</v>
      </c>
      <c r="U311" s="50">
        <f t="shared" si="58"/>
        <v>70.674486803519059</v>
      </c>
      <c r="V311" s="50">
        <f t="shared" si="59"/>
        <v>68.051118210862612</v>
      </c>
      <c r="W311" s="50">
        <f t="shared" si="60"/>
        <v>55.156950672645742</v>
      </c>
      <c r="X311" s="50">
        <f t="shared" si="61"/>
        <v>76.791931116491639</v>
      </c>
      <c r="Y311" s="50">
        <f t="shared" si="62"/>
        <v>74.168562523835192</v>
      </c>
      <c r="Z311" s="50">
        <f t="shared" si="63"/>
        <v>61.274394985618308</v>
      </c>
      <c r="AA311" s="50">
        <f t="shared" si="64"/>
        <v>-6.1174443129725802</v>
      </c>
      <c r="AB311" s="50">
        <f t="shared" si="65"/>
        <v>-6.1174443129725802</v>
      </c>
      <c r="AC311" s="50">
        <f t="shared" si="66"/>
        <v>-6.117444312972566</v>
      </c>
      <c r="AD311" s="51"/>
      <c r="AE311" s="51"/>
      <c r="AF311">
        <v>2.5</v>
      </c>
      <c r="AG311">
        <v>1.51</v>
      </c>
      <c r="AH311" s="57" t="s">
        <v>419</v>
      </c>
      <c r="AI311" s="51"/>
      <c r="AJ311" t="s">
        <v>414</v>
      </c>
    </row>
    <row r="312" spans="1:36" s="50" customFormat="1" ht="15" x14ac:dyDescent="0.25">
      <c r="A312">
        <v>8.7799999999999994</v>
      </c>
      <c r="B312">
        <v>4.55</v>
      </c>
      <c r="C312">
        <v>1.38</v>
      </c>
      <c r="D312" s="43">
        <f t="shared" si="67"/>
        <v>5.8313117340551335E-2</v>
      </c>
      <c r="E312" s="44">
        <f>IF(OR($A312="",$B312="",$C312=""),"",A312*'MPTO_working_3-way'!$I311)</f>
        <v>9.2919891702500408</v>
      </c>
      <c r="F312" s="45">
        <f>IF(OR($A312="",$B312="",$C312=""),"",B312*'MPTO_working_3-way'!$I311)</f>
        <v>4.8153246838995081</v>
      </c>
      <c r="G312" s="46">
        <f>IF(OR($A312="",$B312="",$C312=""),"",C312*'MPTO_working_3-way'!$I311)</f>
        <v>1.4604721019299607</v>
      </c>
      <c r="H312" s="44">
        <f>IF(OR($A312="",$B312="",$C312=""),"",'MPTO_working_3-way'!E311)</f>
        <v>10.586770638231956</v>
      </c>
      <c r="I312" s="45">
        <f>IF(OR($A312="",$B312="",$C312=""),"",'MPTO_working_3-way'!F311)</f>
        <v>4.9914517894081145</v>
      </c>
      <c r="J312" s="46">
        <f>IF(OR($A312="",$B312="",$C312=""),"",'MPTO_working_3-way'!G311)</f>
        <v>1.418037485696491</v>
      </c>
      <c r="K312" s="44">
        <f>IF(OR($A312="",$B312="",$C312=""),"",'OddsRatio_working_3-way'!H311)</f>
        <v>9.8155463945915731</v>
      </c>
      <c r="L312" s="45">
        <f>IF(OR($A312="",$B312="",$C312=""),"",'OddsRatio_working_3-way'!I311)</f>
        <v>5.0225179564010398</v>
      </c>
      <c r="M312" s="46">
        <f>IF(OR($A312="",$B312="",$C312=""),"",'OddsRatio_working_3-way'!J311)</f>
        <v>1.4305793868823646</v>
      </c>
      <c r="N312" s="47">
        <f t="shared" si="55"/>
        <v>10.761958302767702</v>
      </c>
      <c r="O312" s="48">
        <f t="shared" si="56"/>
        <v>20.767031626000097</v>
      </c>
      <c r="P312" s="48">
        <f t="shared" si="57"/>
        <v>68.4710100712322</v>
      </c>
      <c r="Q312" t="s">
        <v>408</v>
      </c>
      <c r="R312" t="s">
        <v>92</v>
      </c>
      <c r="S312" s="38">
        <v>44501</v>
      </c>
      <c r="T312" s="50">
        <v>100</v>
      </c>
      <c r="U312" s="50">
        <f t="shared" si="58"/>
        <v>88.610478359908882</v>
      </c>
      <c r="V312" s="50">
        <f t="shared" si="59"/>
        <v>78.021978021978015</v>
      </c>
      <c r="W312" s="50">
        <f t="shared" si="60"/>
        <v>27.536231884057976</v>
      </c>
      <c r="X312" s="50">
        <f t="shared" si="61"/>
        <v>94.441790093964016</v>
      </c>
      <c r="Y312" s="50">
        <f t="shared" si="62"/>
        <v>83.853289756033149</v>
      </c>
      <c r="Z312" s="50">
        <f t="shared" si="63"/>
        <v>33.367543618113096</v>
      </c>
      <c r="AA312" s="50">
        <f t="shared" si="64"/>
        <v>-5.8313117340551344</v>
      </c>
      <c r="AB312" s="50">
        <f t="shared" si="65"/>
        <v>-5.8313117340551344</v>
      </c>
      <c r="AC312" s="50">
        <f t="shared" si="66"/>
        <v>-5.8313117340551202</v>
      </c>
      <c r="AD312" s="51"/>
      <c r="AE312" s="51"/>
      <c r="AF312">
        <v>1.72</v>
      </c>
      <c r="AG312">
        <v>2.11</v>
      </c>
      <c r="AH312" s="57" t="s">
        <v>431</v>
      </c>
      <c r="AI312" s="51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3">
        <f t="shared" si="67"/>
        <v>2.2552160117454978E-2</v>
      </c>
      <c r="E313" s="44">
        <f>IF(OR($A313="",$B313="",$C313=""),"",A313*'MPTO_working_3-way'!$I312)</f>
        <v>3.4153242147922995</v>
      </c>
      <c r="F313" s="45">
        <f>IF(OR($A313="",$B313="",$C313=""),"",B313*'MPTO_working_3-way'!$I312)</f>
        <v>3.4357752579946488</v>
      </c>
      <c r="G313" s="46">
        <f>IF(OR($A313="",$B313="",$C313=""),"",C313*'MPTO_working_3-way'!$I312)</f>
        <v>2.4029975762760194</v>
      </c>
      <c r="H313" s="44">
        <f>IF(OR($A313="",$B313="",$C313=""),"",'MPTO_working_3-way'!E312)</f>
        <v>3.4260207749107527</v>
      </c>
      <c r="I313" s="45">
        <f>IF(OR($A313="",$B313="",$C313=""),"",'MPTO_working_3-way'!F312)</f>
        <v>3.4470674757670712</v>
      </c>
      <c r="J313" s="46">
        <f>IF(OR($A313="",$B313="",$C313=""),"",'MPTO_working_3-way'!G312)</f>
        <v>2.392261351143127</v>
      </c>
      <c r="K313" s="44">
        <f>IF(OR($A313="",$B313="",$C313=""),"",'OddsRatio_working_3-way'!H312)</f>
        <v>3.4213761722180025</v>
      </c>
      <c r="L313" s="45">
        <f>IF(OR($A313="",$B313="",$C313=""),"",'OddsRatio_working_3-way'!I312)</f>
        <v>3.4420716950574728</v>
      </c>
      <c r="M313" s="46">
        <f>IF(OR($A313="",$B313="",$C313=""),"",'OddsRatio_working_3-way'!J312)</f>
        <v>2.3969477916642314</v>
      </c>
      <c r="N313" s="47">
        <f t="shared" si="55"/>
        <v>29.279797088336291</v>
      </c>
      <c r="O313" s="48">
        <f t="shared" si="56"/>
        <v>29.105512581858093</v>
      </c>
      <c r="P313" s="48">
        <f t="shared" si="57"/>
        <v>41.614690329805612</v>
      </c>
      <c r="Q313" t="s">
        <v>289</v>
      </c>
      <c r="R313" t="s">
        <v>99</v>
      </c>
      <c r="S313" s="38">
        <v>44501</v>
      </c>
      <c r="T313" s="50">
        <v>100</v>
      </c>
      <c r="U313" s="50">
        <f t="shared" si="58"/>
        <v>70.059880239520965</v>
      </c>
      <c r="V313" s="50">
        <f t="shared" si="59"/>
        <v>70.238095238095241</v>
      </c>
      <c r="W313" s="50">
        <f t="shared" si="60"/>
        <v>57.446808510638299</v>
      </c>
      <c r="X313" s="50">
        <f t="shared" si="61"/>
        <v>72.315096251266468</v>
      </c>
      <c r="Y313" s="50">
        <f t="shared" si="62"/>
        <v>72.493311249840758</v>
      </c>
      <c r="Z313" s="50">
        <f t="shared" si="63"/>
        <v>59.702024522383802</v>
      </c>
      <c r="AA313" s="50">
        <f t="shared" si="64"/>
        <v>-2.2552160117455031</v>
      </c>
      <c r="AB313" s="50">
        <f t="shared" si="65"/>
        <v>-2.2552160117455173</v>
      </c>
      <c r="AC313" s="50">
        <f t="shared" si="66"/>
        <v>-2.2552160117455031</v>
      </c>
      <c r="AF313">
        <v>1.85</v>
      </c>
      <c r="AG313">
        <v>2.06</v>
      </c>
      <c r="AH313" s="57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3">
        <f t="shared" si="67"/>
        <v>3.6427875008383515E-2</v>
      </c>
      <c r="E314" s="44">
        <f>IF(OR($A314="",$B314="",$C314=""),"",A314*'MPTO_working_3-way'!$I313)</f>
        <v>1.4199061887614854</v>
      </c>
      <c r="F314" s="45">
        <f>IF(OR($A314="",$B314="",$C314=""),"",B314*'MPTO_working_3-way'!$I313)</f>
        <v>5.5759819675451032</v>
      </c>
      <c r="G314" s="46">
        <f>IF(OR($A314="",$B314="",$C314=""),"",C314*'MPTO_working_3-way'!$I313)</f>
        <v>8.5919870838194985</v>
      </c>
      <c r="H314" s="44">
        <f>IF(OR($A314="",$B314="",$C314=""),"",'MPTO_working_3-way'!E313)</f>
        <v>1.3931760354002205</v>
      </c>
      <c r="I314" s="45">
        <f>IF(OR($A314="",$B314="",$C314=""),"",'MPTO_working_3-way'!F313)</f>
        <v>5.7560257506152883</v>
      </c>
      <c r="J314" s="46">
        <f>IF(OR($A314="",$B314="",$C314=""),"",'MPTO_working_3-way'!G313)</f>
        <v>9.2178950852495323</v>
      </c>
      <c r="K314" s="44">
        <f>IF(OR($A314="",$B314="",$C314=""),"",'OddsRatio_working_3-way'!H313)</f>
        <v>1.4011166043145487</v>
      </c>
      <c r="L314" s="45">
        <f>IF(OR($A314="",$B314="",$C314=""),"",'OddsRatio_working_3-way'!I313)</f>
        <v>5.7483533159397933</v>
      </c>
      <c r="M314" s="46">
        <f>IF(OR($A314="",$B314="",$C314=""),"",'OddsRatio_working_3-way'!J313)</f>
        <v>8.90308120392719</v>
      </c>
      <c r="N314" s="47">
        <f t="shared" si="55"/>
        <v>70.427187930792172</v>
      </c>
      <c r="O314" s="48">
        <f t="shared" si="56"/>
        <v>17.934060867134811</v>
      </c>
      <c r="P314" s="48">
        <f t="shared" si="57"/>
        <v>11.638751202073014</v>
      </c>
      <c r="Q314" t="s">
        <v>303</v>
      </c>
      <c r="R314" t="s">
        <v>271</v>
      </c>
      <c r="S314" s="38">
        <v>44501</v>
      </c>
      <c r="T314" s="50">
        <v>100</v>
      </c>
      <c r="U314" s="50">
        <f t="shared" si="58"/>
        <v>27.007299270072991</v>
      </c>
      <c r="V314" s="50">
        <f t="shared" si="59"/>
        <v>81.412639405204473</v>
      </c>
      <c r="W314" s="50">
        <f t="shared" si="60"/>
        <v>87.937273823884198</v>
      </c>
      <c r="X314" s="50">
        <f t="shared" si="61"/>
        <v>30.650086770911344</v>
      </c>
      <c r="Y314" s="50">
        <f t="shared" si="62"/>
        <v>85.055426906042811</v>
      </c>
      <c r="Z314" s="50">
        <f t="shared" si="63"/>
        <v>91.58006132472255</v>
      </c>
      <c r="AA314" s="50">
        <f t="shared" si="64"/>
        <v>-3.6427875008383523</v>
      </c>
      <c r="AB314" s="50">
        <f t="shared" si="65"/>
        <v>-3.6427875008383381</v>
      </c>
      <c r="AC314" s="50">
        <f t="shared" si="66"/>
        <v>-3.6427875008383523</v>
      </c>
      <c r="AF314">
        <v>1.63</v>
      </c>
      <c r="AG314">
        <v>2.37</v>
      </c>
      <c r="AH314" s="57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3">
        <f t="shared" si="67"/>
        <v>2.2718204384037932E-2</v>
      </c>
      <c r="E315" s="44">
        <f>IF(OR($A315="",$B315="",$C315=""),"",A315*'MPTO_working_3-way'!$I314)</f>
        <v>3.0067915208890716</v>
      </c>
      <c r="F315" s="45">
        <f>IF(OR($A315="",$B315="",$C315=""),"",B315*'MPTO_working_3-way'!$I314)</f>
        <v>3.4670147128618889</v>
      </c>
      <c r="G315" s="46">
        <f>IF(OR($A315="",$B315="",$C315=""),"",C315*'MPTO_working_3-way'!$I314)</f>
        <v>2.6386129673108178</v>
      </c>
      <c r="H315" s="44">
        <f>IF(OR($A315="",$B315="",$C315=""),"",'MPTO_working_3-way'!E314)</f>
        <v>3.0069461692928798</v>
      </c>
      <c r="I315" s="45">
        <f>IF(OR($A315="",$B315="",$C315=""),"",'MPTO_working_3-way'!F314)</f>
        <v>3.4793195999824635</v>
      </c>
      <c r="J315" s="46">
        <f>IF(OR($A315="",$B315="",$C315=""),"",'MPTO_working_3-way'!G314)</f>
        <v>2.6314116143102919</v>
      </c>
      <c r="K315" s="44">
        <f>IF(OR($A315="",$B315="",$C315=""),"",'OddsRatio_working_3-way'!H314)</f>
        <v>3.0073027333980673</v>
      </c>
      <c r="L315" s="45">
        <f>IF(OR($A315="",$B315="",$C315=""),"",'OddsRatio_working_3-way'!I314)</f>
        <v>3.4729141921759696</v>
      </c>
      <c r="M315" s="46">
        <f>IF(OR($A315="",$B315="",$C315=""),"",'OddsRatio_working_3-way'!J314)</f>
        <v>2.6348135663757462</v>
      </c>
      <c r="N315" s="47">
        <f t="shared" ref="N315:N319" si="68">(1/E315)* 100</f>
        <v>33.258042436687205</v>
      </c>
      <c r="O315" s="48">
        <f t="shared" ref="O315:O319" si="69">(1/F315)* 100</f>
        <v>28.843258042436688</v>
      </c>
      <c r="P315" s="48">
        <f t="shared" ref="P315:P319" si="70">(1/G315)* 100</f>
        <v>37.898699520876114</v>
      </c>
      <c r="Q315" t="s">
        <v>120</v>
      </c>
      <c r="R315" t="s">
        <v>110</v>
      </c>
      <c r="S315" s="38">
        <v>44501</v>
      </c>
      <c r="T315" s="50">
        <v>100</v>
      </c>
      <c r="U315" s="50">
        <f t="shared" ref="U315:U319" si="71">(1/A315)*((T315*A315)-T315)</f>
        <v>65.986394557823132</v>
      </c>
      <c r="V315" s="50">
        <f t="shared" ref="V315:V319" si="72">(1/B315)*((T315*B315)-T315)</f>
        <v>70.501474926253692</v>
      </c>
      <c r="W315" s="50">
        <f t="shared" ref="W315:W319" si="73">(1/C315)*((T315*C315)-T315)</f>
        <v>61.240310077519375</v>
      </c>
      <c r="X315" s="50">
        <f t="shared" ref="X315:X319" si="74">((1/B315)+(1/C315))*T315</f>
        <v>68.258214996226926</v>
      </c>
      <c r="Y315" s="50">
        <f t="shared" ref="Y315:Y319" si="75">((1/A315)+(1/C315))*T315</f>
        <v>72.773295364657486</v>
      </c>
      <c r="Z315" s="50">
        <f t="shared" ref="Z315:Z319" si="76">((1/A315)+(1/B315))*T315</f>
        <v>63.512130515923182</v>
      </c>
      <c r="AA315" s="50">
        <f t="shared" ref="AA315:AA319" si="77">U315-X315</f>
        <v>-2.2718204384037932</v>
      </c>
      <c r="AB315" s="50">
        <f t="shared" ref="AB315:AB319" si="78">V315-Y315</f>
        <v>-2.2718204384037932</v>
      </c>
      <c r="AC315" s="50">
        <f t="shared" ref="AC315:AC319" si="79">W315-Z315</f>
        <v>-2.2718204384038074</v>
      </c>
      <c r="AF315">
        <v>2.13</v>
      </c>
      <c r="AG315">
        <v>1.79</v>
      </c>
      <c r="AH315" s="57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3">
        <f t="shared" si="67"/>
        <v>3.3139274518585005E-2</v>
      </c>
      <c r="E316" s="44">
        <f>IF(OR($A316="",$B316="",$C316=""),"",A316*'MPTO_working_3-way'!$I315)</f>
        <v>2.8411330049261085</v>
      </c>
      <c r="F316" s="45">
        <f>IF(OR($A316="",$B316="",$C316=""),"",B316*'MPTO_working_3-way'!$I315)</f>
        <v>2.9961038961038966</v>
      </c>
      <c r="G316" s="46">
        <f>IF(OR($A316="",$B316="",$C316=""),"",C316*'MPTO_working_3-way'!$I315)</f>
        <v>3.1820689655172418</v>
      </c>
      <c r="H316" s="44">
        <f>IF(OR($A316="",$B316="",$C316=""),"",'MPTO_working_3-way'!E315)</f>
        <v>2.8361558001693483</v>
      </c>
      <c r="I316" s="45">
        <f>IF(OR($A316="",$B316="",$C316=""),"",'MPTO_working_3-way'!F315)</f>
        <v>2.9959749552772812</v>
      </c>
      <c r="J316" s="46">
        <f>IF(OR($A316="",$B316="",$C316=""),"",'MPTO_working_3-way'!G315)</f>
        <v>3.1884816753926706</v>
      </c>
      <c r="K316" s="44">
        <f>IF(OR($A316="",$B316="",$C316=""),"",'OddsRatio_working_3-way'!H315)</f>
        <v>2.838557221171417</v>
      </c>
      <c r="L316" s="45">
        <f>IF(OR($A316="",$B316="",$C316=""),"",'OddsRatio_working_3-way'!I315)</f>
        <v>2.9961478401289678</v>
      </c>
      <c r="M316" s="46">
        <f>IF(OR($A316="",$B316="",$C316=""),"",'OddsRatio_working_3-way'!J315)</f>
        <v>3.1852565828780275</v>
      </c>
      <c r="N316" s="47">
        <f t="shared" si="68"/>
        <v>35.19722583441699</v>
      </c>
      <c r="O316" s="48">
        <f t="shared" si="69"/>
        <v>33.376679670567832</v>
      </c>
      <c r="P316" s="48">
        <f t="shared" si="70"/>
        <v>31.426094495015167</v>
      </c>
      <c r="Q316" t="s">
        <v>122</v>
      </c>
      <c r="R316" t="s">
        <v>160</v>
      </c>
      <c r="S316" s="38">
        <v>44501</v>
      </c>
      <c r="T316" s="50">
        <v>100</v>
      </c>
      <c r="U316" s="50">
        <f t="shared" si="71"/>
        <v>63.63636363636364</v>
      </c>
      <c r="V316" s="50">
        <f t="shared" si="72"/>
        <v>65.517241379310349</v>
      </c>
      <c r="W316" s="50">
        <f t="shared" si="73"/>
        <v>67.532467532467535</v>
      </c>
      <c r="X316" s="50">
        <f t="shared" si="74"/>
        <v>66.95029108822213</v>
      </c>
      <c r="Y316" s="50">
        <f t="shared" si="75"/>
        <v>68.831168831168839</v>
      </c>
      <c r="Z316" s="50">
        <f t="shared" si="76"/>
        <v>70.846394984326025</v>
      </c>
      <c r="AA316" s="50">
        <f t="shared" si="77"/>
        <v>-3.3139274518584898</v>
      </c>
      <c r="AB316" s="50">
        <f t="shared" si="78"/>
        <v>-3.3139274518584898</v>
      </c>
      <c r="AC316" s="50">
        <f t="shared" si="79"/>
        <v>-3.3139274518584898</v>
      </c>
      <c r="AF316">
        <v>2.77</v>
      </c>
      <c r="AG316">
        <v>1.48</v>
      </c>
      <c r="AH316" s="57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3">
        <f t="shared" si="67"/>
        <v>3.3600810429811112E-2</v>
      </c>
      <c r="E317" s="44">
        <f>IF(OR($A317="",$B317="",$C317=""),"",A317*'MPTO_working_3-way'!$I316)</f>
        <v>3.1421464637066259</v>
      </c>
      <c r="F317" s="45">
        <f>IF(OR($A317="",$B317="",$C317=""),"",B317*'MPTO_working_3-way'!$I316)</f>
        <v>3.0077783583507505</v>
      </c>
      <c r="G317" s="46">
        <f>IF(OR($A317="",$B317="",$C317=""),"",C317*'MPTO_working_3-way'!$I316)</f>
        <v>2.8630742448905768</v>
      </c>
      <c r="H317" s="44">
        <f>IF(OR($A317="",$B317="",$C317=""),"",'MPTO_working_3-way'!E316)</f>
        <v>3.1471569856029835</v>
      </c>
      <c r="I317" s="45">
        <f>IF(OR($A317="",$B317="",$C317=""),"",'MPTO_working_3-way'!F316)</f>
        <v>3.0080404179740698</v>
      </c>
      <c r="J317" s="46">
        <f>IF(OR($A317="",$B317="",$C317=""),"",'MPTO_working_3-way'!G316)</f>
        <v>2.8586901421179207</v>
      </c>
      <c r="K317" s="44">
        <f>IF(OR($A317="",$B317="",$C317=""),"",'OddsRatio_working_3-way'!H316)</f>
        <v>3.1446563431122385</v>
      </c>
      <c r="L317" s="45">
        <f>IF(OR($A317="",$B317="",$C317=""),"",'OddsRatio_working_3-way'!I316)</f>
        <v>3.007987066345283</v>
      </c>
      <c r="M317" s="46">
        <f>IF(OR($A317="",$B317="",$C317=""),"",'OddsRatio_working_3-way'!J316)</f>
        <v>2.8608047682885602</v>
      </c>
      <c r="N317" s="47">
        <f t="shared" si="68"/>
        <v>31.825378337722434</v>
      </c>
      <c r="O317" s="48">
        <f t="shared" si="69"/>
        <v>33.24713063459663</v>
      </c>
      <c r="P317" s="48">
        <f t="shared" si="70"/>
        <v>34.927491027680944</v>
      </c>
      <c r="Q317" t="s">
        <v>409</v>
      </c>
      <c r="R317" t="s">
        <v>123</v>
      </c>
      <c r="S317" s="38">
        <v>44501</v>
      </c>
      <c r="T317" s="50">
        <v>100</v>
      </c>
      <c r="U317" s="50">
        <f t="shared" si="71"/>
        <v>67.10526315789474</v>
      </c>
      <c r="V317" s="50">
        <f t="shared" si="72"/>
        <v>65.635738831615114</v>
      </c>
      <c r="W317" s="50">
        <f t="shared" si="73"/>
        <v>63.898916967509031</v>
      </c>
      <c r="X317" s="50">
        <f t="shared" si="74"/>
        <v>70.465344200875862</v>
      </c>
      <c r="Y317" s="50">
        <f t="shared" si="75"/>
        <v>68.995819874596236</v>
      </c>
      <c r="Z317" s="50">
        <f t="shared" si="76"/>
        <v>67.258998010490146</v>
      </c>
      <c r="AA317" s="50">
        <f t="shared" si="77"/>
        <v>-3.3600810429811219</v>
      </c>
      <c r="AB317" s="50">
        <f t="shared" si="78"/>
        <v>-3.3600810429811219</v>
      </c>
      <c r="AC317" s="50">
        <f t="shared" si="79"/>
        <v>-3.3600810429811148</v>
      </c>
      <c r="AF317">
        <v>2.88</v>
      </c>
      <c r="AG317">
        <v>1.45</v>
      </c>
      <c r="AH317" s="57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3">
        <f t="shared" si="67"/>
        <v>4.45990663287823E-2</v>
      </c>
      <c r="E318" s="44">
        <f>IF(OR($A318="",$B318="",$C318=""),"",A318*'MPTO_working_3-way'!$I317)</f>
        <v>6.2258104353195423</v>
      </c>
      <c r="F318" s="45">
        <f>IF(OR($A318="",$B318="",$C318=""),"",B318*'MPTO_working_3-way'!$I317)</f>
        <v>4.2828561719480067</v>
      </c>
      <c r="G318" s="46">
        <f>IF(OR($A318="",$B318="",$C318=""),"",C318*'MPTO_working_3-way'!$I317)</f>
        <v>1.6504665247994761</v>
      </c>
      <c r="H318" s="44">
        <f>IF(OR($A318="",$B318="",$C318=""),"",'MPTO_working_3-way'!E317)</f>
        <v>6.5394149077917421</v>
      </c>
      <c r="I318" s="45">
        <f>IF(OR($A318="",$B318="",$C318=""),"",'MPTO_working_3-way'!F317)</f>
        <v>4.3661242558940421</v>
      </c>
      <c r="J318" s="46">
        <f>IF(OR($A318="",$B318="",$C318=""),"",'MPTO_working_3-way'!G317)</f>
        <v>1.6180050646717909</v>
      </c>
      <c r="K318" s="44">
        <f>IF(OR($A318="",$B318="",$C318=""),"",'OddsRatio_working_3-way'!H317)</f>
        <v>6.3780015153168037</v>
      </c>
      <c r="L318" s="45">
        <f>IF(OR($A318="",$B318="",$C318=""),"",'OddsRatio_working_3-way'!I317)</f>
        <v>4.3612509470730014</v>
      </c>
      <c r="M318" s="46">
        <f>IF(OR($A318="",$B318="",$C318=""),"",'OddsRatio_working_3-way'!J317)</f>
        <v>1.6288792094523679</v>
      </c>
      <c r="N318" s="47">
        <f t="shared" si="68"/>
        <v>16.062165888105369</v>
      </c>
      <c r="O318" s="48">
        <f t="shared" si="69"/>
        <v>23.348904559294638</v>
      </c>
      <c r="P318" s="48">
        <f t="shared" si="70"/>
        <v>60.5889295526</v>
      </c>
      <c r="Q318" t="s">
        <v>300</v>
      </c>
      <c r="R318" t="s">
        <v>65</v>
      </c>
      <c r="S318" s="38">
        <v>44501</v>
      </c>
      <c r="T318" s="50">
        <v>100</v>
      </c>
      <c r="U318" s="50">
        <f t="shared" si="71"/>
        <v>83.22147651006712</v>
      </c>
      <c r="V318" s="50">
        <f t="shared" si="72"/>
        <v>75.609756097560975</v>
      </c>
      <c r="W318" s="50">
        <f t="shared" si="73"/>
        <v>36.708860759493668</v>
      </c>
      <c r="X318" s="50">
        <f t="shared" si="74"/>
        <v>87.68138314294535</v>
      </c>
      <c r="Y318" s="50">
        <f t="shared" si="75"/>
        <v>80.069662730439205</v>
      </c>
      <c r="Z318" s="50">
        <f t="shared" si="76"/>
        <v>41.168767392371912</v>
      </c>
      <c r="AA318" s="50">
        <f t="shared" si="77"/>
        <v>-4.45990663287823</v>
      </c>
      <c r="AB318" s="50">
        <f t="shared" si="78"/>
        <v>-4.45990663287823</v>
      </c>
      <c r="AC318" s="50">
        <f t="shared" si="79"/>
        <v>-4.4599066328782442</v>
      </c>
      <c r="AF318">
        <v>1.58</v>
      </c>
      <c r="AG318">
        <v>2.41</v>
      </c>
      <c r="AH318" s="57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68">
        <f t="shared" si="68"/>
        <v>54.846741158491561</v>
      </c>
      <c r="O319" s="69">
        <f t="shared" si="69"/>
        <v>24.422849116376646</v>
      </c>
      <c r="P319" s="69">
        <f t="shared" si="70"/>
        <v>20.7304097251318</v>
      </c>
      <c r="Q319" s="23" t="s">
        <v>128</v>
      </c>
      <c r="R319" s="23" t="s">
        <v>167</v>
      </c>
      <c r="S319" s="70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1"/>
      <c r="AE319" s="41"/>
      <c r="AF319" s="23">
        <v>1.72</v>
      </c>
      <c r="AG319" s="23">
        <v>2.02</v>
      </c>
      <c r="AH319" s="71" t="s">
        <v>428</v>
      </c>
      <c r="AI319" s="41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3">
        <f t="shared" si="67"/>
        <v>3.4416273016484977E-2</v>
      </c>
      <c r="E320" s="44">
        <f>IF(OR($A320="",$B320="",$C320=""),"",A320*'MPTO_working_3-way'!$I319)</f>
        <v>1.934358430540827</v>
      </c>
      <c r="F320" s="45">
        <f>IF(OR($A320="",$B320="",$C320=""),"",B320*'MPTO_working_3-way'!$I319)</f>
        <v>4.0445676274944562</v>
      </c>
      <c r="G320" s="46">
        <f>IF(OR($A320="",$B320="",$C320=""),"",C320*'MPTO_working_3-way'!$I319)</f>
        <v>4.241106719367588</v>
      </c>
      <c r="H320" s="44">
        <f>IF(OR($A320="",$B320="",$C320=""),"",'MPTO_working_3-way'!E319)</f>
        <v>1.9109962395829947</v>
      </c>
      <c r="I320" s="45">
        <f>IF(OR($A320="",$B320="",$C320=""),"",'MPTO_working_3-way'!F319)</f>
        <v>4.0936230471017003</v>
      </c>
      <c r="J320" s="46">
        <f>IF(OR($A320="",$B320="",$C320=""),"",'MPTO_working_3-way'!G319)</f>
        <v>4.3023641642471988</v>
      </c>
      <c r="K320" s="44">
        <f>IF(OR($A320="",$B320="",$C320=""),"",'OddsRatio_working_3-way'!H319)</f>
        <v>1.9197639650404532</v>
      </c>
      <c r="L320" s="45">
        <f>IF(OR($A320="",$B320="",$C320=""),"",'OddsRatio_working_3-way'!I319)</f>
        <v>4.0764518830663423</v>
      </c>
      <c r="M320" s="46">
        <f>IF(OR($A320="",$B320="",$C320=""),"",'OddsRatio_working_3-way'!J319)</f>
        <v>4.2773198754314983</v>
      </c>
      <c r="N320" s="47">
        <f t="shared" ref="N320:N351" si="80">(1/E320)* 100</f>
        <v>51.696727153116605</v>
      </c>
      <c r="O320" s="48">
        <f t="shared" ref="O320:O351" si="81">(1/F320)* 100</f>
        <v>24.724521681925339</v>
      </c>
      <c r="P320" s="48">
        <f t="shared" ref="P320:P351" si="82">(1/G320)* 100</f>
        <v>23.578751164958067</v>
      </c>
      <c r="Q320" t="s">
        <v>333</v>
      </c>
      <c r="R320" t="s">
        <v>330</v>
      </c>
      <c r="S320" s="38">
        <v>44208</v>
      </c>
      <c r="T320" s="50">
        <v>100</v>
      </c>
      <c r="U320" s="50">
        <f t="shared" ref="U320:U351" si="83">(1/A320)*((T320*A320)-T320)</f>
        <v>46.524064171122987</v>
      </c>
      <c r="V320" s="50">
        <f t="shared" ref="V320:V351" si="84">(1/B320)*((T320*B320)-T320)</f>
        <v>74.424552429667528</v>
      </c>
      <c r="W320" s="50">
        <f t="shared" ref="W320:W351" si="85">(1/C320)*((T320*C320)-T320)</f>
        <v>75.609756097560975</v>
      </c>
      <c r="X320" s="50">
        <f t="shared" ref="X320:X351" si="86">((1/B320)+(1/C320))*T320</f>
        <v>49.96569147277151</v>
      </c>
      <c r="Y320" s="50">
        <f t="shared" ref="Y320:Y351" si="87">((1/A320)+(1/C320))*T320</f>
        <v>77.866179731316024</v>
      </c>
      <c r="Z320" s="50">
        <f t="shared" ref="Z320:Z351" si="88">((1/A320)+(1/B320))*T320</f>
        <v>79.05138339920947</v>
      </c>
      <c r="AA320" s="50">
        <f t="shared" ref="AA320:AA351" si="89">U320-X320</f>
        <v>-3.4416273016485235</v>
      </c>
      <c r="AB320" s="50">
        <f t="shared" ref="AB320:AB351" si="90">V320-Y320</f>
        <v>-3.4416273016484951</v>
      </c>
      <c r="AC320" s="50">
        <f t="shared" ref="AC320:AC351" si="91">W320-Z320</f>
        <v>-3.4416273016484951</v>
      </c>
      <c r="AF320">
        <v>1.62</v>
      </c>
      <c r="AG320">
        <v>2.38</v>
      </c>
      <c r="AH320" s="57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3">
        <f t="shared" si="67"/>
        <v>2.2222325801078968E-2</v>
      </c>
      <c r="E321" s="44">
        <f>IF(OR($A321="",$B321="",$C321=""),"",A321*'MPTO_working_3-way'!$I320)</f>
        <v>2.5862224842767296</v>
      </c>
      <c r="F321" s="45">
        <f>IF(OR($A321="",$B321="",$C321=""),"",B321*'MPTO_working_3-way'!$I320)</f>
        <v>3.2506669960474315</v>
      </c>
      <c r="G321" s="46">
        <f>IF(OR($A321="",$B321="",$C321=""),"",C321*'MPTO_working_3-way'!$I320)</f>
        <v>3.2711114425634529</v>
      </c>
      <c r="H321" s="44">
        <f>IF(OR($A321="",$B321="",$C321=""),"",'MPTO_working_3-way'!E320)</f>
        <v>2.578319849058015</v>
      </c>
      <c r="I321" s="45">
        <f>IF(OR($A321="",$B321="",$C321=""),"",'MPTO_working_3-way'!F320)</f>
        <v>3.2567140666928664</v>
      </c>
      <c r="J321" s="46">
        <f>IF(OR($A321="",$B321="",$C321=""),"",'MPTO_working_3-way'!G320)</f>
        <v>3.27769384588747</v>
      </c>
      <c r="K321" s="44">
        <f>IF(OR($A321="",$B321="",$C321=""),"",'OddsRatio_working_3-way'!H320)</f>
        <v>2.5819210412990259</v>
      </c>
      <c r="L321" s="45">
        <f>IF(OR($A321="",$B321="",$C321=""),"",'OddsRatio_working_3-way'!I320)</f>
        <v>3.2539790000208346</v>
      </c>
      <c r="M321" s="46">
        <f>IF(OR($A321="",$B321="",$C321=""),"",'OddsRatio_working_3-way'!J320)</f>
        <v>3.274657706443044</v>
      </c>
      <c r="N321" s="47">
        <f t="shared" si="80"/>
        <v>38.666433614262807</v>
      </c>
      <c r="O321" s="48">
        <f t="shared" si="81"/>
        <v>30.762917309460651</v>
      </c>
      <c r="P321" s="48">
        <f t="shared" si="82"/>
        <v>30.570649076276528</v>
      </c>
      <c r="Q321" t="s">
        <v>70</v>
      </c>
      <c r="R321" t="s">
        <v>69</v>
      </c>
      <c r="S321" s="38">
        <v>44208</v>
      </c>
      <c r="T321" s="50">
        <v>100</v>
      </c>
      <c r="U321" s="50">
        <f t="shared" si="83"/>
        <v>60.474308300395251</v>
      </c>
      <c r="V321" s="50">
        <f t="shared" si="84"/>
        <v>68.55345911949685</v>
      </c>
      <c r="W321" s="50">
        <f t="shared" si="85"/>
        <v>68.75</v>
      </c>
      <c r="X321" s="50">
        <f t="shared" si="86"/>
        <v>62.696540880503136</v>
      </c>
      <c r="Y321" s="50">
        <f t="shared" si="87"/>
        <v>70.775691699604749</v>
      </c>
      <c r="Z321" s="50">
        <f t="shared" si="88"/>
        <v>70.972232580107899</v>
      </c>
      <c r="AA321" s="50">
        <f t="shared" si="89"/>
        <v>-2.2222325801078853</v>
      </c>
      <c r="AB321" s="50">
        <f t="shared" si="90"/>
        <v>-2.2222325801078995</v>
      </c>
      <c r="AC321" s="50">
        <f t="shared" si="91"/>
        <v>-2.2222325801078995</v>
      </c>
      <c r="AF321">
        <v>2.57</v>
      </c>
      <c r="AG321">
        <v>1.56</v>
      </c>
      <c r="AH321" s="57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3">
        <f t="shared" si="67"/>
        <v>4.3458317589764484E-2</v>
      </c>
      <c r="E322" s="44">
        <f>IF(OR($A322="",$B322="",$C322=""),"",A322*'MPTO_working_3-way'!$I321)</f>
        <v>2.8486412070200569</v>
      </c>
      <c r="F322" s="45">
        <f>IF(OR($A322="",$B322="",$C322=""),"",B322*'MPTO_working_3-way'!$I321)</f>
        <v>3.6416695283882783</v>
      </c>
      <c r="G322" s="46">
        <f>IF(OR($A322="",$B322="",$C322=""),"",C322*'MPTO_working_3-way'!$I321)</f>
        <v>2.671253293029797</v>
      </c>
      <c r="H322" s="44">
        <f>IF(OR($A322="",$B322="",$C322=""),"",'MPTO_working_3-way'!E321)</f>
        <v>2.8424089425981491</v>
      </c>
      <c r="I322" s="45">
        <f>IF(OR($A322="",$B322="",$C322=""),"",'MPTO_working_3-way'!F321)</f>
        <v>3.6758375140633075</v>
      </c>
      <c r="J322" s="46">
        <f>IF(OR($A322="",$B322="",$C322=""),"",'MPTO_working_3-way'!G321)</f>
        <v>2.65859238591915</v>
      </c>
      <c r="K322" s="44">
        <f>IF(OR($A322="",$B322="",$C322=""),"",'OddsRatio_working_3-way'!H321)</f>
        <v>2.8463134742592278</v>
      </c>
      <c r="L322" s="45">
        <f>IF(OR($A322="",$B322="",$C322=""),"",'OddsRatio_working_3-way'!I321)</f>
        <v>3.6574107230667492</v>
      </c>
      <c r="M322" s="46">
        <f>IF(OR($A322="",$B322="",$C322=""),"",'OddsRatio_working_3-way'!J321)</f>
        <v>2.6648838264996506</v>
      </c>
      <c r="N322" s="47">
        <f t="shared" si="80"/>
        <v>35.104456031024448</v>
      </c>
      <c r="O322" s="48">
        <f t="shared" si="81"/>
        <v>27.459932654640895</v>
      </c>
      <c r="P322" s="48">
        <f t="shared" si="82"/>
        <v>37.435611314334665</v>
      </c>
      <c r="Q322" t="s">
        <v>302</v>
      </c>
      <c r="R322" t="s">
        <v>301</v>
      </c>
      <c r="S322" s="38">
        <v>44208</v>
      </c>
      <c r="T322" s="50">
        <v>100</v>
      </c>
      <c r="U322" s="50">
        <f t="shared" si="83"/>
        <v>63.369963369963365</v>
      </c>
      <c r="V322" s="50">
        <f t="shared" si="84"/>
        <v>71.346704871060169</v>
      </c>
      <c r="W322" s="50">
        <f t="shared" si="85"/>
        <v>60.9375</v>
      </c>
      <c r="X322" s="50">
        <f t="shared" si="86"/>
        <v>67.715795128939831</v>
      </c>
      <c r="Y322" s="50">
        <f t="shared" si="87"/>
        <v>75.692536630036628</v>
      </c>
      <c r="Z322" s="50">
        <f t="shared" si="88"/>
        <v>65.283331758976445</v>
      </c>
      <c r="AA322" s="50">
        <f t="shared" si="89"/>
        <v>-4.3458317589764661</v>
      </c>
      <c r="AB322" s="50">
        <f t="shared" si="90"/>
        <v>-4.345831758976459</v>
      </c>
      <c r="AC322" s="50">
        <f t="shared" si="91"/>
        <v>-4.3458317589764448</v>
      </c>
      <c r="AF322">
        <v>1.79</v>
      </c>
      <c r="AG322">
        <v>2.0499999999999998</v>
      </c>
      <c r="AH322" s="57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3">
        <f t="shared" si="67"/>
        <v>2.6693598375615357E-2</v>
      </c>
      <c r="E323" s="44">
        <f>IF(OR($A323="",$B323="",$C323=""),"",A323*'MPTO_working_3-way'!$I322)</f>
        <v>7.5256640760932605</v>
      </c>
      <c r="F323" s="45">
        <f>IF(OR($A323="",$B323="",$C323=""),"",B323*'MPTO_working_3-way'!$I322)</f>
        <v>4.7843921684303679</v>
      </c>
      <c r="G323" s="46">
        <f>IF(OR($A323="",$B323="",$C323=""),"",C323*'MPTO_working_3-way'!$I322)</f>
        <v>1.5195065255959108</v>
      </c>
      <c r="H323" s="44">
        <f>IF(OR($A323="",$B323="",$C323=""),"",'MPTO_working_3-way'!E322)</f>
        <v>7.8414286293368098</v>
      </c>
      <c r="I323" s="45">
        <f>IF(OR($A323="",$B323="",$C323=""),"",'MPTO_working_3-way'!F322)</f>
        <v>4.8615808617996095</v>
      </c>
      <c r="J323" s="46">
        <f>IF(OR($A323="",$B323="",$C323=""),"",'MPTO_working_3-way'!G322)</f>
        <v>1.4997499701949915</v>
      </c>
      <c r="K323" s="44">
        <f>IF(OR($A323="",$B323="",$C323=""),"",'OddsRatio_working_3-way'!H322)</f>
        <v>7.6752154632464205</v>
      </c>
      <c r="L323" s="45">
        <f>IF(OR($A323="",$B323="",$C323=""),"",'OddsRatio_working_3-way'!I322)</f>
        <v>4.8596032536306319</v>
      </c>
      <c r="M323" s="46">
        <f>IF(OR($A323="",$B323="",$C323=""),"",'OddsRatio_working_3-way'!J322)</f>
        <v>1.5061774758859845</v>
      </c>
      <c r="N323" s="47">
        <f t="shared" si="80"/>
        <v>13.287863899967247</v>
      </c>
      <c r="O323" s="48">
        <f t="shared" si="81"/>
        <v>20.901296649519292</v>
      </c>
      <c r="P323" s="48">
        <f t="shared" si="82"/>
        <v>65.810839450513456</v>
      </c>
      <c r="Q323" t="s">
        <v>73</v>
      </c>
      <c r="R323" t="s">
        <v>137</v>
      </c>
      <c r="S323" s="38">
        <v>44208</v>
      </c>
      <c r="T323" s="50">
        <v>100</v>
      </c>
      <c r="U323" s="50">
        <f t="shared" si="83"/>
        <v>86.357435197817196</v>
      </c>
      <c r="V323" s="50">
        <f t="shared" si="84"/>
        <v>78.540772532188839</v>
      </c>
      <c r="W323" s="50">
        <f t="shared" si="85"/>
        <v>32.432432432432435</v>
      </c>
      <c r="X323" s="50">
        <f t="shared" si="86"/>
        <v>89.026795035378726</v>
      </c>
      <c r="Y323" s="50">
        <f t="shared" si="87"/>
        <v>81.210132369750383</v>
      </c>
      <c r="Z323" s="50">
        <f t="shared" si="88"/>
        <v>35.101792269993972</v>
      </c>
      <c r="AA323" s="50">
        <f t="shared" si="89"/>
        <v>-2.6693598375615295</v>
      </c>
      <c r="AB323" s="50">
        <f t="shared" si="90"/>
        <v>-2.6693598375615437</v>
      </c>
      <c r="AC323" s="50">
        <f t="shared" si="91"/>
        <v>-2.6693598375615366</v>
      </c>
      <c r="AF323">
        <v>1.72</v>
      </c>
      <c r="AG323">
        <v>2.2200000000000002</v>
      </c>
      <c r="AH323" s="57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3">
        <f t="shared" si="67"/>
        <v>2.2550726265348819E-2</v>
      </c>
      <c r="E324" s="44">
        <f>IF(OR($A324="",$B324="",$C324=""),"",A324*'MPTO_working_3-way'!$I323)</f>
        <v>2.6177298592392932</v>
      </c>
      <c r="F324" s="45">
        <f>IF(OR($A324="",$B324="",$C324=""),"",B324*'MPTO_working_3-way'!$I323)</f>
        <v>3.2517113095238095</v>
      </c>
      <c r="G324" s="46">
        <f>IF(OR($A324="",$B324="",$C324=""),"",C324*'MPTO_working_3-way'!$I323)</f>
        <v>3.2210347877358485</v>
      </c>
      <c r="H324" s="44">
        <f>IF(OR($A324="",$B324="",$C324=""),"",'MPTO_working_3-way'!E323)</f>
        <v>2.6102293917901029</v>
      </c>
      <c r="I324" s="45">
        <f>IF(OR($A324="",$B324="",$C324=""),"",'MPTO_working_3-way'!F323)</f>
        <v>3.2578755062734714</v>
      </c>
      <c r="J324" s="46">
        <f>IF(OR($A324="",$B324="",$C324=""),"",'MPTO_working_3-way'!G323)</f>
        <v>3.2263954383722266</v>
      </c>
      <c r="K324" s="44">
        <f>IF(OR($A324="",$B324="",$C324=""),"",'OddsRatio_working_3-way'!H323)</f>
        <v>2.6136703590129988</v>
      </c>
      <c r="L324" s="45">
        <f>IF(OR($A324="",$B324="",$C324=""),"",'OddsRatio_working_3-way'!I323)</f>
        <v>3.2550008863130371</v>
      </c>
      <c r="M324" s="46">
        <f>IF(OR($A324="",$B324="",$C324=""),"",'OddsRatio_working_3-way'!J323)</f>
        <v>3.2239687640243262</v>
      </c>
      <c r="N324" s="47">
        <f t="shared" si="80"/>
        <v>38.201038830286251</v>
      </c>
      <c r="O324" s="48">
        <f t="shared" si="81"/>
        <v>30.753037548909685</v>
      </c>
      <c r="P324" s="48">
        <f t="shared" si="82"/>
        <v>31.045923620804068</v>
      </c>
      <c r="Q324" t="s">
        <v>71</v>
      </c>
      <c r="R324" t="s">
        <v>134</v>
      </c>
      <c r="S324" s="38">
        <v>44208</v>
      </c>
      <c r="T324" s="50">
        <v>100</v>
      </c>
      <c r="U324" s="50">
        <f t="shared" si="83"/>
        <v>60.9375</v>
      </c>
      <c r="V324" s="50">
        <f t="shared" si="84"/>
        <v>68.55345911949685</v>
      </c>
      <c r="W324" s="50">
        <f t="shared" si="85"/>
        <v>68.253968253968253</v>
      </c>
      <c r="X324" s="50">
        <f t="shared" si="86"/>
        <v>63.192572626534883</v>
      </c>
      <c r="Y324" s="50">
        <f t="shared" si="87"/>
        <v>70.808531746031747</v>
      </c>
      <c r="Z324" s="50">
        <f t="shared" si="88"/>
        <v>70.509040880503136</v>
      </c>
      <c r="AA324" s="50">
        <f t="shared" si="89"/>
        <v>-2.2550726265348828</v>
      </c>
      <c r="AB324" s="50">
        <f t="shared" si="90"/>
        <v>-2.255072626534897</v>
      </c>
      <c r="AC324" s="50">
        <f t="shared" si="91"/>
        <v>-2.2550726265348828</v>
      </c>
      <c r="AF324">
        <v>2.4300000000000002</v>
      </c>
      <c r="AG324">
        <v>1.62</v>
      </c>
      <c r="AH324" s="57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3">
        <f t="shared" ref="D325:D388" si="92">IF(OR($A325="",$B325="",$C325=""),"",(1/A325)+(1/B325)+(1/C325)-1)</f>
        <v>2.8007099676574665E-2</v>
      </c>
      <c r="E325" s="44">
        <f>IF(OR($A325="",$B325="",$C325=""),"",A325*'MPTO_working_3-way'!$I324)</f>
        <v>2.4363768262334822</v>
      </c>
      <c r="F325" s="45">
        <f>IF(OR($A325="",$B325="",$C325=""),"",B325*'MPTO_working_3-way'!$I324)</f>
        <v>3.4027034999294621</v>
      </c>
      <c r="G325" s="46">
        <f>IF(OR($A325="",$B325="",$C325=""),"",C325*'MPTO_working_3-way'!$I324)</f>
        <v>3.3821433579359308</v>
      </c>
      <c r="H325" s="44">
        <f>IF(OR($A325="",$B325="",$C325=""),"",'MPTO_working_3-way'!E324)</f>
        <v>2.4236241599057782</v>
      </c>
      <c r="I325" s="45">
        <f>IF(OR($A325="",$B325="",$C325=""),"",'MPTO_working_3-way'!F324)</f>
        <v>3.4155443037058912</v>
      </c>
      <c r="J325" s="46">
        <f>IF(OR($A325="",$B325="",$C325=""),"",'MPTO_working_3-way'!G324)</f>
        <v>3.3942526110895304</v>
      </c>
      <c r="K325" s="44">
        <f>IF(OR($A325="",$B325="",$C325=""),"",'OddsRatio_working_3-way'!H324)</f>
        <v>2.4292110702262262</v>
      </c>
      <c r="L325" s="45">
        <f>IF(OR($A325="",$B325="",$C325=""),"",'OddsRatio_working_3-way'!I324)</f>
        <v>3.4098376439580891</v>
      </c>
      <c r="M325" s="46">
        <f>IF(OR($A325="",$B325="",$C325=""),"",'OddsRatio_working_3-way'!J324)</f>
        <v>3.388973248772305</v>
      </c>
      <c r="N325" s="47">
        <f t="shared" si="80"/>
        <v>41.044553914344625</v>
      </c>
      <c r="O325" s="48">
        <f t="shared" si="81"/>
        <v>29.38839660936458</v>
      </c>
      <c r="P325" s="48">
        <f t="shared" si="82"/>
        <v>29.567049476290808</v>
      </c>
      <c r="Q325" t="s">
        <v>44</v>
      </c>
      <c r="R325" t="s">
        <v>85</v>
      </c>
      <c r="S325" s="38">
        <v>44208</v>
      </c>
      <c r="T325" s="50">
        <v>100</v>
      </c>
      <c r="U325" s="50">
        <f t="shared" si="83"/>
        <v>57.805907172995774</v>
      </c>
      <c r="V325" s="50">
        <f t="shared" si="84"/>
        <v>69.78851963746223</v>
      </c>
      <c r="W325" s="50">
        <f t="shared" si="85"/>
        <v>69.6048632218845</v>
      </c>
      <c r="X325" s="50">
        <f t="shared" si="86"/>
        <v>60.606617140653263</v>
      </c>
      <c r="Y325" s="50">
        <f t="shared" si="87"/>
        <v>72.589229605119712</v>
      </c>
      <c r="Z325" s="50">
        <f t="shared" si="88"/>
        <v>72.405573189541968</v>
      </c>
      <c r="AA325" s="50">
        <f t="shared" si="89"/>
        <v>-2.8007099676574896</v>
      </c>
      <c r="AB325" s="50">
        <f t="shared" si="90"/>
        <v>-2.8007099676574825</v>
      </c>
      <c r="AC325" s="50">
        <f t="shared" si="91"/>
        <v>-2.8007099676574683</v>
      </c>
      <c r="AF325">
        <v>2.09</v>
      </c>
      <c r="AG325">
        <v>1.8</v>
      </c>
      <c r="AH325" s="57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3">
        <f t="shared" si="92"/>
        <v>2.8861224707732225E-2</v>
      </c>
      <c r="E326" s="44">
        <f>IF(OR($A326="",$B326="",$C326=""),"",A326*'MPTO_working_3-way'!$I325)</f>
        <v>1.8416615922268407</v>
      </c>
      <c r="F326" s="45">
        <f>IF(OR($A326="",$B326="",$C326=""),"",B326*'MPTO_working_3-way'!$I325)</f>
        <v>3.6318801232182945</v>
      </c>
      <c r="G326" s="46">
        <f>IF(OR($A326="",$B326="",$C326=""),"",C326*'MPTO_working_3-way'!$I325)</f>
        <v>5.5044075521863673</v>
      </c>
      <c r="H326" s="44">
        <f>IF(OR($A326="",$B326="",$C326=""),"",'MPTO_working_3-way'!E325)</f>
        <v>1.8213648697321314</v>
      </c>
      <c r="I326" s="45">
        <f>IF(OR($A326="",$B326="",$C326=""),"",'MPTO_working_3-way'!F325)</f>
        <v>3.6540931535792605</v>
      </c>
      <c r="J326" s="46">
        <f>IF(OR($A326="",$B326="",$C326=""),"",'MPTO_working_3-way'!G325)</f>
        <v>5.6403017277937213</v>
      </c>
      <c r="K326" s="44">
        <f>IF(OR($A326="",$B326="",$C326=""),"",'OddsRatio_working_3-way'!H325)</f>
        <v>1.8290766872267108</v>
      </c>
      <c r="L326" s="45">
        <f>IF(OR($A326="",$B326="",$C326=""),"",'OddsRatio_working_3-way'!I325)</f>
        <v>3.6551443274475681</v>
      </c>
      <c r="M326" s="46">
        <f>IF(OR($A326="",$B326="",$C326=""),"",'OddsRatio_working_3-way'!J325)</f>
        <v>5.5651691005521418</v>
      </c>
      <c r="N326" s="47">
        <f t="shared" si="80"/>
        <v>54.298792146219022</v>
      </c>
      <c r="O326" s="48">
        <f t="shared" si="81"/>
        <v>27.533948425419847</v>
      </c>
      <c r="P326" s="48">
        <f t="shared" si="82"/>
        <v>18.167259428361131</v>
      </c>
      <c r="Q326" t="s">
        <v>132</v>
      </c>
      <c r="R326" t="s">
        <v>76</v>
      </c>
      <c r="S326" s="38">
        <v>44208</v>
      </c>
      <c r="T326" s="50">
        <v>100</v>
      </c>
      <c r="U326" s="50">
        <f t="shared" si="83"/>
        <v>44.134078212290497</v>
      </c>
      <c r="V326" s="50">
        <f t="shared" si="84"/>
        <v>71.671388101982998</v>
      </c>
      <c r="W326" s="50">
        <f t="shared" si="85"/>
        <v>81.308411214953281</v>
      </c>
      <c r="X326" s="50">
        <f t="shared" si="86"/>
        <v>47.020200683063727</v>
      </c>
      <c r="Y326" s="50">
        <f t="shared" si="87"/>
        <v>74.557510572756229</v>
      </c>
      <c r="Z326" s="50">
        <f t="shared" si="88"/>
        <v>84.194533685726498</v>
      </c>
      <c r="AA326" s="50">
        <f t="shared" si="89"/>
        <v>-2.8861224707732305</v>
      </c>
      <c r="AB326" s="50">
        <f t="shared" si="90"/>
        <v>-2.8861224707732305</v>
      </c>
      <c r="AC326" s="50">
        <f t="shared" si="91"/>
        <v>-2.8861224707732163</v>
      </c>
      <c r="AF326">
        <v>2.2599999999999998</v>
      </c>
      <c r="AG326">
        <v>1.69</v>
      </c>
      <c r="AH326" s="57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3">
        <f t="shared" si="92"/>
        <v>2.9188957394802095E-2</v>
      </c>
      <c r="E327" s="44">
        <f>IF(OR($A327="",$B327="",$C327=""),"",A327*'MPTO_working_3-way'!$I326)</f>
        <v>1.8834157920324879</v>
      </c>
      <c r="F327" s="45">
        <f>IF(OR($A327="",$B327="",$C327=""),"",B327*'MPTO_working_3-way'!$I326)</f>
        <v>3.7565396944910274</v>
      </c>
      <c r="G327" s="46">
        <f>IF(OR($A327="",$B327="",$C327=""),"",C327*'MPTO_working_3-way'!$I326)</f>
        <v>4.9298151059211017</v>
      </c>
      <c r="H327" s="44">
        <f>IF(OR($A327="",$B327="",$C327=""),"",'MPTO_working_3-way'!E326)</f>
        <v>1.8631743104965865</v>
      </c>
      <c r="I327" s="45">
        <f>IF(OR($A327="",$B327="",$C327=""),"",'MPTO_working_3-way'!F326)</f>
        <v>3.7843961360561487</v>
      </c>
      <c r="J327" s="46">
        <f>IF(OR($A327="",$B327="",$C327=""),"",'MPTO_working_3-way'!G326)</f>
        <v>5.0241507217762429</v>
      </c>
      <c r="K327" s="44">
        <f>IF(OR($A327="",$B327="",$C327=""),"",'OddsRatio_working_3-way'!H326)</f>
        <v>1.8708212913752162</v>
      </c>
      <c r="L327" s="45">
        <f>IF(OR($A327="",$B327="",$C327=""),"",'OddsRatio_working_3-way'!I326)</f>
        <v>3.7803330387280991</v>
      </c>
      <c r="M327" s="46">
        <f>IF(OR($A327="",$B327="",$C327=""),"",'OddsRatio_working_3-way'!J326)</f>
        <v>4.9764008365205639</v>
      </c>
      <c r="N327" s="47">
        <f t="shared" si="80"/>
        <v>53.095020453282395</v>
      </c>
      <c r="O327" s="48">
        <f t="shared" si="81"/>
        <v>26.620243131371723</v>
      </c>
      <c r="P327" s="48">
        <f t="shared" si="82"/>
        <v>20.284736415345883</v>
      </c>
      <c r="Q327" t="s">
        <v>43</v>
      </c>
      <c r="R327" t="s">
        <v>357</v>
      </c>
      <c r="S327" s="38">
        <v>44208</v>
      </c>
      <c r="T327" s="50">
        <v>100</v>
      </c>
      <c r="U327" s="50">
        <f t="shared" si="83"/>
        <v>45.355191256830594</v>
      </c>
      <c r="V327" s="50">
        <f t="shared" si="84"/>
        <v>72.602739726027394</v>
      </c>
      <c r="W327" s="50">
        <f t="shared" si="85"/>
        <v>79.123173277661792</v>
      </c>
      <c r="X327" s="50">
        <f t="shared" si="86"/>
        <v>48.274086996310807</v>
      </c>
      <c r="Y327" s="50">
        <f t="shared" si="87"/>
        <v>75.5216354655076</v>
      </c>
      <c r="Z327" s="50">
        <f t="shared" si="88"/>
        <v>82.042069017141998</v>
      </c>
      <c r="AA327" s="50">
        <f t="shared" si="89"/>
        <v>-2.9188957394802131</v>
      </c>
      <c r="AB327" s="50">
        <f t="shared" si="90"/>
        <v>-2.918895739480206</v>
      </c>
      <c r="AC327" s="50">
        <f t="shared" si="91"/>
        <v>-2.918895739480206</v>
      </c>
      <c r="AF327">
        <v>1.81</v>
      </c>
      <c r="AG327">
        <v>2.0699999999999998</v>
      </c>
      <c r="AH327" s="57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3">
        <f t="shared" si="92"/>
        <v>3.0079039812646258E-2</v>
      </c>
      <c r="E328" s="44">
        <f>IF(OR($A328="",$B328="",$C328=""),"",A328*'MPTO_working_3-way'!$I327)</f>
        <v>1.8850446428571428</v>
      </c>
      <c r="F328" s="45">
        <f>IF(OR($A328="",$B328="",$C328=""),"",B328*'MPTO_working_3-way'!$I327)</f>
        <v>3.9555035128805613</v>
      </c>
      <c r="G328" s="46">
        <f>IF(OR($A328="",$B328="",$C328=""),"",C328*'MPTO_working_3-way'!$I327)</f>
        <v>4.6147540983606561</v>
      </c>
      <c r="H328" s="44">
        <f>IF(OR($A328="",$B328="",$C328=""),"",'MPTO_working_3-way'!E327)</f>
        <v>1.8642048296875711</v>
      </c>
      <c r="I328" s="45">
        <f>IF(OR($A328="",$B328="",$C328=""),"",'MPTO_working_3-way'!F327)</f>
        <v>3.9937646141855017</v>
      </c>
      <c r="J328" s="46">
        <f>IF(OR($A328="",$B328="",$C328=""),"",'MPTO_working_3-way'!G327)</f>
        <v>4.690696876072777</v>
      </c>
      <c r="K328" s="44">
        <f>IF(OR($A328="",$B328="",$C328=""),"",'OddsRatio_working_3-way'!H327)</f>
        <v>1.8719747335600443</v>
      </c>
      <c r="L328" s="45">
        <f>IF(OR($A328="",$B328="",$C328=""),"",'OddsRatio_working_3-way'!I327)</f>
        <v>3.9836243895307537</v>
      </c>
      <c r="M328" s="46">
        <f>IF(OR($A328="",$B328="",$C328=""),"",'OddsRatio_working_3-way'!J327)</f>
        <v>4.6559904491433182</v>
      </c>
      <c r="N328" s="47">
        <f t="shared" si="80"/>
        <v>53.049141503848432</v>
      </c>
      <c r="O328" s="48">
        <f t="shared" si="81"/>
        <v>25.281231497927774</v>
      </c>
      <c r="P328" s="48">
        <f t="shared" si="82"/>
        <v>21.669626998223798</v>
      </c>
      <c r="Q328" t="s">
        <v>437</v>
      </c>
      <c r="R328" t="s">
        <v>438</v>
      </c>
      <c r="S328" s="38">
        <v>44208</v>
      </c>
      <c r="T328" s="50">
        <v>100</v>
      </c>
      <c r="U328" s="50">
        <f t="shared" si="83"/>
        <v>45.355191256830594</v>
      </c>
      <c r="V328" s="50">
        <f t="shared" si="84"/>
        <v>73.958333333333343</v>
      </c>
      <c r="W328" s="50">
        <f t="shared" si="85"/>
        <v>77.678571428571431</v>
      </c>
      <c r="X328" s="50">
        <f t="shared" si="86"/>
        <v>48.363095238095241</v>
      </c>
      <c r="Y328" s="50">
        <f t="shared" si="87"/>
        <v>76.966237314597961</v>
      </c>
      <c r="Z328" s="50">
        <f t="shared" si="88"/>
        <v>80.686475409836063</v>
      </c>
      <c r="AA328" s="50">
        <f t="shared" si="89"/>
        <v>-3.0079039812646471</v>
      </c>
      <c r="AB328" s="50">
        <f t="shared" si="90"/>
        <v>-3.0079039812646187</v>
      </c>
      <c r="AC328" s="50">
        <f t="shared" si="91"/>
        <v>-3.0079039812646329</v>
      </c>
      <c r="AF328">
        <v>1.76</v>
      </c>
      <c r="AG328">
        <v>2.15</v>
      </c>
      <c r="AH328" s="57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3">
        <f t="shared" si="92"/>
        <v>3.1941838676174283E-2</v>
      </c>
      <c r="E329" s="44">
        <f>IF(OR($A329="",$B329="",$C329=""),"",A329*'MPTO_working_3-way'!$I328)</f>
        <v>4.612780018882499</v>
      </c>
      <c r="F329" s="45">
        <f>IF(OR($A329="",$B329="",$C329=""),"",B329*'MPTO_working_3-way'!$I328)</f>
        <v>3.9420178237429857</v>
      </c>
      <c r="G329" s="46">
        <f>IF(OR($A329="",$B329="",$C329=""),"",C329*'MPTO_working_3-way'!$I328)</f>
        <v>1.888453564777399</v>
      </c>
      <c r="H329" s="44">
        <f>IF(OR($A329="",$B329="",$C329=""),"",'MPTO_working_3-way'!E328)</f>
        <v>4.693373309938548</v>
      </c>
      <c r="I329" s="45">
        <f>IF(OR($A329="",$B329="",$C329=""),"",'MPTO_working_3-way'!F328)</f>
        <v>3.9819565578075977</v>
      </c>
      <c r="J329" s="46">
        <f>IF(OR($A329="",$B329="",$C329=""),"",'MPTO_working_3-way'!G328)</f>
        <v>1.866365233695366</v>
      </c>
      <c r="K329" s="44">
        <f>IF(OR($A329="",$B329="",$C329=""),"",'OddsRatio_working_3-way'!H328)</f>
        <v>4.6564271073227905</v>
      </c>
      <c r="L329" s="45">
        <f>IF(OR($A329="",$B329="",$C329=""),"",'OddsRatio_working_3-way'!I328)</f>
        <v>3.9715056030692422</v>
      </c>
      <c r="M329" s="46">
        <f>IF(OR($A329="",$B329="",$C329=""),"",'OddsRatio_working_3-way'!J328)</f>
        <v>1.8745920746622242</v>
      </c>
      <c r="N329" s="47">
        <f t="shared" si="80"/>
        <v>21.678900704271214</v>
      </c>
      <c r="O329" s="48">
        <f t="shared" si="81"/>
        <v>25.367718886935165</v>
      </c>
      <c r="P329" s="48">
        <f t="shared" si="82"/>
        <v>52.953380408793628</v>
      </c>
      <c r="Q329" t="s">
        <v>363</v>
      </c>
      <c r="R329" t="s">
        <v>439</v>
      </c>
      <c r="S329" s="38">
        <v>44208</v>
      </c>
      <c r="T329" s="50">
        <v>100</v>
      </c>
      <c r="U329" s="50">
        <f t="shared" si="83"/>
        <v>77.628635346756155</v>
      </c>
      <c r="V329" s="50">
        <f t="shared" si="84"/>
        <v>73.821989528795811</v>
      </c>
      <c r="W329" s="50">
        <f t="shared" si="85"/>
        <v>45.355191256830594</v>
      </c>
      <c r="X329" s="50">
        <f t="shared" si="86"/>
        <v>80.822819214373581</v>
      </c>
      <c r="Y329" s="50">
        <f t="shared" si="87"/>
        <v>77.016173396413251</v>
      </c>
      <c r="Z329" s="50">
        <f t="shared" si="88"/>
        <v>48.549375124448034</v>
      </c>
      <c r="AA329" s="50">
        <f t="shared" si="89"/>
        <v>-3.1941838676174257</v>
      </c>
      <c r="AB329" s="50">
        <f t="shared" si="90"/>
        <v>-3.1941838676174399</v>
      </c>
      <c r="AC329" s="50">
        <f t="shared" si="91"/>
        <v>-3.1941838676174399</v>
      </c>
      <c r="AF329">
        <v>2.02</v>
      </c>
      <c r="AG329">
        <v>1.87</v>
      </c>
      <c r="AH329" s="57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3">
        <f t="shared" si="92"/>
        <v>2.6479537465979863E-2</v>
      </c>
      <c r="E330" s="44">
        <f>IF(OR($A330="",$B330="",$C330=""),"",A330*'MPTO_working_3-way'!$I329)</f>
        <v>3.1820865661445379</v>
      </c>
      <c r="F330" s="45">
        <f>IF(OR($A330="",$B330="",$C330=""),"",B330*'MPTO_working_3-way'!$I329)</f>
        <v>3.3257937013897751</v>
      </c>
      <c r="G330" s="46">
        <f>IF(OR($A330="",$B330="",$C330=""),"",C330*'MPTO_working_3-way'!$I329)</f>
        <v>2.5969932297889287</v>
      </c>
      <c r="H330" s="44">
        <f>IF(OR($A330="",$B330="",$C330=""),"",'MPTO_working_3-way'!E329)</f>
        <v>3.1872090145292065</v>
      </c>
      <c r="I330" s="45">
        <f>IF(OR($A330="",$B330="",$C330=""),"",'MPTO_working_3-way'!F329)</f>
        <v>3.3353850084791303</v>
      </c>
      <c r="J330" s="46">
        <f>IF(OR($A330="",$B330="",$C330=""),"",'MPTO_working_3-way'!G329)</f>
        <v>2.5877880941453784</v>
      </c>
      <c r="K330" s="44">
        <f>IF(OR($A330="",$B330="",$C330=""),"",'OddsRatio_working_3-way'!H329)</f>
        <v>3.1850825791269308</v>
      </c>
      <c r="L330" s="45">
        <f>IF(OR($A330="",$B330="",$C330=""),"",'OddsRatio_working_3-way'!I329)</f>
        <v>3.3307547510687265</v>
      </c>
      <c r="M330" s="46">
        <f>IF(OR($A330="",$B330="",$C330=""),"",'OddsRatio_working_3-way'!J329)</f>
        <v>2.5919887362210492</v>
      </c>
      <c r="N330" s="47">
        <f t="shared" si="80"/>
        <v>31.425920672284363</v>
      </c>
      <c r="O330" s="48">
        <f t="shared" si="81"/>
        <v>30.068010519778248</v>
      </c>
      <c r="P330" s="48">
        <f t="shared" si="82"/>
        <v>38.506068807937375</v>
      </c>
      <c r="Q330" t="s">
        <v>365</v>
      </c>
      <c r="R330" t="s">
        <v>440</v>
      </c>
      <c r="S330" s="38">
        <v>44208</v>
      </c>
      <c r="T330" s="50">
        <v>100</v>
      </c>
      <c r="U330" s="50">
        <f t="shared" si="83"/>
        <v>67.741935483870961</v>
      </c>
      <c r="V330" s="50">
        <f t="shared" si="84"/>
        <v>69.135802469135797</v>
      </c>
      <c r="W330" s="50">
        <f t="shared" si="85"/>
        <v>60.474308300395251</v>
      </c>
      <c r="X330" s="50">
        <f t="shared" si="86"/>
        <v>70.389889230468938</v>
      </c>
      <c r="Y330" s="50">
        <f t="shared" si="87"/>
        <v>71.783756215733789</v>
      </c>
      <c r="Z330" s="50">
        <f t="shared" si="88"/>
        <v>63.122262046993228</v>
      </c>
      <c r="AA330" s="50">
        <f t="shared" si="89"/>
        <v>-2.6479537465979774</v>
      </c>
      <c r="AB330" s="50">
        <f t="shared" si="90"/>
        <v>-2.6479537465979917</v>
      </c>
      <c r="AC330" s="50">
        <f t="shared" si="91"/>
        <v>-2.6479537465979774</v>
      </c>
      <c r="AF330">
        <v>2.2799999999999998</v>
      </c>
      <c r="AG330">
        <v>1.68</v>
      </c>
      <c r="AH330" s="57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3">
        <f t="shared" si="92"/>
        <v>2.8361268912444171E-2</v>
      </c>
      <c r="E331" s="44">
        <f>IF(OR($A331="",$B331="",$C331=""),"",A331*'MPTO_working_3-way'!$I330)</f>
        <v>2.3343800804312482</v>
      </c>
      <c r="F331" s="45">
        <f>IF(OR($A331="",$B331="",$C331=""),"",B331*'MPTO_working_3-way'!$I330)</f>
        <v>3.8769219837999147</v>
      </c>
      <c r="G331" s="46">
        <f>IF(OR($A331="",$B331="",$C331=""),"",C331*'MPTO_working_3-way'!$I330)</f>
        <v>3.1879199336285771</v>
      </c>
      <c r="H331" s="44">
        <f>IF(OR($A331="",$B331="",$C331=""),"",'MPTO_working_3-way'!E330)</f>
        <v>2.3197825967199468</v>
      </c>
      <c r="I331" s="45">
        <f>IF(OR($A331="",$B331="",$C331=""),"",'MPTO_working_3-way'!F330)</f>
        <v>3.9093311471963434</v>
      </c>
      <c r="J331" s="46">
        <f>IF(OR($A331="",$B331="",$C331=""),"",'MPTO_working_3-way'!G330)</f>
        <v>3.193593509806274</v>
      </c>
      <c r="K331" s="44">
        <f>IF(OR($A331="",$B331="",$C331=""),"",'OddsRatio_working_3-way'!H330)</f>
        <v>2.3261528515310528</v>
      </c>
      <c r="L331" s="45">
        <f>IF(OR($A331="",$B331="",$C331=""),"",'OddsRatio_working_3-way'!I330)</f>
        <v>3.8924751171189094</v>
      </c>
      <c r="M331" s="46">
        <f>IF(OR($A331="",$B331="",$C331=""),"",'OddsRatio_working_3-way'!J330)</f>
        <v>3.1928511718230004</v>
      </c>
      <c r="N331" s="47">
        <f t="shared" si="80"/>
        <v>42.837925511053122</v>
      </c>
      <c r="O331" s="48">
        <f t="shared" si="81"/>
        <v>25.793658066337024</v>
      </c>
      <c r="P331" s="48">
        <f t="shared" si="82"/>
        <v>31.368416422609862</v>
      </c>
      <c r="Q331" t="s">
        <v>290</v>
      </c>
      <c r="R331" t="s">
        <v>263</v>
      </c>
      <c r="S331" s="38">
        <v>44208</v>
      </c>
      <c r="T331" s="50">
        <v>100</v>
      </c>
      <c r="U331" s="50">
        <f t="shared" si="83"/>
        <v>55.947136563876647</v>
      </c>
      <c r="V331" s="50">
        <f t="shared" si="84"/>
        <v>73.474801061007966</v>
      </c>
      <c r="W331" s="50">
        <f t="shared" si="85"/>
        <v>67.741935483870961</v>
      </c>
      <c r="X331" s="50">
        <f t="shared" si="86"/>
        <v>58.78326345512108</v>
      </c>
      <c r="Y331" s="50">
        <f t="shared" si="87"/>
        <v>76.310927952252385</v>
      </c>
      <c r="Z331" s="50">
        <f t="shared" si="88"/>
        <v>70.578062375115394</v>
      </c>
      <c r="AA331" s="50">
        <f t="shared" si="89"/>
        <v>-2.8361268912444331</v>
      </c>
      <c r="AB331" s="50">
        <f t="shared" si="90"/>
        <v>-2.8361268912444189</v>
      </c>
      <c r="AC331" s="50">
        <f t="shared" si="91"/>
        <v>-2.8361268912444331</v>
      </c>
      <c r="AF331">
        <v>1.61</v>
      </c>
      <c r="AG331">
        <v>2.41</v>
      </c>
      <c r="AH331" s="57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3">
        <f t="shared" si="92"/>
        <v>2.9743980075710885E-2</v>
      </c>
      <c r="E332" s="44">
        <f>IF(OR($A332="",$B332="",$C332=""),"",A332*'MPTO_working_3-way'!$I331)</f>
        <v>1.8432417243355226</v>
      </c>
      <c r="F332" s="45">
        <f>IF(OR($A332="",$B332="",$C332=""),"",B332*'MPTO_working_3-way'!$I331)</f>
        <v>4.0365964018967864</v>
      </c>
      <c r="G332" s="46">
        <f>IF(OR($A332="",$B332="",$C332=""),"",C332*'MPTO_working_3-way'!$I331)</f>
        <v>4.7677146277505411</v>
      </c>
      <c r="H332" s="44">
        <f>IF(OR($A332="",$B332="",$C332=""),"",'MPTO_working_3-way'!E331)</f>
        <v>1.822341535221139</v>
      </c>
      <c r="I332" s="45">
        <f>IF(OR($A332="",$B332="",$C332=""),"",'MPTO_working_3-way'!F331)</f>
        <v>4.0785133263120255</v>
      </c>
      <c r="J332" s="46">
        <f>IF(OR($A332="",$B332="",$C332=""),"",'MPTO_working_3-way'!G331)</f>
        <v>4.8527656028524868</v>
      </c>
      <c r="K332" s="44">
        <f>IF(OR($A332="",$B332="",$C332=""),"",'OddsRatio_working_3-way'!H331)</f>
        <v>1.8300201460318455</v>
      </c>
      <c r="L332" s="45">
        <f>IF(OR($A332="",$B332="",$C332=""),"",'OddsRatio_working_3-way'!I331)</f>
        <v>4.0679225650797326</v>
      </c>
      <c r="M332" s="46">
        <f>IF(OR($A332="",$B332="",$C332=""),"",'OddsRatio_working_3-way'!J331)</f>
        <v>4.8138900380956962</v>
      </c>
      <c r="N332" s="47">
        <f t="shared" si="80"/>
        <v>54.252244119554845</v>
      </c>
      <c r="O332" s="48">
        <f t="shared" si="81"/>
        <v>24.773346166837552</v>
      </c>
      <c r="P332" s="48">
        <f t="shared" si="82"/>
        <v>20.974409713607603</v>
      </c>
      <c r="Q332" t="s">
        <v>295</v>
      </c>
      <c r="R332" t="s">
        <v>241</v>
      </c>
      <c r="S332" s="38">
        <v>44208</v>
      </c>
      <c r="T332" s="50">
        <v>100</v>
      </c>
      <c r="U332" s="50">
        <f t="shared" si="83"/>
        <v>44.134078212290497</v>
      </c>
      <c r="V332" s="50">
        <f t="shared" si="84"/>
        <v>74.489795918367349</v>
      </c>
      <c r="W332" s="50">
        <f t="shared" si="85"/>
        <v>78.40172786177105</v>
      </c>
      <c r="X332" s="50">
        <f t="shared" si="86"/>
        <v>47.108476219861593</v>
      </c>
      <c r="Y332" s="50">
        <f t="shared" si="87"/>
        <v>77.464193925938446</v>
      </c>
      <c r="Z332" s="50">
        <f t="shared" si="88"/>
        <v>81.376125869342147</v>
      </c>
      <c r="AA332" s="50">
        <f t="shared" si="89"/>
        <v>-2.9743980075710965</v>
      </c>
      <c r="AB332" s="50">
        <f t="shared" si="90"/>
        <v>-2.9743980075710965</v>
      </c>
      <c r="AC332" s="50">
        <f t="shared" si="91"/>
        <v>-2.9743980075710965</v>
      </c>
      <c r="AF332">
        <v>1.88</v>
      </c>
      <c r="AG332">
        <v>2</v>
      </c>
      <c r="AH332" s="57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3">
        <f t="shared" si="92"/>
        <v>3.0059773420131108E-2</v>
      </c>
      <c r="E333" s="44">
        <f>IF(OR($A333="",$B333="",$C333=""),"",A333*'MPTO_working_3-way'!$I332)</f>
        <v>4.5116618075801744</v>
      </c>
      <c r="F333" s="45">
        <f>IF(OR($A333="",$B333="",$C333=""),"",B333*'MPTO_working_3-way'!$I332)</f>
        <v>3.5331050228310499</v>
      </c>
      <c r="G333" s="46">
        <f>IF(OR($A333="",$B333="",$C333=""),"",C333*'MPTO_working_3-way'!$I332)</f>
        <v>2.0189171559034569</v>
      </c>
      <c r="H333" s="44">
        <f>IF(OR($A333="",$B333="",$C333=""),"",'MPTO_working_3-way'!E332)</f>
        <v>4.5810497641892978</v>
      </c>
      <c r="I333" s="45">
        <f>IF(OR($A333="",$B333="",$C333=""),"",'MPTO_working_3-way'!F332)</f>
        <v>3.5520790643422337</v>
      </c>
      <c r="J333" s="46">
        <f>IF(OR($A333="",$B333="",$C333=""),"",'MPTO_working_3-way'!G332)</f>
        <v>1.9992636425738795</v>
      </c>
      <c r="K333" s="44">
        <f>IF(OR($A333="",$B333="",$C333=""),"",'OddsRatio_working_3-way'!H332)</f>
        <v>4.5456320513987292</v>
      </c>
      <c r="L333" s="45">
        <f>IF(OR($A333="",$B333="",$C333=""),"",'OddsRatio_working_3-way'!I332)</f>
        <v>3.5490786641712764</v>
      </c>
      <c r="M333" s="46">
        <f>IF(OR($A333="",$B333="",$C333=""),"",'OddsRatio_working_3-way'!J332)</f>
        <v>2.0070434228824787</v>
      </c>
      <c r="N333" s="47">
        <f t="shared" si="80"/>
        <v>22.164781906300487</v>
      </c>
      <c r="O333" s="48">
        <f t="shared" si="81"/>
        <v>28.303715670436191</v>
      </c>
      <c r="P333" s="48">
        <f t="shared" si="82"/>
        <v>49.531502423263333</v>
      </c>
      <c r="Q333" t="s">
        <v>272</v>
      </c>
      <c r="R333" t="s">
        <v>270</v>
      </c>
      <c r="S333" s="38">
        <v>44208</v>
      </c>
      <c r="T333" s="50">
        <v>100</v>
      </c>
      <c r="U333" s="50">
        <f t="shared" si="83"/>
        <v>77.168949771689498</v>
      </c>
      <c r="V333" s="50">
        <f t="shared" si="84"/>
        <v>70.845481049562679</v>
      </c>
      <c r="W333" s="50">
        <f t="shared" si="85"/>
        <v>48.979591836734699</v>
      </c>
      <c r="X333" s="50">
        <f t="shared" si="86"/>
        <v>80.174927113702623</v>
      </c>
      <c r="Y333" s="50">
        <f t="shared" si="87"/>
        <v>73.851458391575804</v>
      </c>
      <c r="Z333" s="50">
        <f t="shared" si="88"/>
        <v>51.985569178747816</v>
      </c>
      <c r="AA333" s="50">
        <f t="shared" si="89"/>
        <v>-3.0059773420131251</v>
      </c>
      <c r="AB333" s="50">
        <f t="shared" si="90"/>
        <v>-3.0059773420131251</v>
      </c>
      <c r="AC333" s="50">
        <f t="shared" si="91"/>
        <v>-3.0059773420131179</v>
      </c>
      <c r="AF333">
        <v>2.7</v>
      </c>
      <c r="AG333">
        <v>1.51</v>
      </c>
      <c r="AH333" s="57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3">
        <f t="shared" si="92"/>
        <v>2.3669972608769685E-2</v>
      </c>
      <c r="E334" s="44">
        <f>IF(OR($A334="",$B334="",$C334=""),"",A334*'MPTO_working_3-way'!$I333)</f>
        <v>2.3851510361784336</v>
      </c>
      <c r="F334" s="45">
        <f>IF(OR($A334="",$B334="",$C334=""),"",B334*'MPTO_working_3-way'!$I333)</f>
        <v>3.1938503145393615</v>
      </c>
      <c r="G334" s="46">
        <f>IF(OR($A334="",$B334="",$C334=""),"",C334*'MPTO_working_3-way'!$I333)</f>
        <v>3.7363954000220092</v>
      </c>
      <c r="H334" s="44">
        <f>IF(OR($A334="",$B334="",$C334=""),"",'MPTO_working_3-way'!E333)</f>
        <v>2.3736361646639397</v>
      </c>
      <c r="I334" s="45">
        <f>IF(OR($A334="",$B334="",$C334=""),"",'MPTO_working_3-way'!F333)</f>
        <v>3.1987427186338677</v>
      </c>
      <c r="J334" s="46">
        <f>IF(OR($A334="",$B334="",$C334=""),"",'MPTO_working_3-way'!G333)</f>
        <v>3.7582312988120337</v>
      </c>
      <c r="K334" s="44">
        <f>IF(OR($A334="",$B334="",$C334=""),"",'OddsRatio_working_3-way'!H333)</f>
        <v>2.378715511594006</v>
      </c>
      <c r="L334" s="45">
        <f>IF(OR($A334="",$B334="",$C334=""),"",'OddsRatio_working_3-way'!I333)</f>
        <v>3.1976517929167616</v>
      </c>
      <c r="M334" s="46">
        <f>IF(OR($A334="",$B334="",$C334=""),"",'OddsRatio_working_3-way'!J333)</f>
        <v>3.7470647411459512</v>
      </c>
      <c r="N334" s="47">
        <f t="shared" si="80"/>
        <v>41.926066099454751</v>
      </c>
      <c r="O334" s="48">
        <f t="shared" si="81"/>
        <v>31.31017115760563</v>
      </c>
      <c r="P334" s="48">
        <f t="shared" si="82"/>
        <v>26.763762742939612</v>
      </c>
      <c r="Q334" t="s">
        <v>177</v>
      </c>
      <c r="R334" t="s">
        <v>111</v>
      </c>
      <c r="S334" s="38">
        <v>44208</v>
      </c>
      <c r="T334" s="50">
        <v>100</v>
      </c>
      <c r="U334" s="50">
        <f t="shared" si="83"/>
        <v>57.081545064377686</v>
      </c>
      <c r="V334" s="50">
        <f t="shared" si="84"/>
        <v>67.948717948717942</v>
      </c>
      <c r="W334" s="50">
        <f t="shared" si="85"/>
        <v>72.602739726027394</v>
      </c>
      <c r="X334" s="50">
        <f t="shared" si="86"/>
        <v>59.44854232525465</v>
      </c>
      <c r="Y334" s="50">
        <f t="shared" si="87"/>
        <v>70.315715209594913</v>
      </c>
      <c r="Z334" s="50">
        <f t="shared" si="88"/>
        <v>74.969736986904365</v>
      </c>
      <c r="AA334" s="50">
        <f t="shared" si="89"/>
        <v>-2.366997260876964</v>
      </c>
      <c r="AB334" s="50">
        <f t="shared" si="90"/>
        <v>-2.3669972608769712</v>
      </c>
      <c r="AC334" s="50">
        <f t="shared" si="91"/>
        <v>-2.3669972608769712</v>
      </c>
      <c r="AF334">
        <v>2.44</v>
      </c>
      <c r="AG334">
        <v>1.61</v>
      </c>
      <c r="AH334" s="57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3">
        <f t="shared" si="92"/>
        <v>2.4479501983655894E-2</v>
      </c>
      <c r="E335" s="44">
        <f>IF(OR($A335="",$B335="",$C335=""),"",A335*'MPTO_working_3-way'!$I334)</f>
        <v>2.0182246189078019</v>
      </c>
      <c r="F335" s="45">
        <f>IF(OR($A335="",$B335="",$C335=""),"",B335*'MPTO_working_3-way'!$I334)</f>
        <v>3.2885792013675355</v>
      </c>
      <c r="G335" s="46">
        <f>IF(OR($A335="",$B335="",$C335=""),"",C335*'MPTO_working_3-way'!$I334)</f>
        <v>4.9892151746604041</v>
      </c>
      <c r="H335" s="44">
        <f>IF(OR($A335="",$B335="",$C335=""),"",'MPTO_working_3-way'!E334)</f>
        <v>2.0021848674045173</v>
      </c>
      <c r="I335" s="45">
        <f>IF(OR($A335="",$B335="",$C335=""),"",'MPTO_working_3-way'!F334)</f>
        <v>3.2963412886318406</v>
      </c>
      <c r="J335" s="46">
        <f>IF(OR($A335="",$B335="",$C335=""),"",'MPTO_working_3-way'!G334)</f>
        <v>5.0715346288585526</v>
      </c>
      <c r="K335" s="44">
        <f>IF(OR($A335="",$B335="",$C335=""),"",'OddsRatio_working_3-way'!H334)</f>
        <v>2.0087997264751132</v>
      </c>
      <c r="L335" s="45">
        <f>IF(OR($A335="",$B335="",$C335=""),"",'OddsRatio_working_3-way'!I334)</f>
        <v>3.2983993768144333</v>
      </c>
      <c r="M335" s="46">
        <f>IF(OR($A335="",$B335="",$C335=""),"",'OddsRatio_working_3-way'!J334)</f>
        <v>5.0247989087202978</v>
      </c>
      <c r="N335" s="47">
        <f t="shared" si="80"/>
        <v>49.548498746446157</v>
      </c>
      <c r="O335" s="48">
        <f t="shared" si="81"/>
        <v>30.408268701090009</v>
      </c>
      <c r="P335" s="48">
        <f t="shared" si="82"/>
        <v>20.043232552463845</v>
      </c>
      <c r="Q335" t="s">
        <v>57</v>
      </c>
      <c r="R335" t="s">
        <v>155</v>
      </c>
      <c r="S335" s="38">
        <v>44208</v>
      </c>
      <c r="T335" s="50">
        <v>100</v>
      </c>
      <c r="U335" s="50">
        <f t="shared" si="83"/>
        <v>49.238578680203041</v>
      </c>
      <c r="V335" s="50">
        <f t="shared" si="84"/>
        <v>68.847352024922117</v>
      </c>
      <c r="W335" s="50">
        <f t="shared" si="85"/>
        <v>79.466119096509232</v>
      </c>
      <c r="X335" s="50">
        <f t="shared" si="86"/>
        <v>51.686528878568637</v>
      </c>
      <c r="Y335" s="50">
        <f t="shared" si="87"/>
        <v>71.295302223287706</v>
      </c>
      <c r="Z335" s="50">
        <f t="shared" si="88"/>
        <v>81.914069294874835</v>
      </c>
      <c r="AA335" s="50">
        <f t="shared" si="89"/>
        <v>-2.4479501983655965</v>
      </c>
      <c r="AB335" s="50">
        <f t="shared" si="90"/>
        <v>-2.4479501983655894</v>
      </c>
      <c r="AC335" s="50">
        <f t="shared" si="91"/>
        <v>-2.4479501983656036</v>
      </c>
      <c r="AF335">
        <v>2.61</v>
      </c>
      <c r="AG335">
        <v>1.55</v>
      </c>
      <c r="AH335" s="57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3">
        <f t="shared" si="92"/>
        <v>4.020697955274799E-2</v>
      </c>
      <c r="E336" s="44">
        <f>IF(OR($A336="",$B336="",$C336=""),"",A336*'MPTO_working_3-way'!$I335)</f>
        <v>1.9867953309457487</v>
      </c>
      <c r="F336" s="45">
        <f>IF(OR($A336="",$B336="",$C336=""),"",B336*'MPTO_working_3-way'!$I335)</f>
        <v>3.7343430565943652</v>
      </c>
      <c r="G336" s="46">
        <f>IF(OR($A336="",$B336="",$C336=""),"",C336*'MPTO_working_3-way'!$I335)</f>
        <v>4.3688693141215413</v>
      </c>
      <c r="H336" s="44">
        <f>IF(OR($A336="",$B336="",$C336=""),"",'MPTO_working_3-way'!E335)</f>
        <v>1.9601774930982971</v>
      </c>
      <c r="I336" s="45">
        <f>IF(OR($A336="",$B336="",$C336=""),"",'MPTO_working_3-way'!F335)</f>
        <v>3.7714614232183576</v>
      </c>
      <c r="J336" s="46">
        <f>IF(OR($A336="",$B336="",$C336=""),"",'MPTO_working_3-way'!G335)</f>
        <v>4.4505186789321263</v>
      </c>
      <c r="K336" s="44">
        <f>IF(OR($A336="",$B336="",$C336=""),"",'OddsRatio_working_3-way'!H335)</f>
        <v>1.9703499470395172</v>
      </c>
      <c r="L336" s="45">
        <f>IF(OR($A336="",$B336="",$C336=""),"",'OddsRatio_working_3-way'!I335)</f>
        <v>3.7617652338817025</v>
      </c>
      <c r="M336" s="46">
        <f>IF(OR($A336="",$B336="",$C336=""),"",'OddsRatio_working_3-way'!J335)</f>
        <v>4.4122195939851157</v>
      </c>
      <c r="N336" s="47">
        <f t="shared" si="80"/>
        <v>50.332310753115316</v>
      </c>
      <c r="O336" s="48">
        <f t="shared" si="81"/>
        <v>26.778471737729877</v>
      </c>
      <c r="P336" s="48">
        <f t="shared" si="82"/>
        <v>22.889217509154822</v>
      </c>
      <c r="Q336" t="s">
        <v>378</v>
      </c>
      <c r="R336" t="s">
        <v>329</v>
      </c>
      <c r="S336" s="38">
        <v>44209</v>
      </c>
      <c r="T336" s="50">
        <v>100</v>
      </c>
      <c r="U336" s="50">
        <f t="shared" si="83"/>
        <v>47.643979057591622</v>
      </c>
      <c r="V336" s="50">
        <f t="shared" si="84"/>
        <v>72.14484679665739</v>
      </c>
      <c r="W336" s="50">
        <f t="shared" si="85"/>
        <v>76.19047619047619</v>
      </c>
      <c r="X336" s="50">
        <f t="shared" si="86"/>
        <v>51.664677012866434</v>
      </c>
      <c r="Y336" s="50">
        <f t="shared" si="87"/>
        <v>76.165544751932174</v>
      </c>
      <c r="Z336" s="50">
        <f t="shared" si="88"/>
        <v>80.211174145751002</v>
      </c>
      <c r="AA336" s="50">
        <f t="shared" si="89"/>
        <v>-4.0206979552748123</v>
      </c>
      <c r="AB336" s="50">
        <f t="shared" si="90"/>
        <v>-4.0206979552747839</v>
      </c>
      <c r="AC336" s="50">
        <f t="shared" si="91"/>
        <v>-4.0206979552748123</v>
      </c>
      <c r="AF336">
        <v>1.6</v>
      </c>
      <c r="AG336">
        <v>2.39</v>
      </c>
      <c r="AH336" s="57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3">
        <f t="shared" si="92"/>
        <v>3.0669698283280367E-2</v>
      </c>
      <c r="E337" s="44">
        <f>IF(OR($A337="",$B337="",$C337=""),"",A337*'MPTO_working_3-way'!$I336)</f>
        <v>1.2264969409571036</v>
      </c>
      <c r="F337" s="45">
        <f>IF(OR($A337="",$B337="",$C337=""),"",B337*'MPTO_working_3-way'!$I336)</f>
        <v>7.8433964039357642</v>
      </c>
      <c r="G337" s="46">
        <f>IF(OR($A337="",$B337="",$C337=""),"",C337*'MPTO_working_3-way'!$I336)</f>
        <v>17.490464779867267</v>
      </c>
      <c r="H337" s="44">
        <f>IF(OR($A337="",$B337="",$C337=""),"",'MPTO_working_3-way'!E336)</f>
        <v>1.20465541248774</v>
      </c>
      <c r="I337" s="45">
        <f>IF(OR($A337="",$B337="",$C337=""),"",'MPTO_working_3-way'!F336)</f>
        <v>8.2519953463799087</v>
      </c>
      <c r="J337" s="46">
        <f>IF(OR($A337="",$B337="",$C337=""),"",'MPTO_working_3-way'!G336)</f>
        <v>20.532073747786782</v>
      </c>
      <c r="K337" s="44">
        <f>IF(OR($A337="",$B337="",$C337=""),"",'OddsRatio_working_3-way'!H336)</f>
        <v>1.2103225447229591</v>
      </c>
      <c r="L337" s="45">
        <f>IF(OR($A337="",$B337="",$C337=""),"",'OddsRatio_working_3-way'!I336)</f>
        <v>8.3170106348355759</v>
      </c>
      <c r="M337" s="46">
        <f>IF(OR($A337="",$B337="",$C337=""),"",'OddsRatio_working_3-way'!J336)</f>
        <v>18.678163364345554</v>
      </c>
      <c r="N337" s="47">
        <f t="shared" si="80"/>
        <v>81.533020312276079</v>
      </c>
      <c r="O337" s="48">
        <f t="shared" si="81"/>
        <v>12.749578734771157</v>
      </c>
      <c r="P337" s="48">
        <f t="shared" si="82"/>
        <v>5.7174009529527714</v>
      </c>
      <c r="Q337" t="s">
        <v>68</v>
      </c>
      <c r="R337" t="s">
        <v>74</v>
      </c>
      <c r="S337" s="38">
        <v>44209</v>
      </c>
      <c r="T337" s="50">
        <v>100</v>
      </c>
      <c r="U337" s="50">
        <f t="shared" si="83"/>
        <v>15.966386554621849</v>
      </c>
      <c r="V337" s="50">
        <f t="shared" si="84"/>
        <v>86.859395532194483</v>
      </c>
      <c r="W337" s="50">
        <f t="shared" si="85"/>
        <v>94.107248084855641</v>
      </c>
      <c r="X337" s="50">
        <f t="shared" si="86"/>
        <v>19.033356382949894</v>
      </c>
      <c r="Y337" s="50">
        <f t="shared" si="87"/>
        <v>89.926365360522524</v>
      </c>
      <c r="Z337" s="50">
        <f t="shared" si="88"/>
        <v>97.174217913183668</v>
      </c>
      <c r="AA337" s="50">
        <f t="shared" si="89"/>
        <v>-3.0669698283280447</v>
      </c>
      <c r="AB337" s="50">
        <f t="shared" si="90"/>
        <v>-3.0669698283280411</v>
      </c>
      <c r="AC337" s="50">
        <f t="shared" si="91"/>
        <v>-3.0669698283280269</v>
      </c>
      <c r="AF337">
        <v>1.49</v>
      </c>
      <c r="AG337">
        <v>2.72</v>
      </c>
      <c r="AH337" s="57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3">
        <f t="shared" si="92"/>
        <v>5.9050380715666373E-2</v>
      </c>
      <c r="E338" s="44">
        <f>IF(OR($A338="",$B338="",$C338=""),"",A338*'MPTO_working_3-way'!$I337)</f>
        <v>1.4403085177733064</v>
      </c>
      <c r="F338" s="45">
        <f>IF(OR($A338="",$B338="",$C338=""),"",B338*'MPTO_working_3-way'!$I337)</f>
        <v>5.263480392156862</v>
      </c>
      <c r="G338" s="46">
        <f>IF(OR($A338="",$B338="",$C338=""),"",C338*'MPTO_working_3-way'!$I337)</f>
        <v>8.6418511066398374</v>
      </c>
      <c r="H338" s="44">
        <f>IF(OR($A338="",$B338="",$C338=""),"",'MPTO_working_3-way'!E337)</f>
        <v>1.3974079195821063</v>
      </c>
      <c r="I338" s="45">
        <f>IF(OR($A338="",$B338="",$C338=""),"",'MPTO_working_3-way'!F337)</f>
        <v>5.5089200007244656</v>
      </c>
      <c r="J338" s="46">
        <f>IF(OR($A338="",$B338="",$C338=""),"",'MPTO_working_3-way'!G337)</f>
        <v>9.7214267450779808</v>
      </c>
      <c r="K338" s="44">
        <f>IF(OR($A338="",$B338="",$C338=""),"",'OddsRatio_working_3-way'!H337)</f>
        <v>1.4096102813513141</v>
      </c>
      <c r="L338" s="45">
        <f>IF(OR($A338="",$B338="",$C338=""),"",'OddsRatio_working_3-way'!I337)</f>
        <v>5.5170911582353224</v>
      </c>
      <c r="M338" s="46">
        <f>IF(OR($A338="",$B338="",$C338=""),"",'OddsRatio_working_3-way'!J337)</f>
        <v>9.1466933735427993</v>
      </c>
      <c r="N338" s="47">
        <f t="shared" si="80"/>
        <v>69.42956926658907</v>
      </c>
      <c r="O338" s="48">
        <f t="shared" si="81"/>
        <v>18.998835855646103</v>
      </c>
      <c r="P338" s="48">
        <f t="shared" si="82"/>
        <v>11.571594877764845</v>
      </c>
      <c r="Q338" t="s">
        <v>133</v>
      </c>
      <c r="R338" t="s">
        <v>41</v>
      </c>
      <c r="S338" s="38">
        <v>44209</v>
      </c>
      <c r="T338" s="50">
        <v>100</v>
      </c>
      <c r="U338" s="50">
        <f t="shared" si="83"/>
        <v>26.470588235294116</v>
      </c>
      <c r="V338" s="50">
        <f t="shared" si="84"/>
        <v>79.879275653923543</v>
      </c>
      <c r="W338" s="50">
        <f t="shared" si="85"/>
        <v>87.745098039215677</v>
      </c>
      <c r="X338" s="50">
        <f t="shared" si="86"/>
        <v>32.375626306860774</v>
      </c>
      <c r="Y338" s="50">
        <f t="shared" si="87"/>
        <v>85.784313725490193</v>
      </c>
      <c r="Z338" s="50">
        <f t="shared" si="88"/>
        <v>93.650136110782327</v>
      </c>
      <c r="AA338" s="50">
        <f t="shared" si="89"/>
        <v>-5.9050380715666577</v>
      </c>
      <c r="AB338" s="50">
        <f t="shared" si="90"/>
        <v>-5.9050380715666506</v>
      </c>
      <c r="AC338" s="50">
        <f t="shared" si="91"/>
        <v>-5.9050380715666506</v>
      </c>
      <c r="AF338">
        <v>1.67</v>
      </c>
      <c r="AG338">
        <v>2.2000000000000002</v>
      </c>
      <c r="AH338" s="57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3">
        <f t="shared" si="92"/>
        <v>3.3206209515692642E-2</v>
      </c>
      <c r="E339" s="44">
        <f>IF(OR($A339="",$B339="",$C339=""),"",A339*'MPTO_working_3-way'!$I338)</f>
        <v>2.9549697592148809</v>
      </c>
      <c r="F339" s="45">
        <f>IF(OR($A339="",$B339="",$C339=""),"",B339*'MPTO_working_3-way'!$I338)</f>
        <v>3.56456142282914</v>
      </c>
      <c r="G339" s="46">
        <f>IF(OR($A339="",$B339="",$C339=""),"",C339*'MPTO_working_3-way'!$I338)</f>
        <v>2.6243437721698593</v>
      </c>
      <c r="H339" s="44">
        <f>IF(OR($A339="",$B339="",$C339=""),"",'MPTO_working_3-way'!E338)</f>
        <v>2.9534976536702602</v>
      </c>
      <c r="I339" s="45">
        <f>IF(OR($A339="",$B339="",$C339=""),"",'MPTO_working_3-way'!F338)</f>
        <v>3.5869763722879382</v>
      </c>
      <c r="J339" s="46">
        <f>IF(OR($A339="",$B339="",$C339=""),"",'MPTO_working_3-way'!G338)</f>
        <v>2.613476831481905</v>
      </c>
      <c r="K339" s="44">
        <f>IF(OR($A339="",$B339="",$C339=""),"",'OddsRatio_working_3-way'!H338)</f>
        <v>2.954983843945115</v>
      </c>
      <c r="L339" s="45">
        <f>IF(OR($A339="",$B339="",$C339=""),"",'OddsRatio_working_3-way'!I338)</f>
        <v>3.5751131277771666</v>
      </c>
      <c r="M339" s="46">
        <f>IF(OR($A339="",$B339="",$C339=""),"",'OddsRatio_working_3-way'!J338)</f>
        <v>2.6186425374599338</v>
      </c>
      <c r="N339" s="47">
        <f t="shared" si="80"/>
        <v>33.841293870489366</v>
      </c>
      <c r="O339" s="48">
        <f t="shared" si="81"/>
        <v>28.053942165101333</v>
      </c>
      <c r="P339" s="48">
        <f t="shared" si="82"/>
        <v>38.104763964409294</v>
      </c>
      <c r="Q339" t="s">
        <v>441</v>
      </c>
      <c r="R339" t="s">
        <v>442</v>
      </c>
      <c r="S339" s="38">
        <v>44209</v>
      </c>
      <c r="T339" s="50">
        <v>100</v>
      </c>
      <c r="U339" s="50">
        <f t="shared" si="83"/>
        <v>65.03496503496504</v>
      </c>
      <c r="V339" s="50">
        <f t="shared" si="84"/>
        <v>71.014492753623188</v>
      </c>
      <c r="W339" s="50">
        <f t="shared" si="85"/>
        <v>60.629921259842511</v>
      </c>
      <c r="X339" s="50">
        <f t="shared" si="86"/>
        <v>68.35558598653428</v>
      </c>
      <c r="Y339" s="50">
        <f t="shared" si="87"/>
        <v>74.335113705192441</v>
      </c>
      <c r="Z339" s="50">
        <f t="shared" si="88"/>
        <v>63.950542211411786</v>
      </c>
      <c r="AA339" s="50">
        <f t="shared" si="89"/>
        <v>-3.3206209515692393</v>
      </c>
      <c r="AB339" s="50">
        <f t="shared" si="90"/>
        <v>-3.3206209515692535</v>
      </c>
      <c r="AC339" s="50">
        <f t="shared" si="91"/>
        <v>-3.3206209515692748</v>
      </c>
      <c r="AF339">
        <v>2.04</v>
      </c>
      <c r="AG339">
        <v>1.84</v>
      </c>
      <c r="AH339" s="57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3">
        <f t="shared" si="92"/>
        <v>5.1032692366556276E-2</v>
      </c>
      <c r="E340" s="44">
        <f>IF(OR($A340="",$B340="",$C340=""),"",A340*'MPTO_working_3-way'!$I339)</f>
        <v>3.4263665771149734</v>
      </c>
      <c r="F340" s="45">
        <f>IF(OR($A340="",$B340="",$C340=""),"",B340*'MPTO_working_3-way'!$I339)</f>
        <v>3.1425877501760033</v>
      </c>
      <c r="G340" s="46">
        <f>IF(OR($A340="",$B340="",$C340=""),"",C340*'MPTO_working_3-way'!$I339)</f>
        <v>2.5645197693743973</v>
      </c>
      <c r="H340" s="44">
        <f>IF(OR($A340="",$B340="",$C340=""),"",'MPTO_working_3-way'!E339)</f>
        <v>3.4513991545323535</v>
      </c>
      <c r="I340" s="45">
        <f>IF(OR($A340="",$B340="",$C340=""),"",'MPTO_working_3-way'!F339)</f>
        <v>3.1502287737065298</v>
      </c>
      <c r="J340" s="46">
        <f>IF(OR($A340="",$B340="",$C340=""),"",'MPTO_working_3-way'!G339)</f>
        <v>2.5456617374856467</v>
      </c>
      <c r="K340" s="44">
        <f>IF(OR($A340="",$B340="",$C340=""),"",'OddsRatio_working_3-way'!H339)</f>
        <v>3.4390649211002922</v>
      </c>
      <c r="L340" s="45">
        <f>IF(OR($A340="",$B340="",$C340=""),"",'OddsRatio_working_3-way'!I339)</f>
        <v>3.1476722092874256</v>
      </c>
      <c r="M340" s="46">
        <f>IF(OR($A340="",$B340="",$C340=""),"",'OddsRatio_working_3-way'!J339)</f>
        <v>2.554094463001956</v>
      </c>
      <c r="N340" s="47">
        <f t="shared" si="80"/>
        <v>29.185435285269669</v>
      </c>
      <c r="O340" s="48">
        <f t="shared" si="81"/>
        <v>31.820909374574956</v>
      </c>
      <c r="P340" s="48">
        <f t="shared" si="82"/>
        <v>38.993655340155378</v>
      </c>
      <c r="Q340" t="s">
        <v>90</v>
      </c>
      <c r="R340" t="s">
        <v>89</v>
      </c>
      <c r="S340" s="38">
        <v>44209</v>
      </c>
      <c r="T340" s="50">
        <v>100</v>
      </c>
      <c r="U340" s="50">
        <f t="shared" si="83"/>
        <v>69.325153374233125</v>
      </c>
      <c r="V340" s="50">
        <f t="shared" si="84"/>
        <v>66.555183946488299</v>
      </c>
      <c r="W340" s="50">
        <f t="shared" si="85"/>
        <v>59.016393442622956</v>
      </c>
      <c r="X340" s="50">
        <f t="shared" si="86"/>
        <v>74.428422610888759</v>
      </c>
      <c r="Y340" s="50">
        <f t="shared" si="87"/>
        <v>71.658453183143919</v>
      </c>
      <c r="Z340" s="50">
        <f t="shared" si="88"/>
        <v>64.119662679278576</v>
      </c>
      <c r="AA340" s="50">
        <f t="shared" si="89"/>
        <v>-5.1032692366556347</v>
      </c>
      <c r="AB340" s="50">
        <f t="shared" si="90"/>
        <v>-5.1032692366556205</v>
      </c>
      <c r="AC340" s="50">
        <f t="shared" si="91"/>
        <v>-5.1032692366556205</v>
      </c>
      <c r="AF340">
        <v>2.39</v>
      </c>
      <c r="AG340">
        <v>1.58</v>
      </c>
      <c r="AH340" s="57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3">
        <f t="shared" si="92"/>
        <v>3.0889405013735605E-2</v>
      </c>
      <c r="E341" s="44">
        <f>IF(OR($A341="",$B341="",$C341=""),"",A341*'MPTO_working_3-way'!$I340)</f>
        <v>1.9174542933255483</v>
      </c>
      <c r="F341" s="45">
        <f>IF(OR($A341="",$B341="",$C341=""),"",B341*'MPTO_working_3-way'!$I340)</f>
        <v>4.2163376665061785</v>
      </c>
      <c r="G341" s="46">
        <f>IF(OR($A341="",$B341="",$C341=""),"",C341*'MPTO_working_3-way'!$I340)</f>
        <v>4.1441754081552169</v>
      </c>
      <c r="H341" s="44">
        <f>IF(OR($A341="",$B341="",$C341=""),"",'MPTO_working_3-way'!E340)</f>
        <v>1.8963171879856011</v>
      </c>
      <c r="I341" s="45">
        <f>IF(OR($A341="",$B341="",$C341=""),"",'MPTO_working_3-way'!F340)</f>
        <v>4.2698127253810076</v>
      </c>
      <c r="J341" s="46">
        <f>IF(OR($A341="",$B341="",$C341=""),"",'MPTO_working_3-way'!G340)</f>
        <v>4.1935798289643786</v>
      </c>
      <c r="K341" s="44">
        <f>IF(OR($A341="",$B341="",$C341=""),"",'OddsRatio_working_3-way'!H340)</f>
        <v>1.904234799620302</v>
      </c>
      <c r="L341" s="45">
        <f>IF(OR($A341="",$B341="",$C341=""),"",'OddsRatio_working_3-way'!I340)</f>
        <v>4.2489366637520138</v>
      </c>
      <c r="M341" s="46">
        <f>IF(OR($A341="",$B341="",$C341=""),"",'OddsRatio_working_3-way'!J340)</f>
        <v>4.1753361568061749</v>
      </c>
      <c r="N341" s="47">
        <f t="shared" si="80"/>
        <v>52.152481729598051</v>
      </c>
      <c r="O341" s="48">
        <f t="shared" si="81"/>
        <v>23.717265529841658</v>
      </c>
      <c r="P341" s="48">
        <f t="shared" si="82"/>
        <v>24.130252740560294</v>
      </c>
      <c r="Q341" t="s">
        <v>262</v>
      </c>
      <c r="R341" t="s">
        <v>296</v>
      </c>
      <c r="S341" s="38">
        <v>44209</v>
      </c>
      <c r="T341" s="50">
        <v>100</v>
      </c>
      <c r="U341" s="50">
        <f t="shared" si="83"/>
        <v>46.236559139784944</v>
      </c>
      <c r="V341" s="50">
        <f t="shared" si="84"/>
        <v>75.550122249388764</v>
      </c>
      <c r="W341" s="50">
        <f t="shared" si="85"/>
        <v>75.124378109452735</v>
      </c>
      <c r="X341" s="50">
        <f t="shared" si="86"/>
        <v>49.325499641158515</v>
      </c>
      <c r="Y341" s="50">
        <f t="shared" si="87"/>
        <v>78.639062750762307</v>
      </c>
      <c r="Z341" s="50">
        <f t="shared" si="88"/>
        <v>78.213318610826292</v>
      </c>
      <c r="AA341" s="50">
        <f t="shared" si="89"/>
        <v>-3.0889405013735711</v>
      </c>
      <c r="AB341" s="50">
        <f t="shared" si="90"/>
        <v>-3.0889405013735427</v>
      </c>
      <c r="AC341" s="50">
        <f t="shared" si="91"/>
        <v>-3.0889405013735569</v>
      </c>
      <c r="AF341">
        <v>1.55</v>
      </c>
      <c r="AG341">
        <v>2.58</v>
      </c>
      <c r="AH341" s="57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3">
        <f t="shared" si="92"/>
        <v>2.7898816377242674E-2</v>
      </c>
      <c r="E342" s="44">
        <f>IF(OR($A342="",$B342="",$C342=""),"",A342*'MPTO_working_3-way'!$I341)</f>
        <v>2.6828159107446035</v>
      </c>
      <c r="F342" s="45">
        <f>IF(OR($A342="",$B342="",$C342=""),"",B342*'MPTO_working_3-way'!$I341)</f>
        <v>3.8237835969233429</v>
      </c>
      <c r="G342" s="46">
        <f>IF(OR($A342="",$B342="",$C342=""),"",C342*'MPTO_working_3-way'!$I341)</f>
        <v>2.7342108515634655</v>
      </c>
      <c r="H342" s="44">
        <f>IF(OR($A342="",$B342="",$C342=""),"",'MPTO_working_3-way'!E341)</f>
        <v>2.6749257174295993</v>
      </c>
      <c r="I342" s="45">
        <f>IF(OR($A342="",$B342="",$C342=""),"",'MPTO_working_3-way'!F341)</f>
        <v>3.8533032228340076</v>
      </c>
      <c r="J342" s="46">
        <f>IF(OR($A342="",$B342="",$C342=""),"",'MPTO_working_3-way'!G341)</f>
        <v>2.7274692724403273</v>
      </c>
      <c r="K342" s="44">
        <f>IF(OR($A342="",$B342="",$C342=""),"",'OddsRatio_working_3-way'!H341)</f>
        <v>2.6791786479697524</v>
      </c>
      <c r="L342" s="45">
        <f>IF(OR($A342="",$B342="",$C342=""),"",'OddsRatio_working_3-way'!I341)</f>
        <v>3.8368732437749853</v>
      </c>
      <c r="M342" s="46">
        <f>IF(OR($A342="",$B342="",$C342=""),"",'OddsRatio_working_3-way'!J341)</f>
        <v>2.7313270531862046</v>
      </c>
      <c r="N342" s="47">
        <f t="shared" si="80"/>
        <v>37.274268278901566</v>
      </c>
      <c r="O342" s="48">
        <f t="shared" si="81"/>
        <v>26.152107582777717</v>
      </c>
      <c r="P342" s="48">
        <f t="shared" si="82"/>
        <v>36.573624138320717</v>
      </c>
      <c r="Q342" t="s">
        <v>292</v>
      </c>
      <c r="R342" t="s">
        <v>259</v>
      </c>
      <c r="S342" s="38">
        <v>44209</v>
      </c>
      <c r="T342" s="50">
        <v>100</v>
      </c>
      <c r="U342" s="50">
        <f t="shared" si="83"/>
        <v>61.685823754789276</v>
      </c>
      <c r="V342" s="50">
        <f t="shared" si="84"/>
        <v>73.118279569892465</v>
      </c>
      <c r="W342" s="50">
        <f t="shared" si="85"/>
        <v>62.406015037593981</v>
      </c>
      <c r="X342" s="50">
        <f t="shared" si="86"/>
        <v>64.475705392513532</v>
      </c>
      <c r="Y342" s="50">
        <f t="shared" si="87"/>
        <v>75.908161207616743</v>
      </c>
      <c r="Z342" s="50">
        <f t="shared" si="88"/>
        <v>65.195896675318252</v>
      </c>
      <c r="AA342" s="50">
        <f t="shared" si="89"/>
        <v>-2.7898816377242568</v>
      </c>
      <c r="AB342" s="50">
        <f t="shared" si="90"/>
        <v>-2.7898816377242781</v>
      </c>
      <c r="AC342" s="50">
        <f t="shared" si="91"/>
        <v>-2.789881637724271</v>
      </c>
      <c r="AF342">
        <v>1.75</v>
      </c>
      <c r="AG342">
        <v>2.16</v>
      </c>
      <c r="AH342" s="57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3">
        <f t="shared" si="92"/>
        <v>2.8652102163479576E-2</v>
      </c>
      <c r="E343" s="44">
        <f>IF(OR($A343="",$B343="",$C343=""),"",A343*'MPTO_working_3-way'!$I342)</f>
        <v>3.3739788950962128</v>
      </c>
      <c r="F343" s="45">
        <f>IF(OR($A343="",$B343="",$C343=""),"",B343*'MPTO_working_3-way'!$I342)</f>
        <v>3.6825745257452569</v>
      </c>
      <c r="G343" s="46">
        <f>IF(OR($A343="",$B343="",$C343=""),"",C343*'MPTO_working_3-way'!$I342)</f>
        <v>2.3144672298678293</v>
      </c>
      <c r="H343" s="44">
        <f>IF(OR($A343="",$B343="",$C343=""),"",'MPTO_working_3-way'!E342)</f>
        <v>3.3860731373889261</v>
      </c>
      <c r="I343" s="45">
        <f>IF(OR($A343="",$B343="",$C343=""),"",'MPTO_working_3-way'!F342)</f>
        <v>3.7067389982696528</v>
      </c>
      <c r="J343" s="46">
        <f>IF(OR($A343="",$B343="",$C343=""),"",'MPTO_working_3-way'!G342)</f>
        <v>2.2994122459399713</v>
      </c>
      <c r="K343" s="44">
        <f>IF(OR($A343="",$B343="",$C343=""),"",'OddsRatio_working_3-way'!H342)</f>
        <v>3.3818331353317386</v>
      </c>
      <c r="L343" s="45">
        <f>IF(OR($A343="",$B343="",$C343=""),"",'OddsRatio_working_3-way'!I342)</f>
        <v>3.6952322320859152</v>
      </c>
      <c r="M343" s="46">
        <f>IF(OR($A343="",$B343="",$C343=""),"",'OddsRatio_working_3-way'!J342)</f>
        <v>2.3058295698090672</v>
      </c>
      <c r="N343" s="47">
        <f t="shared" si="80"/>
        <v>29.638596775261806</v>
      </c>
      <c r="O343" s="48">
        <f t="shared" si="81"/>
        <v>27.15491548124545</v>
      </c>
      <c r="P343" s="48">
        <f t="shared" si="82"/>
        <v>43.206487743492758</v>
      </c>
      <c r="Q343" t="s">
        <v>264</v>
      </c>
      <c r="R343" t="s">
        <v>257</v>
      </c>
      <c r="S343" s="38">
        <v>44209</v>
      </c>
      <c r="T343" s="50">
        <v>100</v>
      </c>
      <c r="U343" s="50">
        <f t="shared" si="83"/>
        <v>69.512195121951223</v>
      </c>
      <c r="V343" s="50">
        <f t="shared" si="84"/>
        <v>72.067039106145245</v>
      </c>
      <c r="W343" s="50">
        <f t="shared" si="85"/>
        <v>55.55555555555555</v>
      </c>
      <c r="X343" s="50">
        <f t="shared" si="86"/>
        <v>72.377405338299198</v>
      </c>
      <c r="Y343" s="50">
        <f t="shared" si="87"/>
        <v>74.93224932249322</v>
      </c>
      <c r="Z343" s="50">
        <f t="shared" si="88"/>
        <v>58.420765771903525</v>
      </c>
      <c r="AA343" s="50">
        <f t="shared" si="89"/>
        <v>-2.8652102163479753</v>
      </c>
      <c r="AB343" s="50">
        <f t="shared" si="90"/>
        <v>-2.8652102163479753</v>
      </c>
      <c r="AC343" s="50">
        <f t="shared" si="91"/>
        <v>-2.8652102163479753</v>
      </c>
      <c r="AF343">
        <v>1.64</v>
      </c>
      <c r="AG343">
        <v>2.35</v>
      </c>
      <c r="AH343" s="57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3">
        <f t="shared" si="92"/>
        <v>3.0394612905191298E-2</v>
      </c>
      <c r="E344" s="44">
        <f>IF(OR($A344="",$B344="",$C344=""),"",A344*'MPTO_working_3-way'!$I343)</f>
        <v>1.5249840270996831</v>
      </c>
      <c r="F344" s="45">
        <f>IF(OR($A344="",$B344="",$C344=""),"",B344*'MPTO_working_3-way'!$I343)</f>
        <v>4.8222467883962947</v>
      </c>
      <c r="G344" s="46">
        <f>IF(OR($A344="",$B344="",$C344=""),"",C344*'MPTO_working_3-way'!$I343)</f>
        <v>7.3054978054978061</v>
      </c>
      <c r="H344" s="44">
        <f>IF(OR($A344="",$B344="",$C344=""),"",'MPTO_working_3-way'!E343)</f>
        <v>1.5025299493194233</v>
      </c>
      <c r="I344" s="45">
        <f>IF(OR($A344="",$B344="",$C344=""),"",'MPTO_working_3-way'!F343)</f>
        <v>4.9129504755664604</v>
      </c>
      <c r="J344" s="46">
        <f>IF(OR($A344="",$B344="",$C344=""),"",'MPTO_working_3-way'!G343)</f>
        <v>7.6387082911969468</v>
      </c>
      <c r="K344" s="44">
        <f>IF(OR($A344="",$B344="",$C344=""),"",'OddsRatio_working_3-way'!H343)</f>
        <v>1.5097716420687501</v>
      </c>
      <c r="L344" s="45">
        <f>IF(OR($A344="",$B344="",$C344=""),"",'OddsRatio_working_3-way'!I343)</f>
        <v>4.9082492558604152</v>
      </c>
      <c r="M344" s="46">
        <f>IF(OR($A344="",$B344="",$C344=""),"",'OddsRatio_working_3-way'!J343)</f>
        <v>7.4677277087472644</v>
      </c>
      <c r="N344" s="47">
        <f t="shared" si="80"/>
        <v>65.574457320832863</v>
      </c>
      <c r="O344" s="48">
        <f t="shared" si="81"/>
        <v>20.737221545904415</v>
      </c>
      <c r="P344" s="48">
        <f t="shared" si="82"/>
        <v>13.688321133262715</v>
      </c>
      <c r="Q344" t="s">
        <v>291</v>
      </c>
      <c r="R344" t="s">
        <v>240</v>
      </c>
      <c r="S344" s="38">
        <v>44209</v>
      </c>
      <c r="T344" s="50">
        <v>100</v>
      </c>
      <c r="U344" s="50">
        <f t="shared" si="83"/>
        <v>32.432432432432435</v>
      </c>
      <c r="V344" s="50">
        <f t="shared" si="84"/>
        <v>78.632478632478637</v>
      </c>
      <c r="W344" s="50">
        <f t="shared" si="85"/>
        <v>85.895627644569814</v>
      </c>
      <c r="X344" s="50">
        <f t="shared" si="86"/>
        <v>35.471893722951556</v>
      </c>
      <c r="Y344" s="50">
        <f t="shared" si="87"/>
        <v>81.671939922997751</v>
      </c>
      <c r="Z344" s="50">
        <f t="shared" si="88"/>
        <v>88.935088935088942</v>
      </c>
      <c r="AA344" s="50">
        <f t="shared" si="89"/>
        <v>-3.039461290519121</v>
      </c>
      <c r="AB344" s="50">
        <f t="shared" si="90"/>
        <v>-3.0394612905191138</v>
      </c>
      <c r="AC344" s="50">
        <f t="shared" si="91"/>
        <v>-3.0394612905191281</v>
      </c>
      <c r="AF344">
        <v>1.62</v>
      </c>
      <c r="AG344">
        <v>2.41</v>
      </c>
      <c r="AH344" s="57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3">
        <f t="shared" si="92"/>
        <v>2.7200557449667873E-2</v>
      </c>
      <c r="E345" s="44">
        <f>IF(OR($A345="",$B345="",$C345=""),"",A345*'MPTO_working_3-way'!$I344)</f>
        <v>2.886433566433567</v>
      </c>
      <c r="F345" s="45">
        <f>IF(OR($A345="",$B345="",$C345=""),"",B345*'MPTO_working_3-way'!$I344)</f>
        <v>3.3384018117114205</v>
      </c>
      <c r="G345" s="46">
        <f>IF(OR($A345="",$B345="",$C345=""),"",C345*'MPTO_working_3-way'!$I344)</f>
        <v>2.8248015329865868</v>
      </c>
      <c r="H345" s="44">
        <f>IF(OR($A345="",$B345="",$C345=""),"",'MPTO_working_3-way'!E344)</f>
        <v>2.8834644915923175</v>
      </c>
      <c r="I345" s="45">
        <f>IF(OR($A345="",$B345="",$C345=""),"",'MPTO_working_3-way'!F344)</f>
        <v>3.3486763521208927</v>
      </c>
      <c r="J345" s="46">
        <f>IF(OR($A345="",$B345="",$C345=""),"",'MPTO_working_3-way'!G344)</f>
        <v>2.8203214561448662</v>
      </c>
      <c r="K345" s="44">
        <f>IF(OR($A345="",$B345="",$C345=""),"",'OddsRatio_working_3-way'!H344)</f>
        <v>2.8850745857331277</v>
      </c>
      <c r="L345" s="45">
        <f>IF(OR($A345="",$B345="",$C345=""),"",'OddsRatio_working_3-way'!I344)</f>
        <v>3.3433247612704626</v>
      </c>
      <c r="M345" s="46">
        <f>IF(OR($A345="",$B345="",$C345=""),"",'OddsRatio_working_3-way'!J344)</f>
        <v>2.8225859254325822</v>
      </c>
      <c r="N345" s="47">
        <f t="shared" si="80"/>
        <v>34.644829925380364</v>
      </c>
      <c r="O345" s="48">
        <f t="shared" si="81"/>
        <v>29.954452950867328</v>
      </c>
      <c r="P345" s="48">
        <f t="shared" si="82"/>
        <v>35.400717123752294</v>
      </c>
      <c r="Q345" t="s">
        <v>304</v>
      </c>
      <c r="R345" t="s">
        <v>299</v>
      </c>
      <c r="S345" s="38">
        <v>44209</v>
      </c>
      <c r="T345" s="50">
        <v>100</v>
      </c>
      <c r="U345" s="50">
        <f t="shared" si="83"/>
        <v>64.412811387900362</v>
      </c>
      <c r="V345" s="50">
        <f t="shared" si="84"/>
        <v>69.230769230769241</v>
      </c>
      <c r="W345" s="50">
        <f t="shared" si="85"/>
        <v>63.63636363636364</v>
      </c>
      <c r="X345" s="50">
        <f t="shared" si="86"/>
        <v>67.132867132867133</v>
      </c>
      <c r="Y345" s="50">
        <f t="shared" si="87"/>
        <v>71.950824975736012</v>
      </c>
      <c r="Z345" s="50">
        <f t="shared" si="88"/>
        <v>66.356419381330412</v>
      </c>
      <c r="AA345" s="50">
        <f t="shared" si="89"/>
        <v>-2.7200557449667713</v>
      </c>
      <c r="AB345" s="50">
        <f t="shared" si="90"/>
        <v>-2.7200557449667713</v>
      </c>
      <c r="AC345" s="50">
        <f t="shared" si="91"/>
        <v>-2.7200557449667713</v>
      </c>
      <c r="AF345">
        <v>2.4</v>
      </c>
      <c r="AG345">
        <v>1.62</v>
      </c>
      <c r="AH345" s="57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3">
        <f t="shared" si="92"/>
        <v>2.4817597891019672E-2</v>
      </c>
      <c r="E346" s="44">
        <f>IF(OR($A346="",$B346="",$C346=""),"",A346*'MPTO_working_3-way'!$I345)</f>
        <v>1.6192118046678112</v>
      </c>
      <c r="F346" s="45">
        <f>IF(OR($A346="",$B346="",$C346=""),"",B346*'MPTO_working_3-way'!$I345)</f>
        <v>4.2837375591844618</v>
      </c>
      <c r="G346" s="46">
        <f>IF(OR($A346="",$B346="",$C346=""),"",C346*'MPTO_working_3-way'!$I345)</f>
        <v>6.7125552661861789</v>
      </c>
      <c r="H346" s="44">
        <f>IF(OR($A346="",$B346="",$C346=""),"",'MPTO_working_3-way'!E345)</f>
        <v>1.6009250534951522</v>
      </c>
      <c r="I346" s="45">
        <f>IF(OR($A346="",$B346="",$C346=""),"",'MPTO_working_3-way'!F345)</f>
        <v>4.3297181302634131</v>
      </c>
      <c r="J346" s="46">
        <f>IF(OR($A346="",$B346="",$C346=""),"",'MPTO_working_3-way'!G345)</f>
        <v>6.925245015640658</v>
      </c>
      <c r="K346" s="44">
        <f>IF(OR($A346="",$B346="",$C346=""),"",'OddsRatio_working_3-way'!H345)</f>
        <v>1.6072341644618278</v>
      </c>
      <c r="L346" s="45">
        <f>IF(OR($A346="",$B346="",$C346=""),"",'OddsRatio_working_3-way'!I345)</f>
        <v>4.3293183499803654</v>
      </c>
      <c r="M346" s="46">
        <f>IF(OR($A346="",$B346="",$C346=""),"",'OddsRatio_working_3-way'!J345)</f>
        <v>6.810602780626108</v>
      </c>
      <c r="N346" s="47">
        <f t="shared" si="80"/>
        <v>61.758443034890952</v>
      </c>
      <c r="O346" s="48">
        <f t="shared" si="81"/>
        <v>23.344100477303282</v>
      </c>
      <c r="P346" s="48">
        <f t="shared" si="82"/>
        <v>14.897456487805757</v>
      </c>
      <c r="Q346" t="s">
        <v>38</v>
      </c>
      <c r="R346" t="s">
        <v>34</v>
      </c>
      <c r="S346" s="38">
        <v>44210</v>
      </c>
      <c r="T346" s="50">
        <v>100</v>
      </c>
      <c r="U346" s="50">
        <f t="shared" si="83"/>
        <v>36.708860759493668</v>
      </c>
      <c r="V346" s="50">
        <f t="shared" si="84"/>
        <v>76.076555023923447</v>
      </c>
      <c r="W346" s="50">
        <f t="shared" si="85"/>
        <v>84.732824427480921</v>
      </c>
      <c r="X346" s="50">
        <f t="shared" si="86"/>
        <v>39.190620548595646</v>
      </c>
      <c r="Y346" s="50">
        <f t="shared" si="87"/>
        <v>78.558314813025405</v>
      </c>
      <c r="Z346" s="50">
        <f t="shared" si="88"/>
        <v>87.214584216582878</v>
      </c>
      <c r="AA346" s="50">
        <f t="shared" si="89"/>
        <v>-2.4817597891019787</v>
      </c>
      <c r="AB346" s="50">
        <f t="shared" si="90"/>
        <v>-2.4817597891019574</v>
      </c>
      <c r="AC346" s="50">
        <f t="shared" si="91"/>
        <v>-2.4817597891019574</v>
      </c>
      <c r="AF346">
        <v>1.9</v>
      </c>
      <c r="AG346">
        <v>2</v>
      </c>
      <c r="AH346" s="57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3">
        <f t="shared" si="92"/>
        <v>5.7054418147456598E-2</v>
      </c>
      <c r="E347" s="44">
        <f>IF(OR($A347="",$B347="",$C347=""),"",A347*'MPTO_working_3-way'!$I346)</f>
        <v>1.680716524854456</v>
      </c>
      <c r="F347" s="45">
        <f>IF(OR($A347="",$B347="",$C347=""),"",B347*'MPTO_working_3-way'!$I346)</f>
        <v>4.2916409376786735</v>
      </c>
      <c r="G347" s="46">
        <f>IF(OR($A347="",$B347="",$C347=""),"",C347*'MPTO_working_3-way'!$I346)</f>
        <v>5.8137992998110111</v>
      </c>
      <c r="H347" s="44">
        <f>IF(OR($A347="",$B347="",$C347=""),"",'MPTO_working_3-way'!E346)</f>
        <v>1.6395789687566866</v>
      </c>
      <c r="I347" s="45">
        <f>IF(OR($A347="",$B347="",$C347=""),"",'MPTO_working_3-way'!F346)</f>
        <v>4.3997182900786065</v>
      </c>
      <c r="J347" s="46">
        <f>IF(OR($A347="",$B347="",$C347=""),"",'MPTO_working_3-way'!G346)</f>
        <v>6.1425045413915402</v>
      </c>
      <c r="K347" s="44">
        <f>IF(OR($A347="",$B347="",$C347=""),"",'OddsRatio_working_3-way'!H346)</f>
        <v>1.653153138158123</v>
      </c>
      <c r="L347" s="45">
        <f>IF(OR($A347="",$B347="",$C347=""),"",'OddsRatio_working_3-way'!I346)</f>
        <v>4.387540004684503</v>
      </c>
      <c r="M347" s="46">
        <f>IF(OR($A347="",$B347="",$C347=""),"",'OddsRatio_working_3-way'!J346)</f>
        <v>5.9816764774772127</v>
      </c>
      <c r="N347" s="47">
        <f t="shared" si="80"/>
        <v>59.49843327009571</v>
      </c>
      <c r="O347" s="48">
        <f t="shared" si="81"/>
        <v>23.30111056636753</v>
      </c>
      <c r="P347" s="48">
        <f t="shared" si="82"/>
        <v>17.20045616353676</v>
      </c>
      <c r="Q347" t="s">
        <v>397</v>
      </c>
      <c r="R347" t="s">
        <v>408</v>
      </c>
      <c r="S347" s="38">
        <v>44210</v>
      </c>
      <c r="T347" s="50">
        <v>100</v>
      </c>
      <c r="U347" s="50">
        <f t="shared" si="83"/>
        <v>37.106918238993707</v>
      </c>
      <c r="V347" s="50">
        <f t="shared" si="84"/>
        <v>75.369458128078819</v>
      </c>
      <c r="W347" s="50">
        <f t="shared" si="85"/>
        <v>81.818181818181827</v>
      </c>
      <c r="X347" s="50">
        <f t="shared" si="86"/>
        <v>42.812360053739368</v>
      </c>
      <c r="Y347" s="50">
        <f t="shared" si="87"/>
        <v>81.074899942824459</v>
      </c>
      <c r="Z347" s="50">
        <f t="shared" si="88"/>
        <v>87.523623632927467</v>
      </c>
      <c r="AA347" s="50">
        <f t="shared" si="89"/>
        <v>-5.7054418147456616</v>
      </c>
      <c r="AB347" s="50">
        <f t="shared" si="90"/>
        <v>-5.7054418147456403</v>
      </c>
      <c r="AC347" s="50">
        <f t="shared" si="91"/>
        <v>-5.7054418147456403</v>
      </c>
      <c r="AF347">
        <v>2.0699999999999998</v>
      </c>
      <c r="AG347">
        <v>1.76</v>
      </c>
      <c r="AH347" s="57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3">
        <f t="shared" si="92"/>
        <v>4.8701009406703077E-2</v>
      </c>
      <c r="E348" s="44">
        <f>IF(OR($A348="",$B348="",$C348=""),"",A348*'MPTO_working_3-way'!$I347)</f>
        <v>3.146103028220109</v>
      </c>
      <c r="F348" s="45">
        <f>IF(OR($A348="",$B348="",$C348=""),"",B348*'MPTO_working_3-way'!$I347)</f>
        <v>3.1565900383141758</v>
      </c>
      <c r="G348" s="46">
        <f>IF(OR($A348="",$B348="",$C348=""),"",C348*'MPTO_working_3-way'!$I347)</f>
        <v>2.7371096345514947</v>
      </c>
      <c r="H348" s="44">
        <f>IF(OR($A348="",$B348="",$C348=""),"",'MPTO_working_3-way'!E347)</f>
        <v>3.1535826587275038</v>
      </c>
      <c r="I348" s="45">
        <f>IF(OR($A348="",$B348="",$C348=""),"",'MPTO_working_3-way'!F347)</f>
        <v>3.1646346375916421</v>
      </c>
      <c r="J348" s="46">
        <f>IF(OR($A348="",$B348="",$C348=""),"",'MPTO_working_3-way'!G347)</f>
        <v>2.7254781784120081</v>
      </c>
      <c r="K348" s="44">
        <f>IF(OR($A348="",$B348="",$C348=""),"",'OddsRatio_working_3-way'!H347)</f>
        <v>3.1501315322943975</v>
      </c>
      <c r="L348" s="45">
        <f>IF(OR($A348="",$B348="",$C348=""),"",'OddsRatio_working_3-way'!I347)</f>
        <v>3.1608821899558688</v>
      </c>
      <c r="M348" s="46">
        <f>IF(OR($A348="",$B348="",$C348=""),"",'OddsRatio_working_3-way'!J347)</f>
        <v>2.7308558834969898</v>
      </c>
      <c r="N348" s="47">
        <f t="shared" si="80"/>
        <v>31.78535448553777</v>
      </c>
      <c r="O348" s="48">
        <f t="shared" si="81"/>
        <v>31.679755301200434</v>
      </c>
      <c r="P348" s="48">
        <f t="shared" si="82"/>
        <v>36.534890213261804</v>
      </c>
      <c r="Q348" t="s">
        <v>88</v>
      </c>
      <c r="R348" t="s">
        <v>92</v>
      </c>
      <c r="S348" s="38">
        <v>44210</v>
      </c>
      <c r="T348" s="50">
        <v>100</v>
      </c>
      <c r="U348" s="50">
        <f t="shared" si="83"/>
        <v>66.666666666666657</v>
      </c>
      <c r="V348" s="50">
        <f t="shared" si="84"/>
        <v>66.777408637873762</v>
      </c>
      <c r="W348" s="50">
        <f t="shared" si="85"/>
        <v>61.685823754789276</v>
      </c>
      <c r="X348" s="50">
        <f t="shared" si="86"/>
        <v>71.536767607336984</v>
      </c>
      <c r="Y348" s="50">
        <f t="shared" si="87"/>
        <v>71.64750957854406</v>
      </c>
      <c r="Z348" s="50">
        <f t="shared" si="88"/>
        <v>66.555924695459581</v>
      </c>
      <c r="AA348" s="50">
        <f t="shared" si="89"/>
        <v>-4.8701009406703264</v>
      </c>
      <c r="AB348" s="50">
        <f t="shared" si="90"/>
        <v>-4.870100940670298</v>
      </c>
      <c r="AC348" s="50">
        <f t="shared" si="91"/>
        <v>-4.8701009406703051</v>
      </c>
      <c r="AF348">
        <v>2.57</v>
      </c>
      <c r="AG348">
        <v>1.51</v>
      </c>
      <c r="AH348" s="57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3">
        <f t="shared" si="92"/>
        <v>3.1801334692001859E-2</v>
      </c>
      <c r="E349" s="44">
        <f>IF(OR($A349="",$B349="",$C349=""),"",A349*'MPTO_working_3-way'!$I348)</f>
        <v>1.650882135507203</v>
      </c>
      <c r="F349" s="45">
        <f>IF(OR($A349="",$B349="",$C349=""),"",B349*'MPTO_working_3-way'!$I348)</f>
        <v>4.2819755389718077</v>
      </c>
      <c r="G349" s="46">
        <f>IF(OR($A349="",$B349="",$C349=""),"",C349*'MPTO_working_3-way'!$I348)</f>
        <v>6.2217620481927716</v>
      </c>
      <c r="H349" s="44">
        <f>IF(OR($A349="",$B349="",$C349=""),"",'MPTO_working_3-way'!E348)</f>
        <v>1.6276053452429671</v>
      </c>
      <c r="I349" s="45">
        <f>IF(OR($A349="",$B349="",$C349=""),"",'MPTO_working_3-way'!F348)</f>
        <v>4.3409671602091748</v>
      </c>
      <c r="J349" s="46">
        <f>IF(OR($A349="",$B349="",$C349=""),"",'MPTO_working_3-way'!G348)</f>
        <v>6.4417618130822083</v>
      </c>
      <c r="K349" s="44">
        <f>IF(OR($A349="",$B349="",$C349=""),"",'OddsRatio_working_3-way'!H348)</f>
        <v>1.6355913422903747</v>
      </c>
      <c r="L349" s="45">
        <f>IF(OR($A349="",$B349="",$C349=""),"",'OddsRatio_working_3-way'!I348)</f>
        <v>4.3368545470244664</v>
      </c>
      <c r="M349" s="46">
        <f>IF(OR($A349="",$B349="",$C349=""),"",'OddsRatio_working_3-way'!J348)</f>
        <v>6.3283740862009736</v>
      </c>
      <c r="N349" s="47">
        <f t="shared" si="80"/>
        <v>60.573676248108924</v>
      </c>
      <c r="O349" s="48">
        <f t="shared" si="81"/>
        <v>23.353706505295008</v>
      </c>
      <c r="P349" s="48">
        <f t="shared" si="82"/>
        <v>16.072617246596067</v>
      </c>
      <c r="Q349" t="s">
        <v>294</v>
      </c>
      <c r="R349" t="s">
        <v>261</v>
      </c>
      <c r="S349" s="38">
        <v>44210</v>
      </c>
      <c r="T349" s="50">
        <v>100</v>
      </c>
      <c r="U349" s="50">
        <f t="shared" si="83"/>
        <v>37.5</v>
      </c>
      <c r="V349" s="50">
        <f t="shared" si="84"/>
        <v>75.903614457831324</v>
      </c>
      <c r="W349" s="50">
        <f t="shared" si="85"/>
        <v>83.41625207296849</v>
      </c>
      <c r="X349" s="50">
        <f t="shared" si="86"/>
        <v>40.680133469200179</v>
      </c>
      <c r="Y349" s="50">
        <f t="shared" si="87"/>
        <v>79.08374792703151</v>
      </c>
      <c r="Z349" s="50">
        <f t="shared" si="88"/>
        <v>86.596385542168676</v>
      </c>
      <c r="AA349" s="50">
        <f t="shared" si="89"/>
        <v>-3.1801334692001788</v>
      </c>
      <c r="AB349" s="50">
        <f t="shared" si="90"/>
        <v>-3.1801334692001859</v>
      </c>
      <c r="AC349" s="50">
        <f t="shared" si="91"/>
        <v>-3.1801334692001859</v>
      </c>
      <c r="AF349">
        <v>1.58</v>
      </c>
      <c r="AG349">
        <v>2.5</v>
      </c>
      <c r="AH349" s="57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3">
        <f t="shared" si="92"/>
        <v>3.1294060401205304E-2</v>
      </c>
      <c r="E350" s="44">
        <f>IF(OR($A350="",$B350="",$C350=""),"",A350*'MPTO_working_3-way'!$I349)</f>
        <v>7.7553313342170638</v>
      </c>
      <c r="F350" s="45">
        <f>IF(OR($A350="",$B350="",$C350=""),"",B350*'MPTO_working_3-way'!$I349)</f>
        <v>5.7649337976427377</v>
      </c>
      <c r="G350" s="46">
        <f>IF(OR($A350="",$B350="",$C350=""),"",C350*'MPTO_working_3-way'!$I349)</f>
        <v>1.4334987439576752</v>
      </c>
      <c r="H350" s="44">
        <f>IF(OR($A350="",$B350="",$C350=""),"",'MPTO_working_3-way'!E349)</f>
        <v>8.1601098457891172</v>
      </c>
      <c r="I350" s="45">
        <f>IF(OR($A350="",$B350="",$C350=""),"",'MPTO_working_3-way'!F349)</f>
        <v>5.9361440754935062</v>
      </c>
      <c r="J350" s="46">
        <f>IF(OR($A350="",$B350="",$C350=""),"",'MPTO_working_3-way'!G349)</f>
        <v>1.4104509482205014</v>
      </c>
      <c r="K350" s="44">
        <f>IF(OR($A350="",$B350="",$C350=""),"",'OddsRatio_working_3-way'!H349)</f>
        <v>7.9779889974573566</v>
      </c>
      <c r="L350" s="45">
        <f>IF(OR($A350="",$B350="",$C350=""),"",'OddsRatio_working_3-way'!I349)</f>
        <v>5.9124186347130774</v>
      </c>
      <c r="M350" s="46">
        <f>IF(OR($A350="",$B350="",$C350=""),"",'OddsRatio_working_3-way'!J349)</f>
        <v>1.4173950473939214</v>
      </c>
      <c r="N350" s="47">
        <f t="shared" si="80"/>
        <v>12.894355597522056</v>
      </c>
      <c r="O350" s="48">
        <f t="shared" si="81"/>
        <v>17.346252968401764</v>
      </c>
      <c r="P350" s="48">
        <f t="shared" si="82"/>
        <v>69.759391434076178</v>
      </c>
      <c r="Q350" t="s">
        <v>260</v>
      </c>
      <c r="R350" t="s">
        <v>293</v>
      </c>
      <c r="S350" s="38">
        <v>44210</v>
      </c>
      <c r="T350" s="50">
        <v>100</v>
      </c>
      <c r="U350" s="50">
        <f t="shared" si="83"/>
        <v>86.702127659574472</v>
      </c>
      <c r="V350" s="50">
        <f t="shared" si="84"/>
        <v>82.110912343470488</v>
      </c>
      <c r="W350" s="50">
        <f t="shared" si="85"/>
        <v>28.057553956834536</v>
      </c>
      <c r="X350" s="50">
        <f t="shared" si="86"/>
        <v>89.831533699694987</v>
      </c>
      <c r="Y350" s="50">
        <f t="shared" si="87"/>
        <v>85.240318383591003</v>
      </c>
      <c r="Z350" s="50">
        <f t="shared" si="88"/>
        <v>31.18695999695505</v>
      </c>
      <c r="AA350" s="50">
        <f t="shared" si="89"/>
        <v>-3.1294060401205144</v>
      </c>
      <c r="AB350" s="50">
        <f t="shared" si="90"/>
        <v>-3.1294060401205144</v>
      </c>
      <c r="AC350" s="50">
        <f t="shared" si="91"/>
        <v>-3.1294060401205144</v>
      </c>
      <c r="AF350">
        <v>1.35</v>
      </c>
      <c r="AG350">
        <v>3.33</v>
      </c>
      <c r="AH350" s="57" t="s">
        <v>422</v>
      </c>
      <c r="AJ350" t="s">
        <v>312</v>
      </c>
    </row>
    <row r="351" spans="1:36" s="50" customFormat="1" ht="15" x14ac:dyDescent="0.25">
      <c r="A351" s="42">
        <v>3.02</v>
      </c>
      <c r="B351" s="42">
        <v>3.51</v>
      </c>
      <c r="C351" s="42">
        <v>2.4300000000000002</v>
      </c>
      <c r="D351" s="43">
        <f t="shared" si="92"/>
        <v>2.7548746459710394E-2</v>
      </c>
      <c r="E351" s="44">
        <f>IF(OR($A351="",$B351="",$C351=""),"",A351*'MPTO_working_3-way'!$I350)</f>
        <v>3.1031972143083255</v>
      </c>
      <c r="F351" s="45">
        <f>IF(OR($A351="",$B351="",$C351=""),"",B351*'MPTO_working_3-way'!$I350)</f>
        <v>3.6066961000735831</v>
      </c>
      <c r="G351" s="46">
        <f>IF(OR($A351="",$B351="",$C351=""),"",C351*'MPTO_working_3-way'!$I350)</f>
        <v>2.4969434538970963</v>
      </c>
      <c r="H351" s="44">
        <f>IF(OR($A351="",$B351="",$C351=""),"",'MPTO_working_3-way'!E350)</f>
        <v>3.1061407526225886</v>
      </c>
      <c r="I351" s="45">
        <f>IF(OR($A351="",$B351="",$C351=""),"",'MPTO_working_3-way'!F350)</f>
        <v>3.6269024404461687</v>
      </c>
      <c r="J351" s="46">
        <f>IF(OR($A351="",$B351="",$C351=""),"",'MPTO_working_3-way'!G350)</f>
        <v>2.485461799120813</v>
      </c>
      <c r="K351" s="44">
        <f>IF(OR($A351="",$B351="",$C351=""),"",'OddsRatio_working_3-way'!H350)</f>
        <v>3.105695185301915</v>
      </c>
      <c r="L351" s="45">
        <f>IF(OR($A351="",$B351="",$C351=""),"",'OddsRatio_working_3-way'!I350)</f>
        <v>3.6164826312414884</v>
      </c>
      <c r="M351" s="46">
        <f>IF(OR($A351="",$B351="",$C351=""),"",'OddsRatio_working_3-way'!J350)</f>
        <v>2.4906654034563069</v>
      </c>
      <c r="N351" s="47">
        <f t="shared" si="80"/>
        <v>32.224829133938584</v>
      </c>
      <c r="O351" s="48">
        <f t="shared" si="81"/>
        <v>27.726206263388764</v>
      </c>
      <c r="P351" s="48">
        <f t="shared" si="82"/>
        <v>40.048964602672655</v>
      </c>
      <c r="Q351" s="42" t="s">
        <v>297</v>
      </c>
      <c r="R351" s="42" t="s">
        <v>258</v>
      </c>
      <c r="S351" s="52">
        <v>44210</v>
      </c>
      <c r="T351" s="50">
        <v>100</v>
      </c>
      <c r="U351" s="50">
        <f t="shared" si="83"/>
        <v>66.88741721854305</v>
      </c>
      <c r="V351" s="50">
        <f t="shared" si="84"/>
        <v>71.509971509971507</v>
      </c>
      <c r="W351" s="50">
        <f t="shared" si="85"/>
        <v>58.847736625514408</v>
      </c>
      <c r="X351" s="50">
        <f t="shared" si="86"/>
        <v>69.642291864514078</v>
      </c>
      <c r="Y351" s="50">
        <f t="shared" si="87"/>
        <v>74.26484615594255</v>
      </c>
      <c r="Z351" s="50">
        <f t="shared" si="88"/>
        <v>61.602611271485451</v>
      </c>
      <c r="AA351" s="50">
        <f t="shared" si="89"/>
        <v>-2.7548746459710287</v>
      </c>
      <c r="AB351" s="50">
        <f t="shared" si="90"/>
        <v>-2.7548746459710429</v>
      </c>
      <c r="AC351" s="50">
        <f t="shared" si="91"/>
        <v>-2.7548746459710429</v>
      </c>
      <c r="AD351" s="51"/>
      <c r="AE351" s="51"/>
      <c r="AF351" s="42">
        <v>2.06</v>
      </c>
      <c r="AG351" s="42">
        <v>1.84</v>
      </c>
      <c r="AH351" s="67" t="s">
        <v>418</v>
      </c>
      <c r="AI351" s="51"/>
      <c r="AJ351" s="42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3">
        <f t="shared" si="92"/>
        <v>3.5393922536680389E-2</v>
      </c>
      <c r="E352" s="44">
        <f>IF(OR($A352="",$B352="",$C352=""),"",A352*'MPTO_working_3-way'!$I351)</f>
        <v>4.0794520547945208</v>
      </c>
      <c r="F352" s="45">
        <f>IF(OR($A352="",$B352="",$C352=""),"",B352*'MPTO_working_3-way'!$I351)</f>
        <v>3.7791878172588835</v>
      </c>
      <c r="G352" s="46">
        <f>IF(OR($A352="",$B352="",$C352=""),"",C352*'MPTO_working_3-way'!$I351)</f>
        <v>2.0397260273972604</v>
      </c>
      <c r="H352" s="44">
        <f>IF(OR($A352="",$B352="",$C352=""),"",'MPTO_working_3-way'!E351)</f>
        <v>4.1320754716981138</v>
      </c>
      <c r="I352" s="45">
        <f>IF(OR($A352="",$B352="",$C352=""),"",'MPTO_working_3-way'!F351)</f>
        <v>3.8142516134736102</v>
      </c>
      <c r="J352" s="46">
        <f>IF(OR($A352="",$B352="",$C352=""),"",'MPTO_working_3-way'!G351)</f>
        <v>2.0168762563695011</v>
      </c>
      <c r="K352" s="44">
        <f>IF(OR($A352="",$B352="",$C352=""),"",'OddsRatio_working_3-way'!H351)</f>
        <v>4.1090352241050603</v>
      </c>
      <c r="L352" s="45">
        <f>IF(OR($A352="",$B352="",$C352=""),"",'OddsRatio_working_3-way'!I351)</f>
        <v>3.8023616815912971</v>
      </c>
      <c r="M352" s="46">
        <f>IF(OR($A352="",$B352="",$C352=""),"",'OddsRatio_working_3-way'!J351)</f>
        <v>2.0257701249598332</v>
      </c>
      <c r="N352" s="47">
        <f t="shared" ref="N352:N415" si="93">(1/E352)* 100</f>
        <v>24.513096037609134</v>
      </c>
      <c r="O352" s="48">
        <f t="shared" ref="O352:O415" si="94">(1/F352)* 100</f>
        <v>26.460711887172593</v>
      </c>
      <c r="P352" s="48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0">
        <v>100</v>
      </c>
      <c r="U352" s="50">
        <f t="shared" ref="U352:U415" si="96">(1/A352)*((T352*A352)-T352)</f>
        <v>74.619289340101517</v>
      </c>
      <c r="V352" s="50">
        <f t="shared" ref="V352:V415" si="97">(1/B352)*((T352*B352)-T352)</f>
        <v>72.602739726027394</v>
      </c>
      <c r="W352" s="50">
        <f t="shared" ref="W352:W415" si="98">(1/C352)*((T352*C352)-T352)</f>
        <v>49.238578680203041</v>
      </c>
      <c r="X352" s="50">
        <f t="shared" ref="X352:X415" si="99">((1/B352)+(1/C352))*T352</f>
        <v>78.158681593769558</v>
      </c>
      <c r="Y352" s="50">
        <f t="shared" ref="Y352:Y415" si="100">((1/A352)+(1/C352))*T352</f>
        <v>76.142131979695421</v>
      </c>
      <c r="Z352" s="50">
        <f t="shared" ref="Z352:Z415" si="101">((1/A352)+(1/B352))*T352</f>
        <v>52.777970933871075</v>
      </c>
      <c r="AA352" s="50">
        <f t="shared" ref="AA352:AA415" si="102">U352-X352</f>
        <v>-3.5393922536680407</v>
      </c>
      <c r="AB352" s="50">
        <f t="shared" ref="AB352:AB415" si="103">V352-Y352</f>
        <v>-3.5393922536680265</v>
      </c>
      <c r="AC352" s="50">
        <f t="shared" ref="AC352:AC415" si="104">W352-Z352</f>
        <v>-3.5393922536680336</v>
      </c>
      <c r="AF352">
        <v>1.9</v>
      </c>
      <c r="AG352">
        <v>1.96</v>
      </c>
      <c r="AH352" s="57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3">
        <f t="shared" si="92"/>
        <v>2.2415707672238661E-2</v>
      </c>
      <c r="E353" s="44">
        <f>IF(OR($A353="",$B353="",$C353=""),"",A353*'MPTO_working_3-way'!$I352)</f>
        <v>3.4148684636252771</v>
      </c>
      <c r="F353" s="45">
        <f>IF(OR($A353="",$B353="",$C353=""),"",B353*'MPTO_working_3-way'!$I352)</f>
        <v>3.619351605159725</v>
      </c>
      <c r="G353" s="46">
        <f>IF(OR($A353="",$B353="",$C353=""),"",C353*'MPTO_working_3-way'!$I352)</f>
        <v>2.3208836564159818</v>
      </c>
      <c r="H353" s="44">
        <f>IF(OR($A353="",$B353="",$C353=""),"",'MPTO_working_3-way'!E352)</f>
        <v>3.4254869825164649</v>
      </c>
      <c r="I353" s="45">
        <f>IF(OR($A353="",$B353="",$C353=""),"",'MPTO_working_3-way'!F352)</f>
        <v>3.6361788768417602</v>
      </c>
      <c r="J353" s="46">
        <f>IF(OR($A353="",$B353="",$C353=""),"",'MPTO_working_3-way'!G352)</f>
        <v>2.3091662744386361</v>
      </c>
      <c r="K353" s="44">
        <f>IF(OR($A353="",$B353="",$C353=""),"",'OddsRatio_working_3-way'!H352)</f>
        <v>3.4214133432898124</v>
      </c>
      <c r="L353" s="45">
        <f>IF(OR($A353="",$B353="",$C353=""),"",'OddsRatio_working_3-way'!I352)</f>
        <v>3.6283717486991991</v>
      </c>
      <c r="M353" s="46">
        <f>IF(OR($A353="",$B353="",$C353=""),"",'OddsRatio_working_3-way'!J352)</f>
        <v>2.3141858743495991</v>
      </c>
      <c r="N353" s="47">
        <f t="shared" si="93"/>
        <v>29.28370479425098</v>
      </c>
      <c r="O353" s="48">
        <f t="shared" si="94"/>
        <v>27.629258195705724</v>
      </c>
      <c r="P353" s="48">
        <f t="shared" si="95"/>
        <v>43.087037010043289</v>
      </c>
      <c r="Q353" t="s">
        <v>343</v>
      </c>
      <c r="R353" t="s">
        <v>337</v>
      </c>
      <c r="S353" t="s">
        <v>496</v>
      </c>
      <c r="T353" s="50">
        <v>100</v>
      </c>
      <c r="U353" s="50">
        <f t="shared" si="96"/>
        <v>70.059880239520965</v>
      </c>
      <c r="V353" s="50">
        <f t="shared" si="97"/>
        <v>71.751412429378533</v>
      </c>
      <c r="W353" s="50">
        <f t="shared" si="98"/>
        <v>55.947136563876647</v>
      </c>
      <c r="X353" s="50">
        <f t="shared" si="99"/>
        <v>72.301451006744813</v>
      </c>
      <c r="Y353" s="50">
        <f t="shared" si="100"/>
        <v>73.992983196602395</v>
      </c>
      <c r="Z353" s="50">
        <f t="shared" si="101"/>
        <v>58.18870733110051</v>
      </c>
      <c r="AA353" s="50">
        <f t="shared" si="102"/>
        <v>-2.2415707672238483</v>
      </c>
      <c r="AB353" s="50">
        <f t="shared" si="103"/>
        <v>-2.2415707672238625</v>
      </c>
      <c r="AC353" s="50">
        <f t="shared" si="104"/>
        <v>-2.2415707672238625</v>
      </c>
      <c r="AF353">
        <v>1.94</v>
      </c>
      <c r="AG353">
        <v>1.96</v>
      </c>
      <c r="AH353" s="57" t="s">
        <v>427</v>
      </c>
      <c r="AJ353" t="s">
        <v>410</v>
      </c>
    </row>
    <row r="354" spans="1:36" s="50" customFormat="1" ht="15" x14ac:dyDescent="0.25">
      <c r="A354">
        <v>2.1800000000000002</v>
      </c>
      <c r="B354">
        <v>3.56</v>
      </c>
      <c r="C354">
        <v>3.48</v>
      </c>
      <c r="D354" s="43">
        <f t="shared" si="92"/>
        <v>2.6970794573849988E-2</v>
      </c>
      <c r="E354" s="44">
        <f>IF(OR($A354="",$B354="",$C354=""),"",A354*'MPTO_working_3-way'!$I353)</f>
        <v>2.2387963321709932</v>
      </c>
      <c r="F354" s="45">
        <f>IF(OR($A354="",$B354="",$C354=""),"",B354*'MPTO_working_3-way'!$I353)</f>
        <v>3.656016028682906</v>
      </c>
      <c r="G354" s="46">
        <f>IF(OR($A354="",$B354="",$C354=""),"",C354*'MPTO_working_3-way'!$I353)</f>
        <v>3.5738583651169979</v>
      </c>
      <c r="H354" s="44">
        <f>IF(OR($A354="",$B354="",$C354=""),"",'MPTO_working_3-way'!E353)</f>
        <v>2.2235794384233771</v>
      </c>
      <c r="I354" s="45">
        <f>IF(OR($A354="",$B354="",$C354=""),"",'MPTO_working_3-way'!F353)</f>
        <v>3.677706249582402</v>
      </c>
      <c r="J354" s="46">
        <f>IF(OR($A354="",$B354="",$C354=""),"",'MPTO_working_3-way'!G353)</f>
        <v>3.5923920137568595</v>
      </c>
      <c r="K354" s="44">
        <f>IF(OR($A354="",$B354="",$C354=""),"",'OddsRatio_working_3-way'!H353)</f>
        <v>2.22991783420908</v>
      </c>
      <c r="L354" s="45">
        <f>IF(OR($A354="",$B354="",$C354=""),"",'OddsRatio_working_3-way'!I353)</f>
        <v>3.6682963182841055</v>
      </c>
      <c r="M354" s="46">
        <f>IF(OR($A354="",$B354="",$C354=""),"",'OddsRatio_working_3-way'!J353)</f>
        <v>3.5849120583377276</v>
      </c>
      <c r="N354" s="47">
        <f t="shared" si="93"/>
        <v>44.666858955869628</v>
      </c>
      <c r="O354" s="48">
        <f t="shared" si="94"/>
        <v>27.352177675223537</v>
      </c>
      <c r="P354" s="48">
        <f t="shared" si="95"/>
        <v>27.980963368906835</v>
      </c>
      <c r="Q354" t="s">
        <v>321</v>
      </c>
      <c r="R354" t="s">
        <v>390</v>
      </c>
      <c r="S354" t="s">
        <v>496</v>
      </c>
      <c r="T354" s="50">
        <v>100</v>
      </c>
      <c r="U354" s="50">
        <f t="shared" si="96"/>
        <v>54.128440366972484</v>
      </c>
      <c r="V354" s="50">
        <f t="shared" si="97"/>
        <v>71.910112359550567</v>
      </c>
      <c r="W354" s="50">
        <f t="shared" si="98"/>
        <v>71.264367816091948</v>
      </c>
      <c r="X354" s="50">
        <f t="shared" si="99"/>
        <v>56.825519824357485</v>
      </c>
      <c r="Y354" s="50">
        <f t="shared" si="100"/>
        <v>74.607191816935554</v>
      </c>
      <c r="Z354" s="50">
        <f t="shared" si="101"/>
        <v>73.961447273476949</v>
      </c>
      <c r="AA354" s="50">
        <f t="shared" si="102"/>
        <v>-2.6970794573850014</v>
      </c>
      <c r="AB354" s="50">
        <f t="shared" si="103"/>
        <v>-2.6970794573849872</v>
      </c>
      <c r="AC354" s="50">
        <f t="shared" si="104"/>
        <v>-2.6970794573850014</v>
      </c>
      <c r="AD354" s="51"/>
      <c r="AE354" s="51"/>
      <c r="AF354">
        <v>1.57</v>
      </c>
      <c r="AG354">
        <v>2.5099999999999998</v>
      </c>
      <c r="AH354" s="57" t="s">
        <v>421</v>
      </c>
      <c r="AI354" s="51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3">
        <f t="shared" si="92"/>
        <v>2.7839422162848626E-2</v>
      </c>
      <c r="E355" s="44">
        <f>IF(OR($A355="",$B355="",$C355=""),"",A355*'MPTO_working_3-way'!$I354)</f>
        <v>2.5182065842989791</v>
      </c>
      <c r="F355" s="45">
        <f>IF(OR($A355="",$B355="",$C355=""),"",B355*'MPTO_working_3-way'!$I354)</f>
        <v>3.4124268815806573</v>
      </c>
      <c r="G355" s="46">
        <f>IF(OR($A355="",$B355="",$C355=""),"",C355*'MPTO_working_3-way'!$I354)</f>
        <v>3.227415785591345</v>
      </c>
      <c r="H355" s="44">
        <f>IF(OR($A355="",$B355="",$C355=""),"",'MPTO_working_3-way'!E354)</f>
        <v>2.5069979216944733</v>
      </c>
      <c r="I355" s="45">
        <f>IF(OR($A355="",$B355="",$C355=""),"",'MPTO_working_3-way'!F354)</f>
        <v>3.4255372416617336</v>
      </c>
      <c r="J355" s="46">
        <f>IF(OR($A355="",$B355="",$C355=""),"",'MPTO_working_3-way'!G354)</f>
        <v>3.2342412464501225</v>
      </c>
      <c r="K355" s="44">
        <f>IF(OR($A355="",$B355="",$C355=""),"",'OddsRatio_working_3-way'!H354)</f>
        <v>2.5120199920161177</v>
      </c>
      <c r="L355" s="45">
        <f>IF(OR($A355="",$B355="",$C355=""),"",'OddsRatio_working_3-way'!I354)</f>
        <v>3.4192319872257873</v>
      </c>
      <c r="M355" s="46">
        <f>IF(OR($A355="",$B355="",$C355=""),"",'OddsRatio_working_3-way'!J354)</f>
        <v>3.2315329537341317</v>
      </c>
      <c r="N355" s="47">
        <f t="shared" si="93"/>
        <v>39.710800783184396</v>
      </c>
      <c r="O355" s="48">
        <f t="shared" si="94"/>
        <v>29.304657204458362</v>
      </c>
      <c r="P355" s="48">
        <f t="shared" si="95"/>
        <v>30.984542012357245</v>
      </c>
      <c r="Q355" t="s">
        <v>350</v>
      </c>
      <c r="R355" t="s">
        <v>405</v>
      </c>
      <c r="S355" t="s">
        <v>496</v>
      </c>
      <c r="T355" s="50">
        <v>100</v>
      </c>
      <c r="U355" s="50">
        <f t="shared" si="96"/>
        <v>59.183673469387763</v>
      </c>
      <c r="V355" s="50">
        <f t="shared" si="97"/>
        <v>69.879518072289159</v>
      </c>
      <c r="W355" s="50">
        <f t="shared" si="98"/>
        <v>68.152866242038215</v>
      </c>
      <c r="X355" s="50">
        <f t="shared" si="99"/>
        <v>61.967615685672627</v>
      </c>
      <c r="Y355" s="50">
        <f t="shared" si="100"/>
        <v>72.663460288574015</v>
      </c>
      <c r="Z355" s="50">
        <f t="shared" si="101"/>
        <v>70.936808458323085</v>
      </c>
      <c r="AA355" s="50">
        <f t="shared" si="102"/>
        <v>-2.7839422162848635</v>
      </c>
      <c r="AB355" s="50">
        <f t="shared" si="103"/>
        <v>-2.7839422162848564</v>
      </c>
      <c r="AC355" s="50">
        <f t="shared" si="104"/>
        <v>-2.7839422162848706</v>
      </c>
      <c r="AF355">
        <v>2.02</v>
      </c>
      <c r="AG355">
        <v>1.88</v>
      </c>
      <c r="AH355" s="57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3">
        <f t="shared" si="92"/>
        <v>2.2107684772750602E-2</v>
      </c>
      <c r="E356" s="44">
        <f>IF(OR($A356="",$B356="",$C356=""),"",A356*'MPTO_working_3-way'!$I355)</f>
        <v>3.5058293587705349</v>
      </c>
      <c r="F356" s="45">
        <f>IF(OR($A356="",$B356="",$C356=""),"",B356*'MPTO_working_3-way'!$I355)</f>
        <v>3.6489244346387193</v>
      </c>
      <c r="G356" s="46">
        <f>IF(OR($A356="",$B356="",$C356=""),"",C356*'MPTO_working_3-way'!$I355)</f>
        <v>2.2690790601955064</v>
      </c>
      <c r="H356" s="44">
        <f>IF(OR($A356="",$B356="",$C356=""),"",'MPTO_working_3-way'!E355)</f>
        <v>3.5189464851728278</v>
      </c>
      <c r="I356" s="45">
        <f>IF(OR($A356="",$B356="",$C356=""),"",'MPTO_working_3-way'!F355)</f>
        <v>3.6664577003763266</v>
      </c>
      <c r="J356" s="46">
        <f>IF(OR($A356="",$B356="",$C356=""),"",'MPTO_working_3-way'!G355)</f>
        <v>2.2569225458277584</v>
      </c>
      <c r="K356" s="44">
        <f>IF(OR($A356="",$B356="",$C356=""),"",'OddsRatio_working_3-way'!H355)</f>
        <v>3.5137658244658931</v>
      </c>
      <c r="L356" s="45">
        <f>IF(OR($A356="",$B356="",$C356=""),"",'OddsRatio_working_3-way'!I355)</f>
        <v>3.6585918390441754</v>
      </c>
      <c r="M356" s="46">
        <f>IF(OR($A356="",$B356="",$C356=""),"",'OddsRatio_working_3-way'!J355)</f>
        <v>2.2620552698964573</v>
      </c>
      <c r="N356" s="47">
        <f t="shared" si="93"/>
        <v>28.523921094399519</v>
      </c>
      <c r="O356" s="48">
        <f t="shared" si="94"/>
        <v>27.405335953442677</v>
      </c>
      <c r="P356" s="48">
        <f t="shared" si="95"/>
        <v>44.070742952157815</v>
      </c>
      <c r="Q356" t="s">
        <v>275</v>
      </c>
      <c r="R356" t="s">
        <v>277</v>
      </c>
      <c r="S356" t="s">
        <v>496</v>
      </c>
      <c r="T356" s="50">
        <v>100</v>
      </c>
      <c r="U356" s="50">
        <f t="shared" si="96"/>
        <v>70.845481049562679</v>
      </c>
      <c r="V356" s="50">
        <f t="shared" si="97"/>
        <v>71.988795518207283</v>
      </c>
      <c r="W356" s="50">
        <f t="shared" si="98"/>
        <v>54.954954954954964</v>
      </c>
      <c r="X356" s="50">
        <f t="shared" si="99"/>
        <v>73.05624952683776</v>
      </c>
      <c r="Y356" s="50">
        <f t="shared" si="100"/>
        <v>74.19956399548235</v>
      </c>
      <c r="Z356" s="50">
        <f t="shared" si="101"/>
        <v>57.165723432230031</v>
      </c>
      <c r="AA356" s="50">
        <f t="shared" si="102"/>
        <v>-2.2107684772750815</v>
      </c>
      <c r="AB356" s="50">
        <f t="shared" si="103"/>
        <v>-2.2107684772750673</v>
      </c>
      <c r="AC356" s="50">
        <f t="shared" si="104"/>
        <v>-2.2107684772750673</v>
      </c>
      <c r="AF356">
        <v>1.8</v>
      </c>
      <c r="AG356">
        <v>2.11</v>
      </c>
      <c r="AH356" s="57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3">
        <f t="shared" si="92"/>
        <v>2.1888763688595603E-2</v>
      </c>
      <c r="E357" s="44">
        <f>IF(OR($A357="",$B357="",$C357=""),"",A357*'MPTO_working_3-way'!$I356)</f>
        <v>2.9328207517862697</v>
      </c>
      <c r="F357" s="45">
        <f>IF(OR($A357="",$B357="",$C357=""),"",B357*'MPTO_working_3-way'!$I356)</f>
        <v>3.5561728976363125</v>
      </c>
      <c r="G357" s="46">
        <f>IF(OR($A357="",$B357="",$C357=""),"",C357*'MPTO_working_3-way'!$I356)</f>
        <v>2.6466918979534624</v>
      </c>
      <c r="H357" s="44">
        <f>IF(OR($A357="",$B357="",$C357=""),"",'MPTO_working_3-way'!E356)</f>
        <v>2.9313839137452171</v>
      </c>
      <c r="I357" s="45">
        <f>IF(OR($A357="",$B357="",$C357=""),"",'MPTO_working_3-way'!F356)</f>
        <v>3.5706625715180178</v>
      </c>
      <c r="J357" s="46">
        <f>IF(OR($A357="",$B357="",$C357=""),"",'MPTO_working_3-way'!G356)</f>
        <v>2.6398867296962125</v>
      </c>
      <c r="K357" s="44">
        <f>IF(OR($A357="",$B357="",$C357=""),"",'OddsRatio_working_3-way'!H356)</f>
        <v>2.9325432695529225</v>
      </c>
      <c r="L357" s="45">
        <f>IF(OR($A357="",$B357="",$C357=""),"",'OddsRatio_working_3-way'!I356)</f>
        <v>3.562945084754678</v>
      </c>
      <c r="M357" s="46">
        <f>IF(OR($A357="",$B357="",$C357=""),"",'OddsRatio_working_3-way'!J356)</f>
        <v>2.6431785019193295</v>
      </c>
      <c r="N357" s="47">
        <f t="shared" si="93"/>
        <v>34.096867303974783</v>
      </c>
      <c r="O357" s="48">
        <f t="shared" si="94"/>
        <v>28.120117575404496</v>
      </c>
      <c r="P357" s="48">
        <f t="shared" si="95"/>
        <v>37.783015120620711</v>
      </c>
      <c r="Q357" t="s">
        <v>51</v>
      </c>
      <c r="R357" t="s">
        <v>102</v>
      </c>
      <c r="S357" t="s">
        <v>496</v>
      </c>
      <c r="T357" s="50">
        <v>100</v>
      </c>
      <c r="U357" s="50">
        <f t="shared" si="96"/>
        <v>65.156794425087099</v>
      </c>
      <c r="V357" s="50">
        <f t="shared" si="97"/>
        <v>71.264367816091948</v>
      </c>
      <c r="W357" s="50">
        <f t="shared" si="98"/>
        <v>61.389961389961393</v>
      </c>
      <c r="X357" s="50">
        <f t="shared" si="99"/>
        <v>67.345670793946653</v>
      </c>
      <c r="Y357" s="50">
        <f t="shared" si="100"/>
        <v>73.453244184951501</v>
      </c>
      <c r="Z357" s="50">
        <f t="shared" si="101"/>
        <v>63.578837758820939</v>
      </c>
      <c r="AA357" s="50">
        <f t="shared" si="102"/>
        <v>-2.1888763688595532</v>
      </c>
      <c r="AB357" s="50">
        <f t="shared" si="103"/>
        <v>-2.1888763688595532</v>
      </c>
      <c r="AC357" s="50">
        <f t="shared" si="104"/>
        <v>-2.1888763688595461</v>
      </c>
      <c r="AF357">
        <v>1.66</v>
      </c>
      <c r="AG357">
        <v>2.34</v>
      </c>
      <c r="AH357" s="57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3">
        <f t="shared" si="92"/>
        <v>3.1615443380149211E-2</v>
      </c>
      <c r="E358" s="44">
        <f>IF(OR($A358="",$B358="",$C358=""),"",A358*'MPTO_working_3-way'!$I357)</f>
        <v>1.702165481577246</v>
      </c>
      <c r="F358" s="45">
        <f>IF(OR($A358="",$B358="",$C358=""),"",B358*'MPTO_working_3-way'!$I357)</f>
        <v>3.7550802139037431</v>
      </c>
      <c r="G358" s="46">
        <f>IF(OR($A358="",$B358="",$C358=""),"",C358*'MPTO_working_3-way'!$I357)</f>
        <v>6.8396103896103888</v>
      </c>
      <c r="H358" s="44">
        <f>IF(OR($A358="",$B358="",$C358=""),"",'MPTO_working_3-way'!E357)</f>
        <v>1.6791987369252019</v>
      </c>
      <c r="I358" s="45">
        <f>IF(OR($A358="",$B358="",$C358=""),"",'MPTO_working_3-way'!F357)</f>
        <v>3.7852005635055974</v>
      </c>
      <c r="J358" s="46">
        <f>IF(OR($A358="",$B358="",$C358=""),"",'MPTO_working_3-way'!G357)</f>
        <v>7.1280368612119513</v>
      </c>
      <c r="K358" s="44">
        <f>IF(OR($A358="",$B358="",$C358=""),"",'OddsRatio_working_3-way'!H357)</f>
        <v>1.687585780530177</v>
      </c>
      <c r="L358" s="45">
        <f>IF(OR($A358="",$B358="",$C358=""),"",'OddsRatio_working_3-way'!I357)</f>
        <v>3.7926560932302587</v>
      </c>
      <c r="M358" s="46">
        <f>IF(OR($A358="",$B358="",$C358=""),"",'OddsRatio_working_3-way'!J357)</f>
        <v>6.9555506836690739</v>
      </c>
      <c r="N358" s="47">
        <f t="shared" si="93"/>
        <v>58.748694578942384</v>
      </c>
      <c r="O358" s="48">
        <f t="shared" si="94"/>
        <v>26.630589575619485</v>
      </c>
      <c r="P358" s="48">
        <f t="shared" si="95"/>
        <v>14.620715845438149</v>
      </c>
      <c r="Q358" t="s">
        <v>446</v>
      </c>
      <c r="R358" t="s">
        <v>447</v>
      </c>
      <c r="S358" t="s">
        <v>496</v>
      </c>
      <c r="T358" s="50">
        <v>100</v>
      </c>
      <c r="U358" s="50">
        <f t="shared" si="96"/>
        <v>39.393939393939398</v>
      </c>
      <c r="V358" s="50">
        <f t="shared" si="97"/>
        <v>72.527472527472526</v>
      </c>
      <c r="W358" s="50">
        <f t="shared" si="98"/>
        <v>84.917043740573149</v>
      </c>
      <c r="X358" s="50">
        <f t="shared" si="99"/>
        <v>42.555483731954311</v>
      </c>
      <c r="Y358" s="50">
        <f t="shared" si="100"/>
        <v>75.68901686548746</v>
      </c>
      <c r="Z358" s="50">
        <f t="shared" si="101"/>
        <v>88.078588078588083</v>
      </c>
      <c r="AA358" s="50">
        <f t="shared" si="102"/>
        <v>-3.1615443380149131</v>
      </c>
      <c r="AB358" s="50">
        <f t="shared" si="103"/>
        <v>-3.1615443380149344</v>
      </c>
      <c r="AC358" s="50">
        <f t="shared" si="104"/>
        <v>-3.1615443380149344</v>
      </c>
      <c r="AF358">
        <v>2.2400000000000002</v>
      </c>
      <c r="AG358">
        <v>1.7</v>
      </c>
      <c r="AH358" s="57" t="s">
        <v>429</v>
      </c>
      <c r="AJ358" t="s">
        <v>311</v>
      </c>
    </row>
    <row r="359" spans="1:36" s="50" customFormat="1" ht="15" x14ac:dyDescent="0.25">
      <c r="A359">
        <v>2.6</v>
      </c>
      <c r="B359">
        <v>3.05</v>
      </c>
      <c r="C359">
        <v>3.17</v>
      </c>
      <c r="D359" s="43">
        <f t="shared" si="92"/>
        <v>2.7941650323612288E-2</v>
      </c>
      <c r="E359" s="44">
        <f>IF(OR($A359="",$B359="",$C359=""),"",A359*'MPTO_working_3-way'!$I358)</f>
        <v>2.672648290841392</v>
      </c>
      <c r="F359" s="45">
        <f>IF(OR($A359="",$B359="",$C359=""),"",B359*'MPTO_working_3-way'!$I358)</f>
        <v>3.1352220334870173</v>
      </c>
      <c r="G359" s="46">
        <f>IF(OR($A359="",$B359="",$C359=""),"",C359*'MPTO_working_3-way'!$I358)</f>
        <v>3.2585750315258508</v>
      </c>
      <c r="H359" s="44">
        <f>IF(OR($A359="",$B359="",$C359=""),"",'MPTO_working_3-way'!E358)</f>
        <v>2.6645243807215464</v>
      </c>
      <c r="I359" s="45">
        <f>IF(OR($A359="",$B359="",$C359=""),"",'MPTO_working_3-way'!F358)</f>
        <v>3.1391756439501148</v>
      </c>
      <c r="J359" s="46">
        <f>IF(OR($A359="",$B359="",$C359=""),"",'MPTO_working_3-way'!G358)</f>
        <v>3.2664417262946341</v>
      </c>
      <c r="K359" s="44">
        <f>IF(OR($A359="",$B359="",$C359=""),"",'OddsRatio_working_3-way'!H358)</f>
        <v>2.6682889982571729</v>
      </c>
      <c r="L359" s="45">
        <f>IF(OR($A359="",$B359="",$C359=""),"",'OddsRatio_working_3-way'!I358)</f>
        <v>3.1374952790170019</v>
      </c>
      <c r="M359" s="46">
        <f>IF(OR($A359="",$B359="",$C359=""),"",'OddsRatio_working_3-way'!J358)</f>
        <v>3.2626169538862912</v>
      </c>
      <c r="N359" s="47">
        <f t="shared" si="93"/>
        <v>37.416071670439813</v>
      </c>
      <c r="O359" s="48">
        <f t="shared" si="94"/>
        <v>31.895667653489678</v>
      </c>
      <c r="P359" s="48">
        <f t="shared" si="95"/>
        <v>30.688260676070513</v>
      </c>
      <c r="Q359" t="s">
        <v>448</v>
      </c>
      <c r="R359" t="s">
        <v>449</v>
      </c>
      <c r="S359" t="s">
        <v>496</v>
      </c>
      <c r="T359" s="50">
        <v>100</v>
      </c>
      <c r="U359" s="50">
        <f t="shared" si="96"/>
        <v>61.538461538461533</v>
      </c>
      <c r="V359" s="50">
        <f t="shared" si="97"/>
        <v>67.21311475409837</v>
      </c>
      <c r="W359" s="50">
        <f t="shared" si="98"/>
        <v>68.454258675078862</v>
      </c>
      <c r="X359" s="50">
        <f t="shared" si="99"/>
        <v>64.332626570822768</v>
      </c>
      <c r="Y359" s="50">
        <f t="shared" si="100"/>
        <v>70.007279786459591</v>
      </c>
      <c r="Z359" s="50">
        <f t="shared" si="101"/>
        <v>71.248423707440097</v>
      </c>
      <c r="AA359" s="50">
        <f t="shared" si="102"/>
        <v>-2.794165032361235</v>
      </c>
      <c r="AB359" s="50">
        <f t="shared" si="103"/>
        <v>-2.7941650323612208</v>
      </c>
      <c r="AC359" s="50">
        <f t="shared" si="104"/>
        <v>-2.794165032361235</v>
      </c>
      <c r="AD359" s="51"/>
      <c r="AE359" s="51"/>
      <c r="AF359">
        <v>2.29</v>
      </c>
      <c r="AG359">
        <v>1.67</v>
      </c>
      <c r="AH359" s="57" t="s">
        <v>419</v>
      </c>
      <c r="AI359" s="51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3">
        <f t="shared" si="92"/>
        <v>3.1939570570391984E-2</v>
      </c>
      <c r="E360" s="44">
        <f>IF(OR($A360="",$B360="",$C360=""),"",A360*'MPTO_working_3-way'!$I359)</f>
        <v>1.5788675429726997</v>
      </c>
      <c r="F360" s="45">
        <f>IF(OR($A360="",$B360="",$C360=""),"",B360*'MPTO_working_3-way'!$I359)</f>
        <v>4.2722298221614228</v>
      </c>
      <c r="G360" s="46">
        <f>IF(OR($A360="",$B360="",$C360=""),"",C360*'MPTO_working_3-way'!$I359)</f>
        <v>7.5434782608695654</v>
      </c>
      <c r="H360" s="44">
        <f>IF(OR($A360="",$B360="",$C360=""),"",'MPTO_working_3-way'!E359)</f>
        <v>1.5553351355240572</v>
      </c>
      <c r="I360" s="45">
        <f>IF(OR($A360="",$B360="",$C360=""),"",'MPTO_working_3-way'!F359)</f>
        <v>4.3308909814247682</v>
      </c>
      <c r="J360" s="46">
        <f>IF(OR($A360="",$B360="",$C360=""),"",'MPTO_working_3-way'!G359)</f>
        <v>7.9269212635549273</v>
      </c>
      <c r="K360" s="44">
        <f>IF(OR($A360="",$B360="",$C360=""),"",'OddsRatio_working_3-way'!H359)</f>
        <v>1.5632920632393117</v>
      </c>
      <c r="L360" s="45">
        <f>IF(OR($A360="",$B360="",$C360=""),"",'OddsRatio_working_3-way'!I359)</f>
        <v>4.337239770889509</v>
      </c>
      <c r="M360" s="46">
        <f>IF(OR($A360="",$B360="",$C360=""),"",'OddsRatio_working_3-way'!J359)</f>
        <v>7.7063639981887908</v>
      </c>
      <c r="N360" s="47">
        <f t="shared" si="93"/>
        <v>63.33653538264489</v>
      </c>
      <c r="O360" s="48">
        <f t="shared" si="94"/>
        <v>23.406980467499199</v>
      </c>
      <c r="P360" s="48">
        <f t="shared" si="95"/>
        <v>13.256484149855908</v>
      </c>
      <c r="Q360" t="s">
        <v>172</v>
      </c>
      <c r="R360" t="s">
        <v>144</v>
      </c>
      <c r="S360" t="s">
        <v>496</v>
      </c>
      <c r="T360" s="50">
        <v>100</v>
      </c>
      <c r="U360" s="50">
        <f t="shared" si="96"/>
        <v>34.640522875816991</v>
      </c>
      <c r="V360" s="50">
        <f t="shared" si="97"/>
        <v>75.845410628019309</v>
      </c>
      <c r="W360" s="50">
        <f t="shared" si="98"/>
        <v>86.320109439124479</v>
      </c>
      <c r="X360" s="50">
        <f t="shared" si="99"/>
        <v>37.83447993285619</v>
      </c>
      <c r="Y360" s="50">
        <f t="shared" si="100"/>
        <v>79.039367685058522</v>
      </c>
      <c r="Z360" s="50">
        <f t="shared" si="101"/>
        <v>89.514066496163693</v>
      </c>
      <c r="AA360" s="50">
        <f t="shared" si="102"/>
        <v>-3.1939570570391993</v>
      </c>
      <c r="AB360" s="50">
        <f t="shared" si="103"/>
        <v>-3.1939570570392135</v>
      </c>
      <c r="AC360" s="50">
        <f t="shared" si="104"/>
        <v>-3.1939570570392135</v>
      </c>
      <c r="AF360">
        <v>2.04</v>
      </c>
      <c r="AG360">
        <v>1.85</v>
      </c>
      <c r="AH360" s="57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3">
        <f t="shared" si="92"/>
        <v>2.8887396792401265E-2</v>
      </c>
      <c r="E361" s="44">
        <f>IF(OR($A361="",$B361="",$C361=""),"",A361*'MPTO_working_3-way'!$I360)</f>
        <v>2.3664410126225226</v>
      </c>
      <c r="F361" s="45">
        <f>IF(OR($A361="",$B361="",$C361=""),"",B361*'MPTO_working_3-way'!$I360)</f>
        <v>3.5805281408375564</v>
      </c>
      <c r="G361" s="46">
        <f>IF(OR($A361="",$B361="",$C361=""),"",C361*'MPTO_working_3-way'!$I360)</f>
        <v>3.3541729135432279</v>
      </c>
      <c r="H361" s="44">
        <f>IF(OR($A361="",$B361="",$C361=""),"",'MPTO_working_3-way'!E360)</f>
        <v>2.3520917866964091</v>
      </c>
      <c r="I361" s="45">
        <f>IF(OR($A361="",$B361="",$C361=""),"",'MPTO_working_3-way'!F360)</f>
        <v>3.6006557425309009</v>
      </c>
      <c r="J361" s="46">
        <f>IF(OR($A361="",$B361="",$C361=""),"",'MPTO_working_3-way'!G360)</f>
        <v>3.3656510552819126</v>
      </c>
      <c r="K361" s="44">
        <f>IF(OR($A361="",$B361="",$C361=""),"",'OddsRatio_working_3-way'!H360)</f>
        <v>2.3582804747984234</v>
      </c>
      <c r="L361" s="45">
        <f>IF(OR($A361="",$B361="",$C361=""),"",'OddsRatio_working_3-way'!I360)</f>
        <v>3.5911812134616077</v>
      </c>
      <c r="M361" s="46">
        <f>IF(OR($A361="",$B361="",$C361=""),"",'OddsRatio_working_3-way'!J360)</f>
        <v>3.3613183638803363</v>
      </c>
      <c r="N361" s="47">
        <f t="shared" si="93"/>
        <v>42.257550248074267</v>
      </c>
      <c r="O361" s="48">
        <f t="shared" si="94"/>
        <v>27.928840681198508</v>
      </c>
      <c r="P361" s="48">
        <f t="shared" si="95"/>
        <v>29.813609070727242</v>
      </c>
      <c r="Q361" t="s">
        <v>147</v>
      </c>
      <c r="R361" t="s">
        <v>149</v>
      </c>
      <c r="S361" t="s">
        <v>496</v>
      </c>
      <c r="T361" s="50">
        <v>100</v>
      </c>
      <c r="U361" s="50">
        <f t="shared" si="96"/>
        <v>56.521739130434774</v>
      </c>
      <c r="V361" s="50">
        <f t="shared" si="97"/>
        <v>71.264367816091948</v>
      </c>
      <c r="W361" s="50">
        <f t="shared" si="98"/>
        <v>69.325153374233125</v>
      </c>
      <c r="X361" s="50">
        <f t="shared" si="99"/>
        <v>59.410478809674913</v>
      </c>
      <c r="Y361" s="50">
        <f t="shared" si="100"/>
        <v>74.153107495332094</v>
      </c>
      <c r="Z361" s="50">
        <f t="shared" si="101"/>
        <v>72.213893053473271</v>
      </c>
      <c r="AA361" s="50">
        <f t="shared" si="102"/>
        <v>-2.888739679240139</v>
      </c>
      <c r="AB361" s="50">
        <f t="shared" si="103"/>
        <v>-2.8887396792401461</v>
      </c>
      <c r="AC361" s="50">
        <f t="shared" si="104"/>
        <v>-2.8887396792401461</v>
      </c>
      <c r="AF361">
        <v>1.85</v>
      </c>
      <c r="AG361">
        <v>2.0499999999999998</v>
      </c>
      <c r="AH361" s="57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3">
        <f t="shared" si="92"/>
        <v>3.3880145371523618E-2</v>
      </c>
      <c r="E362" s="44">
        <f>IF(OR($A362="",$B362="",$C362=""),"",A362*'MPTO_working_3-way'!$I361)</f>
        <v>3.6289193102540476</v>
      </c>
      <c r="F362" s="45">
        <f>IF(OR($A362="",$B362="",$C362=""),"",B362*'MPTO_working_3-way'!$I361)</f>
        <v>3.6702745160689085</v>
      </c>
      <c r="G362" s="46">
        <f>IF(OR($A362="",$B362="",$C362=""),"",C362*'MPTO_working_3-way'!$I361)</f>
        <v>2.2125035110950608</v>
      </c>
      <c r="H362" s="44">
        <f>IF(OR($A362="",$B362="",$C362=""),"",'MPTO_working_3-way'!E361)</f>
        <v>3.6548785452199581</v>
      </c>
      <c r="I362" s="45">
        <f>IF(OR($A362="",$B362="",$C362=""),"",'MPTO_working_3-way'!F361)</f>
        <v>3.6982691785821769</v>
      </c>
      <c r="J362" s="46">
        <f>IF(OR($A362="",$B362="",$C362=""),"",'MPTO_working_3-way'!G361)</f>
        <v>2.1930000682601904</v>
      </c>
      <c r="K362" s="44">
        <f>IF(OR($A362="",$B362="",$C362=""),"",'OddsRatio_working_3-way'!H361)</f>
        <v>3.6443209774870606</v>
      </c>
      <c r="L362" s="45">
        <f>IF(OR($A362="",$B362="",$C362=""),"",'OddsRatio_working_3-way'!I361)</f>
        <v>3.6864615508334677</v>
      </c>
      <c r="M362" s="46">
        <f>IF(OR($A362="",$B362="",$C362=""),"",'OddsRatio_working_3-way'!J361)</f>
        <v>2.2010063403726097</v>
      </c>
      <c r="N362" s="47">
        <f t="shared" si="93"/>
        <v>27.556413204734319</v>
      </c>
      <c r="O362" s="48">
        <f t="shared" si="94"/>
        <v>27.245918408061261</v>
      </c>
      <c r="P362" s="48">
        <f t="shared" si="95"/>
        <v>45.197668387204416</v>
      </c>
      <c r="Q362" t="s">
        <v>450</v>
      </c>
      <c r="R362" t="s">
        <v>451</v>
      </c>
      <c r="S362" t="s">
        <v>496</v>
      </c>
      <c r="T362" s="50">
        <v>100</v>
      </c>
      <c r="U362" s="50">
        <f t="shared" si="96"/>
        <v>71.509971509971507</v>
      </c>
      <c r="V362" s="50">
        <f t="shared" si="97"/>
        <v>71.83098591549296</v>
      </c>
      <c r="W362" s="50">
        <f t="shared" si="98"/>
        <v>53.271028037383175</v>
      </c>
      <c r="X362" s="50">
        <f t="shared" si="99"/>
        <v>74.897986047123865</v>
      </c>
      <c r="Y362" s="50">
        <f t="shared" si="100"/>
        <v>75.219000452645318</v>
      </c>
      <c r="Z362" s="50">
        <f t="shared" si="101"/>
        <v>56.659042574535533</v>
      </c>
      <c r="AA362" s="50">
        <f t="shared" si="102"/>
        <v>-3.3880145371523582</v>
      </c>
      <c r="AB362" s="50">
        <f t="shared" si="103"/>
        <v>-3.3880145371523582</v>
      </c>
      <c r="AC362" s="50">
        <f t="shared" si="104"/>
        <v>-3.3880145371523582</v>
      </c>
      <c r="AF362">
        <v>1.89</v>
      </c>
      <c r="AG362">
        <v>1.98</v>
      </c>
      <c r="AH362" s="57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3">
        <f t="shared" si="92"/>
        <v>3.4771123045803654E-2</v>
      </c>
      <c r="E363" s="44">
        <f>IF(OR($A363="",$B363="",$C363=""),"",A363*'MPTO_working_3-way'!$I362)</f>
        <v>3.1974427702115333</v>
      </c>
      <c r="F363" s="45">
        <f>IF(OR($A363="",$B363="",$C363=""),"",B363*'MPTO_working_3-way'!$I362)</f>
        <v>3.6941329092735189</v>
      </c>
      <c r="G363" s="46">
        <f>IF(OR($A363="",$B363="",$C363=""),"",C363*'MPTO_working_3-way'!$I362)</f>
        <v>2.4006690054662645</v>
      </c>
      <c r="H363" s="44">
        <f>IF(OR($A363="",$B363="",$C363=""),"",'MPTO_working_3-way'!E362)</f>
        <v>3.2047766953526851</v>
      </c>
      <c r="I363" s="45">
        <f>IF(OR($A363="",$B363="",$C363=""),"",'MPTO_working_3-way'!F362)</f>
        <v>3.7240942165009843</v>
      </c>
      <c r="J363" s="46">
        <f>IF(OR($A363="",$B363="",$C363=""),"",'MPTO_working_3-way'!G362)</f>
        <v>2.3841078702730742</v>
      </c>
      <c r="K363" s="44">
        <f>IF(OR($A363="",$B363="",$C363=""),"",'OddsRatio_working_3-way'!H362)</f>
        <v>3.2029860370190111</v>
      </c>
      <c r="L363" s="45">
        <f>IF(OR($A363="",$B363="",$C363=""),"",'OddsRatio_working_3-way'!I362)</f>
        <v>3.7089349833200287</v>
      </c>
      <c r="M363" s="46">
        <f>IF(OR($A363="",$B363="",$C363=""),"",'OddsRatio_working_3-way'!J362)</f>
        <v>2.3913596023277965</v>
      </c>
      <c r="N363" s="47">
        <f t="shared" si="93"/>
        <v>31.274992919852728</v>
      </c>
      <c r="O363" s="48">
        <f t="shared" si="94"/>
        <v>27.069951854998582</v>
      </c>
      <c r="P363" s="48">
        <f t="shared" si="95"/>
        <v>41.655055225148679</v>
      </c>
      <c r="Q363" t="s">
        <v>64</v>
      </c>
      <c r="R363" t="s">
        <v>402</v>
      </c>
      <c r="S363" t="s">
        <v>496</v>
      </c>
      <c r="T363" s="50">
        <v>100</v>
      </c>
      <c r="U363" s="50">
        <f t="shared" si="96"/>
        <v>67.637540453074436</v>
      </c>
      <c r="V363" s="50">
        <f t="shared" si="97"/>
        <v>71.988795518207283</v>
      </c>
      <c r="W363" s="50">
        <f t="shared" si="98"/>
        <v>56.896551724137922</v>
      </c>
      <c r="X363" s="50">
        <f t="shared" si="99"/>
        <v>71.114652757654781</v>
      </c>
      <c r="Y363" s="50">
        <f t="shared" si="100"/>
        <v>75.465907822787642</v>
      </c>
      <c r="Z363" s="50">
        <f t="shared" si="101"/>
        <v>60.373664028718288</v>
      </c>
      <c r="AA363" s="50">
        <f t="shared" si="102"/>
        <v>-3.4771123045803449</v>
      </c>
      <c r="AB363" s="50">
        <f t="shared" si="103"/>
        <v>-3.4771123045803591</v>
      </c>
      <c r="AC363" s="50">
        <f t="shared" si="104"/>
        <v>-3.4771123045803662</v>
      </c>
      <c r="AF363">
        <v>1.74</v>
      </c>
      <c r="AG363">
        <v>2.16</v>
      </c>
      <c r="AH363" s="57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3">
        <f t="shared" si="92"/>
        <v>3.9754707979007042E-2</v>
      </c>
      <c r="E364" s="44">
        <f>IF(OR($A364="",$B364="",$C364=""),"",A364*'MPTO_working_3-way'!$I363)</f>
        <v>2.308255451713396</v>
      </c>
      <c r="F364" s="45">
        <f>IF(OR($A364="",$B364="",$C364=""),"",B364*'MPTO_working_3-way'!$I363)</f>
        <v>3.7431169487244254</v>
      </c>
      <c r="G364" s="46">
        <f>IF(OR($A364="",$B364="",$C364=""),"",C364*'MPTO_working_3-way'!$I363)</f>
        <v>3.3376126126126127</v>
      </c>
      <c r="H364" s="44">
        <f>IF(OR($A364="",$B364="",$C364=""),"",'MPTO_working_3-way'!E363)</f>
        <v>2.2872885617383676</v>
      </c>
      <c r="I364" s="45">
        <f>IF(OR($A364="",$B364="",$C364=""),"",'MPTO_working_3-way'!F363)</f>
        <v>3.7803437544207101</v>
      </c>
      <c r="J364" s="46">
        <f>IF(OR($A364="",$B364="",$C364=""),"",'MPTO_working_3-way'!G363)</f>
        <v>3.3526118525256008</v>
      </c>
      <c r="K364" s="44">
        <f>IF(OR($A364="",$B364="",$C364=""),"",'OddsRatio_working_3-way'!H363)</f>
        <v>2.2961464033905701</v>
      </c>
      <c r="L364" s="45">
        <f>IF(OR($A364="",$B364="",$C364=""),"",'OddsRatio_working_3-way'!I363)</f>
        <v>3.7622792203405577</v>
      </c>
      <c r="M364" s="46">
        <f>IF(OR($A364="",$B364="",$C364=""),"",'OddsRatio_working_3-way'!J363)</f>
        <v>3.347937337289475</v>
      </c>
      <c r="N364" s="47">
        <f t="shared" si="93"/>
        <v>43.322761319927118</v>
      </c>
      <c r="O364" s="48">
        <f t="shared" si="94"/>
        <v>26.715702813955055</v>
      </c>
      <c r="P364" s="48">
        <f t="shared" si="95"/>
        <v>29.961535866117821</v>
      </c>
      <c r="Q364" t="s">
        <v>333</v>
      </c>
      <c r="R364" t="s">
        <v>331</v>
      </c>
      <c r="S364" t="s">
        <v>497</v>
      </c>
      <c r="T364" s="50">
        <v>100</v>
      </c>
      <c r="U364" s="50">
        <f t="shared" si="96"/>
        <v>54.954954954954964</v>
      </c>
      <c r="V364" s="50">
        <f t="shared" si="97"/>
        <v>72.222222222222229</v>
      </c>
      <c r="W364" s="50">
        <f t="shared" si="98"/>
        <v>68.847352024922117</v>
      </c>
      <c r="X364" s="50">
        <f t="shared" si="99"/>
        <v>58.930425752855655</v>
      </c>
      <c r="Y364" s="50">
        <f t="shared" si="100"/>
        <v>76.197693020122912</v>
      </c>
      <c r="Z364" s="50">
        <f t="shared" si="101"/>
        <v>72.822822822822815</v>
      </c>
      <c r="AA364" s="50">
        <f t="shared" si="102"/>
        <v>-3.9754707979006909</v>
      </c>
      <c r="AB364" s="50">
        <f t="shared" si="103"/>
        <v>-3.9754707979006838</v>
      </c>
      <c r="AC364" s="50">
        <f t="shared" si="104"/>
        <v>-3.975470797900698</v>
      </c>
      <c r="AF364">
        <v>1.85</v>
      </c>
      <c r="AG364">
        <v>2.0099999999999998</v>
      </c>
      <c r="AH364" s="57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3">
        <f t="shared" si="92"/>
        <v>4.3027352254284779E-2</v>
      </c>
      <c r="E365" s="44">
        <f>IF(OR($A365="",$B365="",$C365=""),"",A365*'MPTO_working_3-way'!$I364)</f>
        <v>4.6936230851442815</v>
      </c>
      <c r="F365" s="45">
        <f>IF(OR($A365="",$B365="",$C365=""),"",B365*'MPTO_working_3-way'!$I364)</f>
        <v>4.1825396825396819</v>
      </c>
      <c r="G365" s="46">
        <f>IF(OR($A365="",$B365="",$C365=""),"",C365*'MPTO_working_3-way'!$I364)</f>
        <v>1.8252978664449984</v>
      </c>
      <c r="H365" s="44">
        <f>IF(OR($A365="",$B365="",$C365=""),"",'MPTO_working_3-way'!E364)</f>
        <v>4.8104728657569016</v>
      </c>
      <c r="I365" s="45">
        <f>IF(OR($A365="",$B365="",$C365=""),"",'MPTO_working_3-way'!F364)</f>
        <v>4.2547016224105985</v>
      </c>
      <c r="J365" s="46">
        <f>IF(OR($A365="",$B365="",$C365=""),"",'MPTO_working_3-way'!G364)</f>
        <v>1.7950545936856066</v>
      </c>
      <c r="K365" s="44">
        <f>IF(OR($A365="",$B365="",$C365=""),"",'OddsRatio_working_3-way'!H364)</f>
        <v>4.7605518572282222</v>
      </c>
      <c r="L365" s="45">
        <f>IF(OR($A365="",$B365="",$C365=""),"",'OddsRatio_working_3-way'!I364)</f>
        <v>4.2340745972162708</v>
      </c>
      <c r="M365" s="46">
        <f>IF(OR($A365="",$B365="",$C365=""),"",'OddsRatio_working_3-way'!J364)</f>
        <v>1.8058325408346192</v>
      </c>
      <c r="N365" s="47">
        <f t="shared" si="93"/>
        <v>21.305502846299813</v>
      </c>
      <c r="O365" s="48">
        <f t="shared" si="94"/>
        <v>23.908918406072111</v>
      </c>
      <c r="P365" s="48">
        <f t="shared" si="95"/>
        <v>54.785578747628094</v>
      </c>
      <c r="Q365" t="s">
        <v>328</v>
      </c>
      <c r="R365" t="s">
        <v>332</v>
      </c>
      <c r="S365" t="s">
        <v>497</v>
      </c>
      <c r="T365" s="50">
        <v>100</v>
      </c>
      <c r="U365" s="50">
        <f t="shared" si="96"/>
        <v>77.777777777777771</v>
      </c>
      <c r="V365" s="50">
        <f t="shared" si="97"/>
        <v>75.062344139650875</v>
      </c>
      <c r="W365" s="50">
        <f t="shared" si="98"/>
        <v>42.857142857142854</v>
      </c>
      <c r="X365" s="50">
        <f t="shared" si="99"/>
        <v>82.080513003206264</v>
      </c>
      <c r="Y365" s="50">
        <f t="shared" si="100"/>
        <v>79.365079365079367</v>
      </c>
      <c r="Z365" s="50">
        <f t="shared" si="101"/>
        <v>47.159878082571346</v>
      </c>
      <c r="AA365" s="50">
        <f t="shared" si="102"/>
        <v>-4.3027352254284921</v>
      </c>
      <c r="AB365" s="50">
        <f t="shared" si="103"/>
        <v>-4.3027352254284921</v>
      </c>
      <c r="AC365" s="50">
        <f t="shared" si="104"/>
        <v>-4.3027352254284921</v>
      </c>
      <c r="AF365">
        <v>1.87</v>
      </c>
      <c r="AG365">
        <v>1.98</v>
      </c>
      <c r="AH365" s="57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3">
        <f t="shared" si="92"/>
        <v>3.8315874350552059E-2</v>
      </c>
      <c r="E366" s="44">
        <f>IF(OR($A366="",$B366="",$C366=""),"",A366*'MPTO_working_3-way'!$I365)</f>
        <v>2.834602336977007</v>
      </c>
      <c r="F366" s="45">
        <f>IF(OR($A366="",$B366="",$C366=""),"",B366*'MPTO_working_3-way'!$I365)</f>
        <v>3.9352171637885922</v>
      </c>
      <c r="G366" s="46">
        <f>IF(OR($A366="",$B366="",$C366=""),"",C366*'MPTO_working_3-way'!$I365)</f>
        <v>2.5438738921588526</v>
      </c>
      <c r="H366" s="44">
        <f>IF(OR($A366="",$B366="",$C366=""),"",'MPTO_working_3-way'!E365)</f>
        <v>2.8286269981474947</v>
      </c>
      <c r="I366" s="45">
        <f>IF(OR($A366="",$B366="",$C366=""),"",'MPTO_working_3-way'!F365)</f>
        <v>3.9827898135639512</v>
      </c>
      <c r="J366" s="46">
        <f>IF(OR($A366="",$B366="",$C366=""),"",'MPTO_working_3-way'!G365)</f>
        <v>2.5291400741931467</v>
      </c>
      <c r="K366" s="44">
        <f>IF(OR($A366="",$B366="",$C366=""),"",'OddsRatio_working_3-way'!H365)</f>
        <v>2.8330749197099907</v>
      </c>
      <c r="L366" s="45">
        <f>IF(OR($A366="",$B366="",$C366=""),"",'OddsRatio_working_3-way'!I365)</f>
        <v>3.9562306508617766</v>
      </c>
      <c r="M366" s="46">
        <f>IF(OR($A366="",$B366="",$C366=""),"",'OddsRatio_working_3-way'!J365)</f>
        <v>2.5363922737453684</v>
      </c>
      <c r="N366" s="47">
        <f t="shared" si="93"/>
        <v>35.278317066035484</v>
      </c>
      <c r="O366" s="48">
        <f t="shared" si="94"/>
        <v>25.411558203239277</v>
      </c>
      <c r="P366" s="48">
        <f t="shared" si="95"/>
        <v>39.310124730725242</v>
      </c>
      <c r="Q366" t="s">
        <v>404</v>
      </c>
      <c r="R366" t="s">
        <v>327</v>
      </c>
      <c r="S366" t="s">
        <v>497</v>
      </c>
      <c r="T366" s="50">
        <v>100</v>
      </c>
      <c r="U366" s="50">
        <f t="shared" si="96"/>
        <v>63.369963369963365</v>
      </c>
      <c r="V366" s="50">
        <f t="shared" si="97"/>
        <v>73.614775725593674</v>
      </c>
      <c r="W366" s="50">
        <f t="shared" si="98"/>
        <v>59.183673469387763</v>
      </c>
      <c r="X366" s="50">
        <f t="shared" si="99"/>
        <v>67.20155080501857</v>
      </c>
      <c r="Y366" s="50">
        <f t="shared" si="100"/>
        <v>77.446363160648872</v>
      </c>
      <c r="Z366" s="50">
        <f t="shared" si="101"/>
        <v>63.015260904442961</v>
      </c>
      <c r="AA366" s="50">
        <f t="shared" si="102"/>
        <v>-3.831587435055205</v>
      </c>
      <c r="AB366" s="50">
        <f t="shared" si="103"/>
        <v>-3.8315874350551979</v>
      </c>
      <c r="AC366" s="50">
        <f t="shared" si="104"/>
        <v>-3.8315874350551979</v>
      </c>
      <c r="AF366">
        <v>1.74</v>
      </c>
      <c r="AG366">
        <v>2.15</v>
      </c>
      <c r="AH366" s="57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3">
        <f t="shared" si="92"/>
        <v>3.9407980642433671E-2</v>
      </c>
      <c r="E367" s="44">
        <f>IF(OR($A367="",$B367="",$C367=""),"",A367*'MPTO_working_3-way'!$I366)</f>
        <v>2.2139389987683837</v>
      </c>
      <c r="F367" s="45">
        <f>IF(OR($A367="",$B367="",$C367=""),"",B367*'MPTO_working_3-way'!$I366)</f>
        <v>4.0225088850862187</v>
      </c>
      <c r="G367" s="46">
        <f>IF(OR($A367="",$B367="",$C367=""),"",C367*'MPTO_working_3-way'!$I366)</f>
        <v>3.3364996178622119</v>
      </c>
      <c r="H367" s="44">
        <f>IF(OR($A367="",$B367="",$C367=""),"",'MPTO_working_3-way'!E366)</f>
        <v>2.1913121835589666</v>
      </c>
      <c r="I367" s="45">
        <f>IF(OR($A367="",$B367="",$C367=""),"",'MPTO_working_3-way'!F366)</f>
        <v>4.0772734774104942</v>
      </c>
      <c r="J367" s="46">
        <f>IF(OR($A367="",$B367="",$C367=""),"",'MPTO_working_3-way'!G366)</f>
        <v>3.3513132832213515</v>
      </c>
      <c r="K367" s="44">
        <f>IF(OR($A367="",$B367="",$C367=""),"",'OddsRatio_working_3-way'!H366)</f>
        <v>2.200704653115507</v>
      </c>
      <c r="L367" s="45">
        <f>IF(OR($A367="",$B367="",$C367=""),"",'OddsRatio_working_3-way'!I366)</f>
        <v>4.0495773048154904</v>
      </c>
      <c r="M367" s="46">
        <f>IF(OR($A367="",$B367="",$C367=""),"",'OddsRatio_working_3-way'!J366)</f>
        <v>3.348280781756876</v>
      </c>
      <c r="N367" s="47">
        <f t="shared" si="93"/>
        <v>45.168362839098137</v>
      </c>
      <c r="O367" s="48">
        <f t="shared" si="94"/>
        <v>24.860106678883469</v>
      </c>
      <c r="P367" s="48">
        <f t="shared" si="95"/>
        <v>29.971530482018395</v>
      </c>
      <c r="Q367" t="s">
        <v>334</v>
      </c>
      <c r="R367" t="s">
        <v>376</v>
      </c>
      <c r="S367" t="s">
        <v>497</v>
      </c>
      <c r="T367" s="50">
        <v>100</v>
      </c>
      <c r="U367" s="50">
        <f t="shared" si="96"/>
        <v>53.051643192488264</v>
      </c>
      <c r="V367" s="50">
        <f t="shared" si="97"/>
        <v>74.160206718346245</v>
      </c>
      <c r="W367" s="50">
        <f t="shared" si="98"/>
        <v>68.847352024922117</v>
      </c>
      <c r="X367" s="50">
        <f t="shared" si="99"/>
        <v>56.992441256731617</v>
      </c>
      <c r="Y367" s="50">
        <f t="shared" si="100"/>
        <v>78.101004782589612</v>
      </c>
      <c r="Z367" s="50">
        <f t="shared" si="101"/>
        <v>72.788150089165484</v>
      </c>
      <c r="AA367" s="50">
        <f t="shared" si="102"/>
        <v>-3.9407980642433529</v>
      </c>
      <c r="AB367" s="50">
        <f t="shared" si="103"/>
        <v>-3.9407980642433671</v>
      </c>
      <c r="AC367" s="50">
        <f t="shared" si="104"/>
        <v>-3.9407980642433671</v>
      </c>
      <c r="AF367">
        <v>1.77</v>
      </c>
      <c r="AG367">
        <v>2.09</v>
      </c>
      <c r="AH367" s="57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3">
        <f t="shared" si="92"/>
        <v>3.2028222236246906E-2</v>
      </c>
      <c r="E368" s="44">
        <f>IF(OR($A368="",$B368="",$C368=""),"",A368*'MPTO_working_3-way'!$I367)</f>
        <v>1.2487541489058587</v>
      </c>
      <c r="F368" s="45">
        <f>IF(OR($A368="",$B368="",$C368=""),"",B368*'MPTO_working_3-way'!$I367)</f>
        <v>7.5647668689916898</v>
      </c>
      <c r="G368" s="46">
        <f>IF(OR($A368="",$B368="",$C368=""),"",C368*'MPTO_working_3-way'!$I367)</f>
        <v>14.923128093536132</v>
      </c>
      <c r="H368" s="44">
        <f>IF(OR($A368="",$B368="",$C368=""),"",'MPTO_working_3-way'!E367)</f>
        <v>1.225835402575157</v>
      </c>
      <c r="I368" s="45">
        <f>IF(OR($A368="",$B368="",$C368=""),"",'MPTO_working_3-way'!F367)</f>
        <v>7.9523132257501929</v>
      </c>
      <c r="J368" s="46">
        <f>IF(OR($A368="",$B368="",$C368=""),"",'MPTO_working_3-way'!G367)</f>
        <v>17.099799122481954</v>
      </c>
      <c r="K368" s="44">
        <f>IF(OR($A368="",$B368="",$C368=""),"",'OddsRatio_working_3-way'!H367)</f>
        <v>1.2318608097709698</v>
      </c>
      <c r="L368" s="45">
        <f>IF(OR($A368="",$B368="",$C368=""),"",'OddsRatio_working_3-way'!I367)</f>
        <v>7.9889472659535112</v>
      </c>
      <c r="M368" s="46">
        <f>IF(OR($A368="",$B368="",$C368=""),"",'OddsRatio_working_3-way'!J367)</f>
        <v>15.861173807225004</v>
      </c>
      <c r="N368" s="47">
        <f t="shared" si="93"/>
        <v>80.07981401913149</v>
      </c>
      <c r="O368" s="48">
        <f t="shared" si="94"/>
        <v>13.21917803044326</v>
      </c>
      <c r="P368" s="48">
        <f t="shared" si="95"/>
        <v>6.7010079504252484</v>
      </c>
      <c r="Q368" t="s">
        <v>346</v>
      </c>
      <c r="R368" t="s">
        <v>339</v>
      </c>
      <c r="S368" t="s">
        <v>497</v>
      </c>
      <c r="T368" s="50">
        <v>100</v>
      </c>
      <c r="U368" s="50">
        <f t="shared" si="96"/>
        <v>17.355371900826448</v>
      </c>
      <c r="V368" s="50">
        <f t="shared" si="97"/>
        <v>86.357435197817196</v>
      </c>
      <c r="W368" s="50">
        <f t="shared" si="98"/>
        <v>93.084370677731656</v>
      </c>
      <c r="X368" s="50">
        <f t="shared" si="99"/>
        <v>20.558194124451134</v>
      </c>
      <c r="Y368" s="50">
        <f t="shared" si="100"/>
        <v>89.560257421441875</v>
      </c>
      <c r="Z368" s="50">
        <f t="shared" si="101"/>
        <v>96.287192901356363</v>
      </c>
      <c r="AA368" s="50">
        <f t="shared" si="102"/>
        <v>-3.2028222236246862</v>
      </c>
      <c r="AB368" s="50">
        <f t="shared" si="103"/>
        <v>-3.2028222236246791</v>
      </c>
      <c r="AC368" s="50">
        <f t="shared" si="104"/>
        <v>-3.2028222236247075</v>
      </c>
      <c r="AF368">
        <v>1.36</v>
      </c>
      <c r="AG368">
        <v>3.32</v>
      </c>
      <c r="AH368" s="57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3">
        <f t="shared" si="92"/>
        <v>2.1862891794518502E-2</v>
      </c>
      <c r="E369" s="44">
        <f>IF(OR($A369="",$B369="",$C369=""),"",A369*'MPTO_working_3-way'!$I368)</f>
        <v>3.4947710899372533</v>
      </c>
      <c r="F369" s="45">
        <f>IF(OR($A369="",$B369="",$C369=""),"",B369*'MPTO_working_3-way'!$I368)</f>
        <v>3.3823661718398563</v>
      </c>
      <c r="G369" s="46">
        <f>IF(OR($A369="",$B369="",$C369=""),"",C369*'MPTO_working_3-way'!$I368)</f>
        <v>2.3911591667991732</v>
      </c>
      <c r="H369" s="44">
        <f>IF(OR($A369="",$B369="",$C369=""),"",'MPTO_working_3-way'!E368)</f>
        <v>3.5074178176982125</v>
      </c>
      <c r="I369" s="45">
        <f>IF(OR($A369="",$B369="",$C369=""),"",'MPTO_working_3-way'!F368)</f>
        <v>3.3918176188859168</v>
      </c>
      <c r="J369" s="46">
        <f>IF(OR($A369="",$B369="",$C369=""),"",'MPTO_working_3-way'!G368)</f>
        <v>2.3805964435117115</v>
      </c>
      <c r="K369" s="44">
        <f>IF(OR($A369="",$B369="",$C369=""),"",'OddsRatio_working_3-way'!H368)</f>
        <v>3.5016289375904943</v>
      </c>
      <c r="L369" s="45">
        <f>IF(OR($A369="",$B369="",$C369=""),"",'OddsRatio_working_3-way'!I368)</f>
        <v>3.3879185313363807</v>
      </c>
      <c r="M369" s="46">
        <f>IF(OR($A369="",$B369="",$C369=""),"",'OddsRatio_working_3-way'!J368)</f>
        <v>2.3851994943682899</v>
      </c>
      <c r="N369" s="47">
        <f t="shared" si="93"/>
        <v>28.614177417209735</v>
      </c>
      <c r="O369" s="48">
        <f t="shared" si="94"/>
        <v>29.56510174225296</v>
      </c>
      <c r="P369" s="48">
        <f t="shared" si="95"/>
        <v>41.820720840537305</v>
      </c>
      <c r="Q369" t="s">
        <v>336</v>
      </c>
      <c r="R369" t="s">
        <v>387</v>
      </c>
      <c r="S369" t="s">
        <v>497</v>
      </c>
      <c r="T369" s="50">
        <v>100</v>
      </c>
      <c r="U369" s="50">
        <f t="shared" si="96"/>
        <v>70.760233918128648</v>
      </c>
      <c r="V369" s="50">
        <f t="shared" si="97"/>
        <v>69.78851963746223</v>
      </c>
      <c r="W369" s="50">
        <f t="shared" si="98"/>
        <v>57.264957264957268</v>
      </c>
      <c r="X369" s="50">
        <f t="shared" si="99"/>
        <v>72.946523097580496</v>
      </c>
      <c r="Y369" s="50">
        <f t="shared" si="100"/>
        <v>71.974808816914077</v>
      </c>
      <c r="Z369" s="50">
        <f t="shared" si="101"/>
        <v>59.451246444409108</v>
      </c>
      <c r="AA369" s="50">
        <f t="shared" si="102"/>
        <v>-2.1862891794518475</v>
      </c>
      <c r="AB369" s="50">
        <f t="shared" si="103"/>
        <v>-2.1862891794518475</v>
      </c>
      <c r="AC369" s="50">
        <f t="shared" si="104"/>
        <v>-2.1862891794518404</v>
      </c>
      <c r="AF369">
        <v>2.1800000000000002</v>
      </c>
      <c r="AG369">
        <v>1.76</v>
      </c>
      <c r="AH369" s="57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3">
        <f t="shared" si="92"/>
        <v>2.4884191870057304E-2</v>
      </c>
      <c r="E370" s="44">
        <f>IF(OR($A370="",$B370="",$C370=""),"",A370*'MPTO_working_3-way'!$I369)</f>
        <v>1.7628008100164985</v>
      </c>
      <c r="F370" s="45">
        <f>IF(OR($A370="",$B370="",$C370=""),"",B370*'MPTO_working_3-way'!$I369)</f>
        <v>4.0277948740493255</v>
      </c>
      <c r="G370" s="46">
        <f>IF(OR($A370="",$B370="",$C370=""),"",C370*'MPTO_working_3-way'!$I369)</f>
        <v>5.4216373749926028</v>
      </c>
      <c r="H370" s="44">
        <f>IF(OR($A370="",$B370="",$C370=""),"",'MPTO_working_3-way'!E369)</f>
        <v>1.7448942964267444</v>
      </c>
      <c r="I370" s="45">
        <f>IF(OR($A370="",$B370="",$C370=""),"",'MPTO_working_3-way'!F369)</f>
        <v>4.0624282186594076</v>
      </c>
      <c r="J370" s="46">
        <f>IF(OR($A370="",$B370="",$C370=""),"",'MPTO_working_3-way'!G369)</f>
        <v>5.5327732489747792</v>
      </c>
      <c r="K370" s="44">
        <f>IF(OR($A370="",$B370="",$C370=""),"",'OddsRatio_working_3-way'!H369)</f>
        <v>1.7513877965268432</v>
      </c>
      <c r="L370" s="45">
        <f>IF(OR($A370="",$B370="",$C370=""),"",'OddsRatio_working_3-way'!I369)</f>
        <v>4.0577308941995138</v>
      </c>
      <c r="M370" s="46">
        <f>IF(OR($A370="",$B370="",$C370=""),"",'OddsRatio_working_3-way'!J369)</f>
        <v>5.4770189543057723</v>
      </c>
      <c r="N370" s="47">
        <f t="shared" si="93"/>
        <v>56.727906767335824</v>
      </c>
      <c r="O370" s="48">
        <f t="shared" si="94"/>
        <v>24.82748082438107</v>
      </c>
      <c r="P370" s="48">
        <f t="shared" si="95"/>
        <v>18.444612408283103</v>
      </c>
      <c r="Q370" t="s">
        <v>342</v>
      </c>
      <c r="R370" t="s">
        <v>386</v>
      </c>
      <c r="S370" t="s">
        <v>497</v>
      </c>
      <c r="T370" s="50">
        <v>100</v>
      </c>
      <c r="U370" s="50">
        <f t="shared" si="96"/>
        <v>41.860465116279073</v>
      </c>
      <c r="V370" s="50">
        <f t="shared" si="97"/>
        <v>74.554707379134854</v>
      </c>
      <c r="W370" s="50">
        <f t="shared" si="98"/>
        <v>81.096408317580341</v>
      </c>
      <c r="X370" s="50">
        <f t="shared" si="99"/>
        <v>44.348884303284798</v>
      </c>
      <c r="Y370" s="50">
        <f t="shared" si="100"/>
        <v>77.0431265661406</v>
      </c>
      <c r="Z370" s="50">
        <f t="shared" si="101"/>
        <v>83.584827504586073</v>
      </c>
      <c r="AA370" s="50">
        <f t="shared" si="102"/>
        <v>-2.4884191870057251</v>
      </c>
      <c r="AB370" s="50">
        <f t="shared" si="103"/>
        <v>-2.4884191870057464</v>
      </c>
      <c r="AC370" s="50">
        <f t="shared" si="104"/>
        <v>-2.4884191870057322</v>
      </c>
      <c r="AF370">
        <v>1.71</v>
      </c>
      <c r="AG370">
        <v>2.25</v>
      </c>
      <c r="AH370" s="57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3">
        <f t="shared" si="92"/>
        <v>2.2870490334025328E-2</v>
      </c>
      <c r="E371" s="44">
        <f>IF(OR($A371="",$B371="",$C371=""),"",A371*'MPTO_working_3-way'!$I370)</f>
        <v>2.3014586032515569</v>
      </c>
      <c r="F371" s="45">
        <f>IF(OR($A371="",$B371="",$C371=""),"",B371*'MPTO_working_3-way'!$I370)</f>
        <v>3.4470735524256653</v>
      </c>
      <c r="G371" s="46">
        <f>IF(OR($A371="",$B371="",$C371=""),"",C371*'MPTO_working_3-way'!$I370)</f>
        <v>3.6311902406857897</v>
      </c>
      <c r="H371" s="44">
        <f>IF(OR($A371="",$B371="",$C371=""),"",'MPTO_working_3-way'!E370)</f>
        <v>2.2892675027197122</v>
      </c>
      <c r="I371" s="45">
        <f>IF(OR($A371="",$B371="",$C371=""),"",'MPTO_working_3-way'!F370)</f>
        <v>3.4588622674340783</v>
      </c>
      <c r="J371" s="46">
        <f>IF(OR($A371="",$B371="",$C371=""),"",'MPTO_working_3-way'!G370)</f>
        <v>3.6487475643161726</v>
      </c>
      <c r="K371" s="44">
        <f>IF(OR($A371="",$B371="",$C371=""),"",'OddsRatio_working_3-way'!H370)</f>
        <v>2.2944590959104705</v>
      </c>
      <c r="L371" s="45">
        <f>IF(OR($A371="",$B371="",$C371=""),"",'OddsRatio_working_3-way'!I370)</f>
        <v>3.4542944458462519</v>
      </c>
      <c r="M371" s="46">
        <f>IF(OR($A371="",$B371="",$C371=""),"",'OddsRatio_working_3-way'!J370)</f>
        <v>3.6406965556573589</v>
      </c>
      <c r="N371" s="47">
        <f t="shared" si="93"/>
        <v>43.450705504203967</v>
      </c>
      <c r="O371" s="48">
        <f t="shared" si="94"/>
        <v>29.01011495087802</v>
      </c>
      <c r="P371" s="48">
        <f t="shared" si="95"/>
        <v>27.539179544918007</v>
      </c>
      <c r="Q371" t="s">
        <v>338</v>
      </c>
      <c r="R371" t="s">
        <v>384</v>
      </c>
      <c r="S371" t="s">
        <v>497</v>
      </c>
      <c r="T371" s="50">
        <v>100</v>
      </c>
      <c r="U371" s="50">
        <f t="shared" si="96"/>
        <v>55.55555555555555</v>
      </c>
      <c r="V371" s="50">
        <f t="shared" si="97"/>
        <v>70.326409495548958</v>
      </c>
      <c r="W371" s="50">
        <f t="shared" si="98"/>
        <v>71.83098591549296</v>
      </c>
      <c r="X371" s="50">
        <f t="shared" si="99"/>
        <v>57.842604588958082</v>
      </c>
      <c r="Y371" s="50">
        <f t="shared" si="100"/>
        <v>72.613458528951497</v>
      </c>
      <c r="Z371" s="50">
        <f t="shared" si="101"/>
        <v>74.118034948895485</v>
      </c>
      <c r="AA371" s="50">
        <f t="shared" si="102"/>
        <v>-2.287049033402532</v>
      </c>
      <c r="AB371" s="50">
        <f t="shared" si="103"/>
        <v>-2.2870490334025391</v>
      </c>
      <c r="AC371" s="50">
        <f t="shared" si="104"/>
        <v>-2.2870490334025249</v>
      </c>
      <c r="AF371">
        <v>2.21</v>
      </c>
      <c r="AG371">
        <v>1.74</v>
      </c>
      <c r="AH371" s="57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3">
        <f t="shared" si="92"/>
        <v>2.3510032943995007E-2</v>
      </c>
      <c r="E372" s="44">
        <f>IF(OR($A372="",$B372="",$C372=""),"",A372*'MPTO_working_3-way'!$I371)</f>
        <v>3.684636118598382</v>
      </c>
      <c r="F372" s="45">
        <f>IF(OR($A372="",$B372="",$C372=""),"",B372*'MPTO_working_3-way'!$I371)</f>
        <v>3.7972222222222216</v>
      </c>
      <c r="G372" s="46">
        <f>IF(OR($A372="",$B372="",$C372=""),"",C372*'MPTO_working_3-way'!$I371)</f>
        <v>2.1493710691823895</v>
      </c>
      <c r="H372" s="44">
        <f>IF(OR($A372="",$B372="",$C372=""),"",'MPTO_working_3-way'!E371)</f>
        <v>3.704511834319526</v>
      </c>
      <c r="I372" s="45">
        <f>IF(OR($A372="",$B372="",$C372=""),"",'MPTO_working_3-way'!F371)</f>
        <v>3.8210947930574086</v>
      </c>
      <c r="J372" s="46">
        <f>IF(OR($A372="",$B372="",$C372=""),"",'MPTO_working_3-way'!G371)</f>
        <v>2.1351380155600554</v>
      </c>
      <c r="K372" s="44">
        <f>IF(OR($A372="",$B372="",$C372=""),"",'OddsRatio_working_3-way'!H371)</f>
        <v>3.696763222267585</v>
      </c>
      <c r="L372" s="45">
        <f>IF(OR($A372="",$B372="",$C372=""),"",'OddsRatio_working_3-way'!I371)</f>
        <v>3.8108570509019817</v>
      </c>
      <c r="M372" s="46">
        <f>IF(OR($A372="",$B372="",$C372=""),"",'OddsRatio_working_3-way'!J371)</f>
        <v>2.1409382863439781</v>
      </c>
      <c r="N372" s="47">
        <f t="shared" si="93"/>
        <v>27.139722019019757</v>
      </c>
      <c r="O372" s="48">
        <f t="shared" si="94"/>
        <v>26.335040234089252</v>
      </c>
      <c r="P372" s="48">
        <f t="shared" si="95"/>
        <v>46.525237746891015</v>
      </c>
      <c r="Q372" t="s">
        <v>344</v>
      </c>
      <c r="R372" t="s">
        <v>345</v>
      </c>
      <c r="S372" t="s">
        <v>497</v>
      </c>
      <c r="T372" s="50">
        <v>100</v>
      </c>
      <c r="U372" s="50">
        <f t="shared" si="96"/>
        <v>72.222222222222229</v>
      </c>
      <c r="V372" s="50">
        <f t="shared" si="97"/>
        <v>73.045822102425873</v>
      </c>
      <c r="W372" s="50">
        <f t="shared" si="98"/>
        <v>52.38095238095238</v>
      </c>
      <c r="X372" s="50">
        <f t="shared" si="99"/>
        <v>74.573225516621733</v>
      </c>
      <c r="Y372" s="50">
        <f t="shared" si="100"/>
        <v>75.396825396825392</v>
      </c>
      <c r="Z372" s="50">
        <f t="shared" si="101"/>
        <v>54.731955675351898</v>
      </c>
      <c r="AA372" s="50">
        <f t="shared" si="102"/>
        <v>-2.3510032943995043</v>
      </c>
      <c r="AB372" s="50">
        <f t="shared" si="103"/>
        <v>-2.3510032943995185</v>
      </c>
      <c r="AC372" s="50">
        <f t="shared" si="104"/>
        <v>-2.3510032943995185</v>
      </c>
      <c r="AF372">
        <v>1.79</v>
      </c>
      <c r="AG372">
        <v>2.12</v>
      </c>
      <c r="AH372" s="57" t="s">
        <v>420</v>
      </c>
      <c r="AJ372" t="s">
        <v>410</v>
      </c>
    </row>
    <row r="373" spans="1:36" s="50" customFormat="1" ht="15" x14ac:dyDescent="0.25">
      <c r="A373">
        <v>2.92</v>
      </c>
      <c r="B373">
        <v>3.9</v>
      </c>
      <c r="C373">
        <v>2.36</v>
      </c>
      <c r="D373" s="43">
        <f t="shared" si="92"/>
        <v>2.2604823394235973E-2</v>
      </c>
      <c r="E373" s="44">
        <f>IF(OR($A373="",$B373="",$C373=""),"",A373*'MPTO_working_3-way'!$I372)</f>
        <v>2.9860060843111689</v>
      </c>
      <c r="F373" s="45">
        <f>IF(OR($A373="",$B373="",$C373=""),"",B373*'MPTO_working_3-way'!$I372)</f>
        <v>3.9881588112375201</v>
      </c>
      <c r="G373" s="46">
        <f>IF(OR($A373="",$B373="",$C373=""),"",C373*'MPTO_working_3-way'!$I372)</f>
        <v>2.4133473832103967</v>
      </c>
      <c r="H373" s="44">
        <f>IF(OR($A373="",$B373="",$C373=""),"",'MPTO_working_3-way'!E372)</f>
        <v>2.9856912630793113</v>
      </c>
      <c r="I373" s="45">
        <f>IF(OR($A373="",$B373="",$C373=""),"",'MPTO_working_3-way'!F372)</f>
        <v>4.0180762759841482</v>
      </c>
      <c r="J373" s="46">
        <f>IF(OR($A373="",$B373="",$C373=""),"",'MPTO_working_3-way'!G372)</f>
        <v>2.4027263884650596</v>
      </c>
      <c r="K373" s="44">
        <f>IF(OR($A373="",$B373="",$C373=""),"",'OddsRatio_working_3-way'!H372)</f>
        <v>2.9872588033834759</v>
      </c>
      <c r="L373" s="45">
        <f>IF(OR($A373="",$B373="",$C373=""),"",'OddsRatio_working_3-way'!I372)</f>
        <v>4.0015888176104557</v>
      </c>
      <c r="M373" s="46">
        <f>IF(OR($A373="",$B373="",$C373=""),"",'OddsRatio_working_3-way'!J372)</f>
        <v>2.4076416523966278</v>
      </c>
      <c r="N373" s="47">
        <f t="shared" si="93"/>
        <v>33.489549979623916</v>
      </c>
      <c r="O373" s="48">
        <f t="shared" si="94"/>
        <v>25.074227164231239</v>
      </c>
      <c r="P373" s="48">
        <f t="shared" si="95"/>
        <v>41.436222856144852</v>
      </c>
      <c r="Q373" t="s">
        <v>385</v>
      </c>
      <c r="R373" t="s">
        <v>318</v>
      </c>
      <c r="S373" t="s">
        <v>497</v>
      </c>
      <c r="T373" s="50">
        <v>100</v>
      </c>
      <c r="U373" s="50">
        <f t="shared" si="96"/>
        <v>65.753424657534239</v>
      </c>
      <c r="V373" s="50">
        <f t="shared" si="97"/>
        <v>74.358974358974365</v>
      </c>
      <c r="W373" s="50">
        <f t="shared" si="98"/>
        <v>57.627118644067799</v>
      </c>
      <c r="X373" s="50">
        <f t="shared" si="99"/>
        <v>68.013906996957857</v>
      </c>
      <c r="Y373" s="50">
        <f t="shared" si="100"/>
        <v>76.619456698397954</v>
      </c>
      <c r="Z373" s="50">
        <f t="shared" si="101"/>
        <v>59.887600983491396</v>
      </c>
      <c r="AA373" s="50">
        <f t="shared" si="102"/>
        <v>-2.2604823394236178</v>
      </c>
      <c r="AB373" s="50">
        <f t="shared" si="103"/>
        <v>-2.2604823394235893</v>
      </c>
      <c r="AC373" s="50">
        <f t="shared" si="104"/>
        <v>-2.2604823394235964</v>
      </c>
      <c r="AD373" s="51"/>
      <c r="AE373" s="51"/>
      <c r="AF373">
        <v>1.5</v>
      </c>
      <c r="AG373">
        <v>2.72</v>
      </c>
      <c r="AH373" s="57" t="s">
        <v>420</v>
      </c>
      <c r="AI373" s="51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3">
        <f t="shared" si="92"/>
        <v>2.9655095309967017E-2</v>
      </c>
      <c r="E374" s="44">
        <f>IF(OR($A374="",$B374="",$C374=""),"",A374*'MPTO_working_3-way'!$I373)</f>
        <v>2.059310190619934</v>
      </c>
      <c r="F374" s="45">
        <f>IF(OR($A374="",$B374="",$C374=""),"",B374*'MPTO_working_3-way'!$I373)</f>
        <v>3.6655721393034826</v>
      </c>
      <c r="G374" s="46">
        <f>IF(OR($A374="",$B374="",$C374=""),"",C374*'MPTO_working_3-way'!$I373)</f>
        <v>4.139213483146067</v>
      </c>
      <c r="H374" s="44">
        <f>IF(OR($A374="",$B374="",$C374=""),"",'MPTO_working_3-way'!E373)</f>
        <v>2.0403376040755807</v>
      </c>
      <c r="I374" s="45">
        <f>IF(OR($A374="",$B374="",$C374=""),"",'MPTO_working_3-way'!F373)</f>
        <v>3.6898483963010071</v>
      </c>
      <c r="J374" s="46">
        <f>IF(OR($A374="",$B374="",$C374=""),"",'MPTO_working_3-way'!G373)</f>
        <v>4.1863567221810518</v>
      </c>
      <c r="K374" s="44">
        <f>IF(OR($A374="",$B374="",$C374=""),"",'OddsRatio_working_3-way'!H373)</f>
        <v>2.047844050329048</v>
      </c>
      <c r="L374" s="45">
        <f>IF(OR($A374="",$B374="",$C374=""),"",'OddsRatio_working_3-way'!I373)</f>
        <v>3.6824807688423622</v>
      </c>
      <c r="M374" s="46">
        <f>IF(OR($A374="",$B374="",$C374=""),"",'OddsRatio_working_3-way'!J373)</f>
        <v>4.1644890319937238</v>
      </c>
      <c r="N374" s="47">
        <f t="shared" si="93"/>
        <v>48.559950052933033</v>
      </c>
      <c r="O374" s="48">
        <f t="shared" si="94"/>
        <v>27.280870816254517</v>
      </c>
      <c r="P374" s="48">
        <f t="shared" si="95"/>
        <v>24.159179130812458</v>
      </c>
      <c r="Q374" t="s">
        <v>393</v>
      </c>
      <c r="R374" t="s">
        <v>347</v>
      </c>
      <c r="S374" t="s">
        <v>497</v>
      </c>
      <c r="T374" s="50">
        <v>100</v>
      </c>
      <c r="U374" s="50">
        <f t="shared" si="96"/>
        <v>50</v>
      </c>
      <c r="V374" s="50">
        <f t="shared" si="97"/>
        <v>71.910112359550567</v>
      </c>
      <c r="W374" s="50">
        <f t="shared" si="98"/>
        <v>75.124378109452735</v>
      </c>
      <c r="X374" s="50">
        <f t="shared" si="99"/>
        <v>52.965509530996698</v>
      </c>
      <c r="Y374" s="50">
        <f t="shared" si="100"/>
        <v>74.875621890547265</v>
      </c>
      <c r="Z374" s="50">
        <f t="shared" si="101"/>
        <v>78.089887640449433</v>
      </c>
      <c r="AA374" s="50">
        <f t="shared" si="102"/>
        <v>-2.9655095309966981</v>
      </c>
      <c r="AB374" s="50">
        <f t="shared" si="103"/>
        <v>-2.9655095309966981</v>
      </c>
      <c r="AC374" s="50">
        <f t="shared" si="104"/>
        <v>-2.9655095309966981</v>
      </c>
      <c r="AF374">
        <v>1.85</v>
      </c>
      <c r="AG374">
        <v>2.0499999999999998</v>
      </c>
      <c r="AH374" s="57" t="s">
        <v>434</v>
      </c>
      <c r="AJ374" t="s">
        <v>411</v>
      </c>
    </row>
    <row r="375" spans="1:36" s="50" customFormat="1" ht="15" x14ac:dyDescent="0.25">
      <c r="A375">
        <v>3.19</v>
      </c>
      <c r="B375">
        <v>3.54</v>
      </c>
      <c r="C375">
        <v>2.3199999999999998</v>
      </c>
      <c r="D375" s="43">
        <f t="shared" si="92"/>
        <v>2.6999982289286795E-2</v>
      </c>
      <c r="E375" s="44">
        <f>IF(OR($A375="",$B375="",$C375=""),"",A375*'MPTO_working_3-way'!$I374)</f>
        <v>3.2761299435028248</v>
      </c>
      <c r="F375" s="45">
        <f>IF(OR($A375="",$B375="",$C375=""),"",B375*'MPTO_working_3-way'!$I374)</f>
        <v>3.6355799373040751</v>
      </c>
      <c r="G375" s="46">
        <f>IF(OR($A375="",$B375="",$C375=""),"",C375*'MPTO_working_3-way'!$I374)</f>
        <v>2.3826399589111453</v>
      </c>
      <c r="H375" s="44">
        <f>IF(OR($A375="",$B375="",$C375=""),"",'MPTO_working_3-way'!E374)</f>
        <v>3.2842919603300018</v>
      </c>
      <c r="I375" s="45">
        <f>IF(OR($A375="",$B375="",$C375=""),"",'MPTO_working_3-way'!F374)</f>
        <v>3.6564958823973841</v>
      </c>
      <c r="J375" s="46">
        <f>IF(OR($A375="",$B375="",$C375=""),"",'MPTO_working_3-way'!G374)</f>
        <v>2.3694745971351834</v>
      </c>
      <c r="K375" s="44">
        <f>IF(OR($A375="",$B375="",$C375=""),"",'OddsRatio_working_3-way'!H374)</f>
        <v>3.2815993493803877</v>
      </c>
      <c r="L375" s="45">
        <f>IF(OR($A375="",$B375="",$C375=""),"",'OddsRatio_working_3-way'!I374)</f>
        <v>3.6462385148064773</v>
      </c>
      <c r="M375" s="46">
        <f>IF(OR($A375="",$B375="",$C375=""),"",'OddsRatio_working_3-way'!J374)</f>
        <v>2.3752105667498227</v>
      </c>
      <c r="N375" s="47">
        <f t="shared" si="93"/>
        <v>30.523819788747574</v>
      </c>
      <c r="O375" s="48">
        <f t="shared" si="94"/>
        <v>27.505928001724513</v>
      </c>
      <c r="P375" s="48">
        <f t="shared" si="95"/>
        <v>41.970252209527914</v>
      </c>
      <c r="Q375" t="s">
        <v>391</v>
      </c>
      <c r="R375" t="s">
        <v>406</v>
      </c>
      <c r="S375" t="s">
        <v>497</v>
      </c>
      <c r="T375" s="50">
        <v>100</v>
      </c>
      <c r="U375" s="50">
        <f t="shared" si="96"/>
        <v>68.652037617554868</v>
      </c>
      <c r="V375" s="50">
        <f t="shared" si="97"/>
        <v>71.751412429378533</v>
      </c>
      <c r="W375" s="50">
        <f t="shared" si="98"/>
        <v>56.896551724137922</v>
      </c>
      <c r="X375" s="50">
        <f t="shared" si="99"/>
        <v>71.352035846483545</v>
      </c>
      <c r="Y375" s="50">
        <f t="shared" si="100"/>
        <v>74.451410658307211</v>
      </c>
      <c r="Z375" s="50">
        <f t="shared" si="101"/>
        <v>59.596549953066614</v>
      </c>
      <c r="AA375" s="50">
        <f t="shared" si="102"/>
        <v>-2.6999982289286777</v>
      </c>
      <c r="AB375" s="50">
        <f t="shared" si="103"/>
        <v>-2.6999982289286777</v>
      </c>
      <c r="AC375" s="50">
        <f t="shared" si="104"/>
        <v>-2.6999982289286919</v>
      </c>
      <c r="AD375" s="51"/>
      <c r="AE375" s="51"/>
      <c r="AF375">
        <v>1.91</v>
      </c>
      <c r="AG375">
        <v>1.98</v>
      </c>
      <c r="AH375" s="57" t="s">
        <v>436</v>
      </c>
      <c r="AI375" s="51"/>
      <c r="AJ375" t="s">
        <v>411</v>
      </c>
    </row>
    <row r="376" spans="1:36" s="50" customFormat="1" ht="15" x14ac:dyDescent="0.25">
      <c r="A376">
        <v>1.67</v>
      </c>
      <c r="B376">
        <v>4.12</v>
      </c>
      <c r="C376">
        <v>5.31</v>
      </c>
      <c r="D376" s="43">
        <f t="shared" si="92"/>
        <v>2.9844758948999184E-2</v>
      </c>
      <c r="E376" s="44">
        <f>IF(OR($A376="",$B376="",$C376=""),"",A376*'MPTO_working_3-way'!$I375)</f>
        <v>1.7198407474448285</v>
      </c>
      <c r="F376" s="45">
        <f>IF(OR($A376="",$B376="",$C376=""),"",B376*'MPTO_working_3-way'!$I375)</f>
        <v>4.2429604068698765</v>
      </c>
      <c r="G376" s="46">
        <f>IF(OR($A376="",$B376="",$C376=""),"",C376*'MPTO_working_3-way'!$I375)</f>
        <v>5.4684756700191857</v>
      </c>
      <c r="H376" s="44">
        <f>IF(OR($A376="",$B376="",$C376=""),"",'MPTO_working_3-way'!E375)</f>
        <v>1.6982134085340559</v>
      </c>
      <c r="I376" s="45">
        <f>IF(OR($A376="",$B376="",$C376=""),"",'MPTO_working_3-way'!F375)</f>
        <v>4.2960826919148269</v>
      </c>
      <c r="J376" s="46">
        <f>IF(OR($A376="",$B376="",$C376=""),"",'MPTO_working_3-way'!G375)</f>
        <v>5.6061459097580757</v>
      </c>
      <c r="K376" s="44">
        <f>IF(OR($A376="",$B376="",$C376=""),"",'OddsRatio_working_3-way'!H375)</f>
        <v>1.7058125146017533</v>
      </c>
      <c r="L376" s="45">
        <f>IF(OR($A376="",$B376="",$C376=""),"",'OddsRatio_working_3-way'!I375)</f>
        <v>4.286768724712644</v>
      </c>
      <c r="M376" s="46">
        <f>IF(OR($A376="",$B376="",$C376=""),"",'OddsRatio_working_3-way'!J375)</f>
        <v>5.5403760267665065</v>
      </c>
      <c r="N376" s="47">
        <f t="shared" si="93"/>
        <v>58.144918445832985</v>
      </c>
      <c r="O376" s="48">
        <f t="shared" si="94"/>
        <v>23.568449952558517</v>
      </c>
      <c r="P376" s="48">
        <f t="shared" si="95"/>
        <v>18.286631601608487</v>
      </c>
      <c r="Q376" t="s">
        <v>389</v>
      </c>
      <c r="R376" t="s">
        <v>351</v>
      </c>
      <c r="S376" t="s">
        <v>497</v>
      </c>
      <c r="T376" s="50">
        <v>100</v>
      </c>
      <c r="U376" s="50">
        <f t="shared" si="96"/>
        <v>40.119760479041922</v>
      </c>
      <c r="V376" s="50">
        <f t="shared" si="97"/>
        <v>75.728155339805824</v>
      </c>
      <c r="W376" s="50">
        <f t="shared" si="98"/>
        <v>81.16760828625236</v>
      </c>
      <c r="X376" s="50">
        <f t="shared" si="99"/>
        <v>43.104236373941824</v>
      </c>
      <c r="Y376" s="50">
        <f t="shared" si="100"/>
        <v>78.712631234705725</v>
      </c>
      <c r="Z376" s="50">
        <f t="shared" si="101"/>
        <v>84.152084181152262</v>
      </c>
      <c r="AA376" s="50">
        <f t="shared" si="102"/>
        <v>-2.9844758948999015</v>
      </c>
      <c r="AB376" s="50">
        <f t="shared" si="103"/>
        <v>-2.9844758948999015</v>
      </c>
      <c r="AC376" s="50">
        <f t="shared" si="104"/>
        <v>-2.9844758948999015</v>
      </c>
      <c r="AD376" s="51"/>
      <c r="AE376" s="51"/>
      <c r="AF376">
        <v>1.72</v>
      </c>
      <c r="AG376">
        <v>2.2000000000000002</v>
      </c>
      <c r="AH376" s="57" t="s">
        <v>418</v>
      </c>
      <c r="AI376" s="51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3">
        <f t="shared" si="92"/>
        <v>2.520991848574905E-2</v>
      </c>
      <c r="E377" s="44">
        <f>IF(OR($A377="",$B377="",$C377=""),"",A377*'MPTO_working_3-way'!$I376)</f>
        <v>1.6710921671317709</v>
      </c>
      <c r="F377" s="45">
        <f>IF(OR($A377="",$B377="",$C377=""),"",B377*'MPTO_working_3-way'!$I376)</f>
        <v>3.7932766983972717</v>
      </c>
      <c r="G377" s="46">
        <f>IF(OR($A377="",$B377="",$C377=""),"",C377*'MPTO_working_3-way'!$I376)</f>
        <v>7.248234123694246</v>
      </c>
      <c r="H377" s="44">
        <f>IF(OR($A377="",$B377="",$C377=""),"",'MPTO_working_3-way'!E376)</f>
        <v>1.6526368093256418</v>
      </c>
      <c r="I377" s="45">
        <f>IF(OR($A377="",$B377="",$C377=""),"",'MPTO_working_3-way'!F376)</f>
        <v>3.818732933361634</v>
      </c>
      <c r="J377" s="46">
        <f>IF(OR($A377="",$B377="",$C377=""),"",'MPTO_working_3-way'!G376)</f>
        <v>7.5165697402819456</v>
      </c>
      <c r="K377" s="44">
        <f>IF(OR($A377="",$B377="",$C377=""),"",'OddsRatio_working_3-way'!H376)</f>
        <v>1.6593892251045372</v>
      </c>
      <c r="L377" s="45">
        <f>IF(OR($A377="",$B377="",$C377=""),"",'OddsRatio_working_3-way'!I376)</f>
        <v>3.8259538218765892</v>
      </c>
      <c r="M377" s="46">
        <f>IF(OR($A377="",$B377="",$C377=""),"",'OddsRatio_working_3-way'!J376)</f>
        <v>7.3531628514040346</v>
      </c>
      <c r="N377" s="47">
        <f t="shared" si="93"/>
        <v>59.841103900114611</v>
      </c>
      <c r="O377" s="48">
        <f t="shared" si="94"/>
        <v>26.362432258699137</v>
      </c>
      <c r="P377" s="48">
        <f t="shared" si="95"/>
        <v>13.796463841186254</v>
      </c>
      <c r="Q377" t="s">
        <v>71</v>
      </c>
      <c r="R377" t="s">
        <v>78</v>
      </c>
      <c r="S377" t="s">
        <v>497</v>
      </c>
      <c r="T377" s="50">
        <v>100</v>
      </c>
      <c r="U377" s="50">
        <f t="shared" si="96"/>
        <v>38.650306748466257</v>
      </c>
      <c r="V377" s="50">
        <f t="shared" si="97"/>
        <v>72.972972972972968</v>
      </c>
      <c r="W377" s="50">
        <f t="shared" si="98"/>
        <v>85.855728429985859</v>
      </c>
      <c r="X377" s="50">
        <f t="shared" si="99"/>
        <v>41.171298597041165</v>
      </c>
      <c r="Y377" s="50">
        <f t="shared" si="100"/>
        <v>75.493964821547891</v>
      </c>
      <c r="Z377" s="50">
        <f t="shared" si="101"/>
        <v>88.376720278560754</v>
      </c>
      <c r="AA377" s="50">
        <f t="shared" si="102"/>
        <v>-2.5209918485749085</v>
      </c>
      <c r="AB377" s="50">
        <f t="shared" si="103"/>
        <v>-2.5209918485749228</v>
      </c>
      <c r="AC377" s="50">
        <f t="shared" si="104"/>
        <v>-2.5209918485748943</v>
      </c>
      <c r="AF377">
        <v>2.37</v>
      </c>
      <c r="AG377">
        <v>1.65</v>
      </c>
      <c r="AH377" s="57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3">
        <f t="shared" si="92"/>
        <v>2.2740349867345966E-2</v>
      </c>
      <c r="E378" s="44">
        <f>IF(OR($A378="",$B378="",$C378=""),"",A378*'MPTO_working_3-way'!$I377)</f>
        <v>2.2295739627108144</v>
      </c>
      <c r="F378" s="45">
        <f>IF(OR($A378="",$B378="",$C378=""),"",B378*'MPTO_working_3-way'!$I377)</f>
        <v>3.7534570840131596</v>
      </c>
      <c r="G378" s="46">
        <f>IF(OR($A378="",$B378="",$C378=""),"",C378*'MPTO_working_3-way'!$I377)</f>
        <v>3.507999400044997</v>
      </c>
      <c r="H378" s="44">
        <f>IF(OR($A378="",$B378="",$C378=""),"",'MPTO_working_3-way'!E377)</f>
        <v>2.2166290282636165</v>
      </c>
      <c r="I378" s="45">
        <f>IF(OR($A378="",$B378="",$C378=""),"",'MPTO_working_3-way'!F377)</f>
        <v>3.7750173123287167</v>
      </c>
      <c r="J378" s="46">
        <f>IF(OR($A378="",$B378="",$C378=""),"",'MPTO_working_3-way'!G377)</f>
        <v>3.5215598518899895</v>
      </c>
      <c r="K378" s="44">
        <f>IF(OR($A378="",$B378="",$C378=""),"",'OddsRatio_working_3-way'!H377)</f>
        <v>2.222040128091324</v>
      </c>
      <c r="L378" s="45">
        <f>IF(OR($A378="",$B378="",$C378=""),"",'OddsRatio_working_3-way'!I377)</f>
        <v>3.7651246966134195</v>
      </c>
      <c r="M378" s="46">
        <f>IF(OR($A378="",$B378="",$C378=""),"",'OddsRatio_working_3-way'!J377)</f>
        <v>3.5165741620863713</v>
      </c>
      <c r="N378" s="47">
        <f t="shared" si="93"/>
        <v>44.851618144309327</v>
      </c>
      <c r="O378" s="48">
        <f t="shared" si="94"/>
        <v>26.642105600706905</v>
      </c>
      <c r="P378" s="48">
        <f t="shared" si="95"/>
        <v>28.506276254983771</v>
      </c>
      <c r="Q378" t="s">
        <v>138</v>
      </c>
      <c r="R378" t="s">
        <v>74</v>
      </c>
      <c r="S378" t="s">
        <v>497</v>
      </c>
      <c r="T378" s="50">
        <v>100</v>
      </c>
      <c r="U378" s="50">
        <f t="shared" si="96"/>
        <v>54.128440366972484</v>
      </c>
      <c r="V378" s="50">
        <f t="shared" si="97"/>
        <v>72.752043596730246</v>
      </c>
      <c r="W378" s="50">
        <f t="shared" si="98"/>
        <v>70.845481049562679</v>
      </c>
      <c r="X378" s="50">
        <f t="shared" si="99"/>
        <v>56.402475353707068</v>
      </c>
      <c r="Y378" s="50">
        <f t="shared" si="100"/>
        <v>75.026078583464837</v>
      </c>
      <c r="Z378" s="50">
        <f t="shared" si="101"/>
        <v>73.11951603629727</v>
      </c>
      <c r="AA378" s="50">
        <f t="shared" si="102"/>
        <v>-2.2740349867345842</v>
      </c>
      <c r="AB378" s="50">
        <f t="shared" si="103"/>
        <v>-2.2740349867345913</v>
      </c>
      <c r="AC378" s="50">
        <f t="shared" si="104"/>
        <v>-2.2740349867345913</v>
      </c>
      <c r="AF378">
        <v>1.63</v>
      </c>
      <c r="AG378">
        <v>2.4</v>
      </c>
      <c r="AH378" s="57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3">
        <f t="shared" si="92"/>
        <v>2.5570618145352775E-2</v>
      </c>
      <c r="E379" s="44">
        <f>IF(OR($A379="",$B379="",$C379=""),"",A379*'MPTO_working_3-way'!$I378)</f>
        <v>1.8973056435689026</v>
      </c>
      <c r="F379" s="45">
        <f>IF(OR($A379="",$B379="",$C379=""),"",B379*'MPTO_working_3-way'!$I378)</f>
        <v>3.6612871067789095</v>
      </c>
      <c r="G379" s="46">
        <f>IF(OR($A379="",$B379="",$C379=""),"",C379*'MPTO_working_3-way'!$I378)</f>
        <v>5.0047846165493217</v>
      </c>
      <c r="H379" s="44">
        <f>IF(OR($A379="",$B379="",$C379=""),"",'MPTO_working_3-way'!E378)</f>
        <v>1.8796391803682146</v>
      </c>
      <c r="I379" s="45">
        <f>IF(OR($A379="",$B379="",$C379=""),"",'MPTO_working_3-way'!F378)</f>
        <v>3.6820409552830813</v>
      </c>
      <c r="J379" s="46">
        <f>IF(OR($A379="",$B379="",$C379=""),"",'MPTO_working_3-way'!G378)</f>
        <v>5.0917924564071653</v>
      </c>
      <c r="K379" s="44">
        <f>IF(OR($A379="",$B379="",$C379=""),"",'OddsRatio_working_3-way'!H378)</f>
        <v>1.8864232593502404</v>
      </c>
      <c r="L379" s="45">
        <f>IF(OR($A379="",$B379="",$C379=""),"",'OddsRatio_working_3-way'!I378)</f>
        <v>3.6801267959177837</v>
      </c>
      <c r="M379" s="46">
        <f>IF(OR($A379="",$B379="",$C379=""),"",'OddsRatio_working_3-way'!J378)</f>
        <v>5.0462614662105061</v>
      </c>
      <c r="N379" s="47">
        <f t="shared" si="93"/>
        <v>52.706320849758434</v>
      </c>
      <c r="O379" s="48">
        <f t="shared" si="94"/>
        <v>27.31279931990283</v>
      </c>
      <c r="P379" s="48">
        <f t="shared" si="95"/>
        <v>19.98087983033875</v>
      </c>
      <c r="Q379" t="s">
        <v>72</v>
      </c>
      <c r="R379" t="s">
        <v>73</v>
      </c>
      <c r="S379" t="s">
        <v>497</v>
      </c>
      <c r="T379" s="50">
        <v>100</v>
      </c>
      <c r="U379" s="50">
        <f t="shared" si="96"/>
        <v>45.945945945945937</v>
      </c>
      <c r="V379" s="50">
        <f t="shared" si="97"/>
        <v>71.988795518207283</v>
      </c>
      <c r="W379" s="50">
        <f t="shared" si="98"/>
        <v>79.508196721311478</v>
      </c>
      <c r="X379" s="50">
        <f t="shared" si="99"/>
        <v>48.503007760481239</v>
      </c>
      <c r="Y379" s="50">
        <f t="shared" si="100"/>
        <v>74.545857332742571</v>
      </c>
      <c r="Z379" s="50">
        <f t="shared" si="101"/>
        <v>82.065258535846766</v>
      </c>
      <c r="AA379" s="50">
        <f t="shared" si="102"/>
        <v>-2.5570618145353023</v>
      </c>
      <c r="AB379" s="50">
        <f t="shared" si="103"/>
        <v>-2.5570618145352881</v>
      </c>
      <c r="AC379" s="50">
        <f t="shared" si="104"/>
        <v>-2.5570618145352881</v>
      </c>
      <c r="AF379">
        <v>2.16</v>
      </c>
      <c r="AG379">
        <v>1.77</v>
      </c>
      <c r="AH379" s="57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3">
        <f t="shared" si="92"/>
        <v>2.7676672623270449E-2</v>
      </c>
      <c r="E380" s="44">
        <f>IF(OR($A380="",$B380="",$C380=""),"",A380*'MPTO_working_3-way'!$I379)</f>
        <v>6.9984781405644716</v>
      </c>
      <c r="F380" s="45">
        <f>IF(OR($A380="",$B380="",$C380=""),"",B380*'MPTO_working_3-way'!$I379)</f>
        <v>4.2854117248390375</v>
      </c>
      <c r="G380" s="46">
        <f>IF(OR($A380="",$B380="",$C380=""),"",C380*'MPTO_working_3-way'!$I379)</f>
        <v>1.603175609292302</v>
      </c>
      <c r="H380" s="44">
        <f>IF(OR($A380="",$B380="",$C380=""),"",'MPTO_working_3-way'!E379)</f>
        <v>7.2665271768869504</v>
      </c>
      <c r="I380" s="45">
        <f>IF(OR($A380="",$B380="",$C380=""),"",'MPTO_working_3-way'!F379)</f>
        <v>4.3368407573874412</v>
      </c>
      <c r="J380" s="46">
        <f>IF(OR($A380="",$B380="",$C380=""),"",'MPTO_working_3-way'!G379)</f>
        <v>1.5827791514124616</v>
      </c>
      <c r="K380" s="44">
        <f>IF(OR($A380="",$B380="",$C380=""),"",'OddsRatio_working_3-way'!H379)</f>
        <v>7.1187145407101253</v>
      </c>
      <c r="L380" s="45">
        <f>IF(OR($A380="",$B380="",$C380=""),"",'OddsRatio_working_3-way'!I379)</f>
        <v>4.3384380540535439</v>
      </c>
      <c r="M380" s="46">
        <f>IF(OR($A380="",$B380="",$C380=""),"",'OddsRatio_working_3-way'!J379)</f>
        <v>1.5897556183816988</v>
      </c>
      <c r="N380" s="47">
        <f t="shared" si="93"/>
        <v>14.288820796678859</v>
      </c>
      <c r="O380" s="48">
        <f t="shared" si="94"/>
        <v>23.334980725511514</v>
      </c>
      <c r="P380" s="48">
        <f t="shared" si="95"/>
        <v>62.376198477809616</v>
      </c>
      <c r="Q380" t="s">
        <v>41</v>
      </c>
      <c r="R380" t="s">
        <v>35</v>
      </c>
      <c r="S380" t="s">
        <v>497</v>
      </c>
      <c r="T380" s="50">
        <v>100</v>
      </c>
      <c r="U380" s="50">
        <f t="shared" si="96"/>
        <v>85.31571218795888</v>
      </c>
      <c r="V380" s="50">
        <f t="shared" si="97"/>
        <v>76.019184652278184</v>
      </c>
      <c r="W380" s="50">
        <f t="shared" si="98"/>
        <v>35.897435897435898</v>
      </c>
      <c r="X380" s="50">
        <f t="shared" si="99"/>
        <v>88.083379450285932</v>
      </c>
      <c r="Y380" s="50">
        <f t="shared" si="100"/>
        <v>78.786851914605222</v>
      </c>
      <c r="Z380" s="50">
        <f t="shared" si="101"/>
        <v>38.665103159762936</v>
      </c>
      <c r="AA380" s="50">
        <f t="shared" si="102"/>
        <v>-2.767667262327052</v>
      </c>
      <c r="AB380" s="50">
        <f t="shared" si="103"/>
        <v>-2.7676672623270377</v>
      </c>
      <c r="AC380" s="50">
        <f t="shared" si="104"/>
        <v>-2.7676672623270377</v>
      </c>
      <c r="AF380">
        <v>1.83</v>
      </c>
      <c r="AG380">
        <v>2.0699999999999998</v>
      </c>
      <c r="AH380" s="57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3">
        <f t="shared" si="92"/>
        <v>4.7797203635753238E-2</v>
      </c>
      <c r="E381" s="44">
        <f>IF(OR($A381="",$B381="",$C381=""),"",A381*'MPTO_working_3-way'!$I380)</f>
        <v>1.8860349665443559</v>
      </c>
      <c r="F381" s="45">
        <f>IF(OR($A381="",$B381="",$C381=""),"",B381*'MPTO_working_3-way'!$I380)</f>
        <v>3.8663716814159295</v>
      </c>
      <c r="G381" s="46">
        <f>IF(OR($A381="",$B381="",$C381=""),"",C381*'MPTO_working_3-way'!$I380)</f>
        <v>4.7360433604336043</v>
      </c>
      <c r="H381" s="44">
        <f>IF(OR($A381="",$B381="",$C381=""),"",'MPTO_working_3-way'!E380)</f>
        <v>1.8531450919972743</v>
      </c>
      <c r="I381" s="45">
        <f>IF(OR($A381="",$B381="",$C381=""),"",'MPTO_working_3-way'!F380)</f>
        <v>3.9204876672830418</v>
      </c>
      <c r="J381" s="46">
        <f>IF(OR($A381="",$B381="",$C381=""),"",'MPTO_working_3-way'!G380)</f>
        <v>4.8707655167043065</v>
      </c>
      <c r="K381" s="44">
        <f>IF(OR($A381="",$B381="",$C381=""),"",'OddsRatio_working_3-way'!H380)</f>
        <v>1.865164478572223</v>
      </c>
      <c r="L381" s="45">
        <f>IF(OR($A381="",$B381="",$C381=""),"",'OddsRatio_working_3-way'!I380)</f>
        <v>3.9091155591990994</v>
      </c>
      <c r="M381" s="46">
        <f>IF(OR($A381="",$B381="",$C381=""),"",'OddsRatio_working_3-way'!J380)</f>
        <v>4.806723705717781</v>
      </c>
      <c r="N381" s="47">
        <f t="shared" si="93"/>
        <v>53.021286335545895</v>
      </c>
      <c r="O381" s="48">
        <f t="shared" si="94"/>
        <v>25.864042114900432</v>
      </c>
      <c r="P381" s="48">
        <f t="shared" si="95"/>
        <v>21.114671549553673</v>
      </c>
      <c r="Q381" t="s">
        <v>39</v>
      </c>
      <c r="R381" t="s">
        <v>135</v>
      </c>
      <c r="S381" t="s">
        <v>497</v>
      </c>
      <c r="T381" s="50">
        <v>100</v>
      </c>
      <c r="U381" s="50">
        <f t="shared" si="96"/>
        <v>44.444444444444443</v>
      </c>
      <c r="V381" s="50">
        <f t="shared" si="97"/>
        <v>72.899728997289984</v>
      </c>
      <c r="W381" s="50">
        <f t="shared" si="98"/>
        <v>77.876106194690252</v>
      </c>
      <c r="X381" s="50">
        <f t="shared" si="99"/>
        <v>49.224164808019765</v>
      </c>
      <c r="Y381" s="50">
        <f t="shared" si="100"/>
        <v>77.679449360865291</v>
      </c>
      <c r="Z381" s="50">
        <f t="shared" si="101"/>
        <v>82.655826558265588</v>
      </c>
      <c r="AA381" s="50">
        <f t="shared" si="102"/>
        <v>-4.779720363575322</v>
      </c>
      <c r="AB381" s="50">
        <f t="shared" si="103"/>
        <v>-4.7797203635753078</v>
      </c>
      <c r="AC381" s="50">
        <f t="shared" si="104"/>
        <v>-4.7797203635753363</v>
      </c>
      <c r="AF381">
        <v>1.91</v>
      </c>
      <c r="AG381">
        <v>1.93</v>
      </c>
      <c r="AH381" s="57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3">
        <f t="shared" si="92"/>
        <v>2.868397605239692E-2</v>
      </c>
      <c r="E382" s="44">
        <f>IF(OR($A382="",$B382="",$C382=""),"",A382*'MPTO_working_3-way'!$I381)</f>
        <v>1.9030653556969344</v>
      </c>
      <c r="F382" s="45">
        <f>IF(OR($A382="",$B382="",$C382=""),"",B382*'MPTO_working_3-way'!$I381)</f>
        <v>3.6003939161833891</v>
      </c>
      <c r="G382" s="46">
        <f>IF(OR($A382="",$B382="",$C382=""),"",C382*'MPTO_working_3-way'!$I381)</f>
        <v>5.0816988416988416</v>
      </c>
      <c r="H382" s="44">
        <f>IF(OR($A382="",$B382="",$C382=""),"",'MPTO_working_3-way'!E381)</f>
        <v>1.8833128894558657</v>
      </c>
      <c r="I382" s="45">
        <f>IF(OR($A382="",$B382="",$C382=""),"",'MPTO_working_3-way'!F381)</f>
        <v>3.6211815317270126</v>
      </c>
      <c r="J382" s="46">
        <f>IF(OR($A382="",$B382="",$C382=""),"",'MPTO_working_3-way'!G381)</f>
        <v>5.1848980143185175</v>
      </c>
      <c r="K382" s="44">
        <f>IF(OR($A382="",$B382="",$C382=""),"",'OddsRatio_working_3-way'!H381)</f>
        <v>1.8909249153367413</v>
      </c>
      <c r="L382" s="45">
        <f>IF(OR($A382="",$B382="",$C382=""),"",'OddsRatio_working_3-way'!I381)</f>
        <v>3.6203673980492383</v>
      </c>
      <c r="M382" s="46">
        <f>IF(OR($A382="",$B382="",$C382=""),"",'OddsRatio_working_3-way'!J381)</f>
        <v>5.1296990193256011</v>
      </c>
      <c r="N382" s="47">
        <f t="shared" si="93"/>
        <v>52.546802820325802</v>
      </c>
      <c r="O382" s="48">
        <f t="shared" si="94"/>
        <v>27.774738633600784</v>
      </c>
      <c r="P382" s="48">
        <f t="shared" si="95"/>
        <v>19.678458546073426</v>
      </c>
      <c r="Q382" t="s">
        <v>77</v>
      </c>
      <c r="R382" t="s">
        <v>80</v>
      </c>
      <c r="S382" t="s">
        <v>497</v>
      </c>
      <c r="T382" s="50">
        <v>100</v>
      </c>
      <c r="U382" s="50">
        <f t="shared" si="96"/>
        <v>45.945945945945937</v>
      </c>
      <c r="V382" s="50">
        <f t="shared" si="97"/>
        <v>71.428571428571431</v>
      </c>
      <c r="W382" s="50">
        <f t="shared" si="98"/>
        <v>79.757085020242926</v>
      </c>
      <c r="X382" s="50">
        <f t="shared" si="99"/>
        <v>48.814343551185658</v>
      </c>
      <c r="Y382" s="50">
        <f t="shared" si="100"/>
        <v>74.296969033811138</v>
      </c>
      <c r="Z382" s="50">
        <f t="shared" si="101"/>
        <v>82.625482625482618</v>
      </c>
      <c r="AA382" s="50">
        <f t="shared" si="102"/>
        <v>-2.8683976052397213</v>
      </c>
      <c r="AB382" s="50">
        <f t="shared" si="103"/>
        <v>-2.8683976052397071</v>
      </c>
      <c r="AC382" s="50">
        <f t="shared" si="104"/>
        <v>-2.8683976052396929</v>
      </c>
      <c r="AF382">
        <v>2.5299999999999998</v>
      </c>
      <c r="AG382">
        <v>1.56</v>
      </c>
      <c r="AH382" s="57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3">
        <f t="shared" si="92"/>
        <v>2.881454306425657E-2</v>
      </c>
      <c r="E383" s="44">
        <f>IF(OR($A383="",$B383="",$C383=""),"",A383*'MPTO_working_3-way'!$I382)</f>
        <v>2.1913749767268662</v>
      </c>
      <c r="F383" s="45">
        <f>IF(OR($A383="",$B383="",$C383=""),"",B383*'MPTO_working_3-way'!$I382)</f>
        <v>3.3745117012507615</v>
      </c>
      <c r="G383" s="46">
        <f>IF(OR($A383="",$B383="",$C383=""),"",C383*'MPTO_working_3-way'!$I382)</f>
        <v>4.0432411542425282</v>
      </c>
      <c r="H383" s="44">
        <f>IF(OR($A383="",$B383="",$C383=""),"",'MPTO_working_3-way'!E382)</f>
        <v>2.1744863497019482</v>
      </c>
      <c r="I383" s="45">
        <f>IF(OR($A383="",$B383="",$C383=""),"",'MPTO_working_3-way'!F382)</f>
        <v>3.3866940728124586</v>
      </c>
      <c r="J383" s="46">
        <f>IF(OR($A383="",$B383="",$C383=""),"",'MPTO_working_3-way'!G382)</f>
        <v>4.0841651935447212</v>
      </c>
      <c r="K383" s="44">
        <f>IF(OR($A383="",$B383="",$C383=""),"",'OddsRatio_working_3-way'!H382)</f>
        <v>2.1815134556283367</v>
      </c>
      <c r="L383" s="45">
        <f>IF(OR($A383="",$B383="",$C383=""),"",'OddsRatio_working_3-way'!I382)</f>
        <v>3.3839386538341656</v>
      </c>
      <c r="M383" s="46">
        <f>IF(OR($A383="",$B383="",$C383=""),"",'OddsRatio_working_3-way'!J382)</f>
        <v>4.0635702876026771</v>
      </c>
      <c r="N383" s="47">
        <f t="shared" si="93"/>
        <v>45.633449802992814</v>
      </c>
      <c r="O383" s="48">
        <f t="shared" si="94"/>
        <v>29.633917097675212</v>
      </c>
      <c r="P383" s="48">
        <f t="shared" si="95"/>
        <v>24.732633099331984</v>
      </c>
      <c r="Q383" t="s">
        <v>49</v>
      </c>
      <c r="R383" t="s">
        <v>139</v>
      </c>
      <c r="S383" t="s">
        <v>497</v>
      </c>
      <c r="T383" s="50">
        <v>100</v>
      </c>
      <c r="U383" s="50">
        <f t="shared" si="96"/>
        <v>53.051643192488264</v>
      </c>
      <c r="V383" s="50">
        <f t="shared" si="97"/>
        <v>69.512195121951223</v>
      </c>
      <c r="W383" s="50">
        <f t="shared" si="98"/>
        <v>74.554707379134854</v>
      </c>
      <c r="X383" s="50">
        <f t="shared" si="99"/>
        <v>55.933097498913916</v>
      </c>
      <c r="Y383" s="50">
        <f t="shared" si="100"/>
        <v>72.393649428376875</v>
      </c>
      <c r="Z383" s="50">
        <f t="shared" si="101"/>
        <v>77.436161685560506</v>
      </c>
      <c r="AA383" s="50">
        <f t="shared" si="102"/>
        <v>-2.8814543064256526</v>
      </c>
      <c r="AB383" s="50">
        <f t="shared" si="103"/>
        <v>-2.8814543064256526</v>
      </c>
      <c r="AC383" s="50">
        <f t="shared" si="104"/>
        <v>-2.8814543064256526</v>
      </c>
      <c r="AF383">
        <v>2.23</v>
      </c>
      <c r="AG383">
        <v>1.71</v>
      </c>
      <c r="AH383" s="57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3">
        <f t="shared" si="92"/>
        <v>3.249954398860555E-2</v>
      </c>
      <c r="E384" s="44">
        <f>IF(OR($A384="",$B384="",$C384=""),"",A384*'MPTO_working_3-way'!$I383)</f>
        <v>1.651999270381769</v>
      </c>
      <c r="F384" s="45">
        <f>IF(OR($A384="",$B384="",$C384=""),"",B384*'MPTO_working_3-way'!$I383)</f>
        <v>4.0370732169954477</v>
      </c>
      <c r="G384" s="46">
        <f>IF(OR($A384="",$B384="",$C384=""),"",C384*'MPTO_working_3-way'!$I383)</f>
        <v>6.8041719948849106</v>
      </c>
      <c r="H384" s="44">
        <f>IF(OR($A384="",$B384="",$C384=""),"",'MPTO_working_3-way'!E383)</f>
        <v>1.6282221207664374</v>
      </c>
      <c r="I384" s="45">
        <f>IF(OR($A384="",$B384="",$C384=""),"",'MPTO_working_3-way'!F383)</f>
        <v>4.0829442885184077</v>
      </c>
      <c r="J384" s="46">
        <f>IF(OR($A384="",$B384="",$C384=""),"",'MPTO_working_3-way'!G383)</f>
        <v>7.0966333756786444</v>
      </c>
      <c r="K384" s="44">
        <f>IF(OR($A384="",$B384="",$C384=""),"",'OddsRatio_working_3-way'!H383)</f>
        <v>1.6365418214330893</v>
      </c>
      <c r="L384" s="45">
        <f>IF(OR($A384="",$B384="",$C384=""),"",'OddsRatio_working_3-way'!I383)</f>
        <v>4.0872278339504851</v>
      </c>
      <c r="M384" s="46">
        <f>IF(OR($A384="",$B384="",$C384=""),"",'OddsRatio_working_3-way'!J383)</f>
        <v>6.9304479696849528</v>
      </c>
      <c r="N384" s="47">
        <f t="shared" si="93"/>
        <v>60.532714386060526</v>
      </c>
      <c r="O384" s="48">
        <f t="shared" si="94"/>
        <v>24.770420209129629</v>
      </c>
      <c r="P384" s="48">
        <f t="shared" si="95"/>
        <v>14.69686540480984</v>
      </c>
      <c r="Q384" t="s">
        <v>132</v>
      </c>
      <c r="R384" t="s">
        <v>44</v>
      </c>
      <c r="S384" t="s">
        <v>497</v>
      </c>
      <c r="T384" s="50">
        <v>100</v>
      </c>
      <c r="U384" s="50">
        <f t="shared" si="96"/>
        <v>37.5</v>
      </c>
      <c r="V384" s="50">
        <f t="shared" si="97"/>
        <v>74.424552429667528</v>
      </c>
      <c r="W384" s="50">
        <f t="shared" si="98"/>
        <v>84.825493171471919</v>
      </c>
      <c r="X384" s="50">
        <f t="shared" si="99"/>
        <v>40.749954398860552</v>
      </c>
      <c r="Y384" s="50">
        <f t="shared" si="100"/>
        <v>77.674506828528081</v>
      </c>
      <c r="Z384" s="50">
        <f t="shared" si="101"/>
        <v>88.075447570332472</v>
      </c>
      <c r="AA384" s="50">
        <f t="shared" si="102"/>
        <v>-3.2499543988605524</v>
      </c>
      <c r="AB384" s="50">
        <f t="shared" si="103"/>
        <v>-3.2499543988605524</v>
      </c>
      <c r="AC384" s="50">
        <f t="shared" si="104"/>
        <v>-3.2499543988605524</v>
      </c>
      <c r="AF384">
        <v>2.0499999999999998</v>
      </c>
      <c r="AG384">
        <v>1.85</v>
      </c>
      <c r="AH384" s="57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3">
        <f t="shared" si="92"/>
        <v>2.8122994900547038E-2</v>
      </c>
      <c r="E385" s="44">
        <f>IF(OR($A385="",$B385="",$C385=""),"",A385*'MPTO_working_3-way'!$I384)</f>
        <v>2.7759320862314771</v>
      </c>
      <c r="F385" s="45">
        <f>IF(OR($A385="",$B385="",$C385=""),"",B385*'MPTO_working_3-way'!$I384)</f>
        <v>3.2488686638857289</v>
      </c>
      <c r="G385" s="46">
        <f>IF(OR($A385="",$B385="",$C385=""),"",C385*'MPTO_working_3-way'!$I384)</f>
        <v>3.0124003750586028</v>
      </c>
      <c r="H385" s="44">
        <f>IF(OR($A385="",$B385="",$C385=""),"",'MPTO_working_3-way'!E384)</f>
        <v>2.7701134990263494</v>
      </c>
      <c r="I385" s="45">
        <f>IF(OR($A385="",$B385="",$C385=""),"",'MPTO_working_3-way'!F384)</f>
        <v>3.2564659252556236</v>
      </c>
      <c r="J385" s="46">
        <f>IF(OR($A385="",$B385="",$C385=""),"",'MPTO_working_3-way'!G384)</f>
        <v>3.0127505929387266</v>
      </c>
      <c r="K385" s="44">
        <f>IF(OR($A385="",$B385="",$C385=""),"",'OddsRatio_working_3-way'!H384)</f>
        <v>2.772895769115503</v>
      </c>
      <c r="L385" s="45">
        <f>IF(OR($A385="",$B385="",$C385=""),"",'OddsRatio_working_3-way'!I384)</f>
        <v>3.2526205066408744</v>
      </c>
      <c r="M385" s="46">
        <f>IF(OR($A385="",$B385="",$C385=""),"",'OddsRatio_working_3-way'!J384)</f>
        <v>3.0127581378781882</v>
      </c>
      <c r="N385" s="47">
        <f t="shared" si="93"/>
        <v>36.023936066734628</v>
      </c>
      <c r="O385" s="48">
        <f t="shared" si="94"/>
        <v>30.779945373475787</v>
      </c>
      <c r="P385" s="48">
        <f t="shared" si="95"/>
        <v>33.196118559789589</v>
      </c>
      <c r="Q385" t="s">
        <v>82</v>
      </c>
      <c r="R385" t="s">
        <v>87</v>
      </c>
      <c r="S385" t="s">
        <v>497</v>
      </c>
      <c r="T385" s="50">
        <v>100</v>
      </c>
      <c r="U385" s="50">
        <f t="shared" si="96"/>
        <v>62.962962962962962</v>
      </c>
      <c r="V385" s="50">
        <f t="shared" si="97"/>
        <v>68.35443037974683</v>
      </c>
      <c r="W385" s="50">
        <f t="shared" si="98"/>
        <v>65.870307167235495</v>
      </c>
      <c r="X385" s="50">
        <f t="shared" si="99"/>
        <v>65.77526245301766</v>
      </c>
      <c r="Y385" s="50">
        <f t="shared" si="100"/>
        <v>71.166729869801543</v>
      </c>
      <c r="Z385" s="50">
        <f t="shared" si="101"/>
        <v>68.682606657290208</v>
      </c>
      <c r="AA385" s="50">
        <f t="shared" si="102"/>
        <v>-2.8122994900546985</v>
      </c>
      <c r="AB385" s="50">
        <f t="shared" si="103"/>
        <v>-2.8122994900547127</v>
      </c>
      <c r="AC385" s="50">
        <f t="shared" si="104"/>
        <v>-2.8122994900547127</v>
      </c>
      <c r="AF385">
        <v>2.1800000000000002</v>
      </c>
      <c r="AG385">
        <v>1.74</v>
      </c>
      <c r="AH385" s="67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3">
        <f t="shared" si="92"/>
        <v>2.739824102053201E-2</v>
      </c>
      <c r="E386" s="44">
        <f>IF(OR($A386="",$B386="",$C386=""),"",A386*'MPTO_working_3-way'!$I385)</f>
        <v>3.3184963184963183</v>
      </c>
      <c r="F386" s="45">
        <f>IF(OR($A386="",$B386="",$C386=""),"",B386*'MPTO_working_3-way'!$I385)</f>
        <v>3.6061678259820673</v>
      </c>
      <c r="G386" s="46">
        <f>IF(OR($A386="",$B386="",$C386=""),"",C386*'MPTO_working_3-way'!$I385)</f>
        <v>2.3732899367574292</v>
      </c>
      <c r="H386" s="44">
        <f>IF(OR($A386="",$B386="",$C386=""),"",'MPTO_working_3-way'!E385)</f>
        <v>3.3281771414403574</v>
      </c>
      <c r="I386" s="45">
        <f>IF(OR($A386="",$B386="",$C386=""),"",'MPTO_working_3-way'!F385)</f>
        <v>3.6262426231850724</v>
      </c>
      <c r="J386" s="46">
        <f>IF(OR($A386="",$B386="",$C386=""),"",'MPTO_working_3-way'!G385)</f>
        <v>2.3597835165069836</v>
      </c>
      <c r="K386" s="44">
        <f>IF(OR($A386="",$B386="",$C386=""),"",'OddsRatio_working_3-way'!H385)</f>
        <v>3.3247097221956854</v>
      </c>
      <c r="L386" s="45">
        <f>IF(OR($A386="",$B386="",$C386=""),"",'OddsRatio_working_3-way'!I385)</f>
        <v>3.6166015258794482</v>
      </c>
      <c r="M386" s="46">
        <f>IF(OR($A386="",$B386="",$C386=""),"",'OddsRatio_working_3-way'!J385)</f>
        <v>2.3656366529490351</v>
      </c>
      <c r="N386" s="47">
        <f t="shared" si="93"/>
        <v>30.134130160889296</v>
      </c>
      <c r="O386" s="48">
        <f t="shared" si="94"/>
        <v>27.730267925832603</v>
      </c>
      <c r="P386" s="48">
        <f t="shared" si="95"/>
        <v>42.135601913278101</v>
      </c>
      <c r="Q386" t="s">
        <v>48</v>
      </c>
      <c r="R386" t="s">
        <v>37</v>
      </c>
      <c r="S386" t="s">
        <v>497</v>
      </c>
      <c r="T386" s="50">
        <v>100</v>
      </c>
      <c r="U386" s="50">
        <f t="shared" si="96"/>
        <v>69.040247678018574</v>
      </c>
      <c r="V386" s="50">
        <f t="shared" si="97"/>
        <v>71.509971509971507</v>
      </c>
      <c r="W386" s="50">
        <f t="shared" si="98"/>
        <v>56.709956709956707</v>
      </c>
      <c r="X386" s="50">
        <f t="shared" si="99"/>
        <v>71.780071780071779</v>
      </c>
      <c r="Y386" s="50">
        <f t="shared" si="100"/>
        <v>74.249795612024712</v>
      </c>
      <c r="Z386" s="50">
        <f t="shared" si="101"/>
        <v>59.449780812009912</v>
      </c>
      <c r="AA386" s="50">
        <f t="shared" si="102"/>
        <v>-2.7398241020532055</v>
      </c>
      <c r="AB386" s="50">
        <f t="shared" si="103"/>
        <v>-2.7398241020532055</v>
      </c>
      <c r="AC386" s="50">
        <f t="shared" si="104"/>
        <v>-2.7398241020532055</v>
      </c>
      <c r="AF386">
        <v>1.94</v>
      </c>
      <c r="AG386">
        <v>1.94</v>
      </c>
      <c r="AH386" s="57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3">
        <f t="shared" si="92"/>
        <v>2.9041884953215025E-2</v>
      </c>
      <c r="E387" s="44">
        <f>IF(OR($A387="",$B387="",$C387=""),"",A387*'MPTO_working_3-way'!$I386)</f>
        <v>2.0169220945083013</v>
      </c>
      <c r="F387" s="45">
        <f>IF(OR($A387="",$B387="",$C387=""),"",B387*'MPTO_working_3-way'!$I386)</f>
        <v>3.5810657596371884</v>
      </c>
      <c r="G387" s="46">
        <f>IF(OR($A387="",$B387="",$C387=""),"",C387*'MPTO_working_3-way'!$I386)</f>
        <v>4.4454609429978893</v>
      </c>
      <c r="H387" s="44">
        <f>IF(OR($A387="",$B387="",$C387=""),"",'MPTO_working_3-way'!E386)</f>
        <v>1.9979083764748766</v>
      </c>
      <c r="I387" s="45">
        <f>IF(OR($A387="",$B387="",$C387=""),"",'MPTO_working_3-way'!F386)</f>
        <v>3.6013234983534494</v>
      </c>
      <c r="J387" s="46">
        <f>IF(OR($A387="",$B387="",$C387=""),"",'MPTO_working_3-way'!G386)</f>
        <v>4.5085489335866358</v>
      </c>
      <c r="K387" s="44">
        <f>IF(OR($A387="",$B387="",$C387=""),"",'OddsRatio_working_3-way'!H386)</f>
        <v>2.0054074651828957</v>
      </c>
      <c r="L387" s="45">
        <f>IF(OR($A387="",$B387="",$C387=""),"",'OddsRatio_working_3-way'!I386)</f>
        <v>3.597302618389147</v>
      </c>
      <c r="M387" s="46">
        <f>IF(OR($A387="",$B387="",$C387=""),"",'OddsRatio_working_3-way'!J386)</f>
        <v>4.4770341504241822</v>
      </c>
      <c r="N387" s="47">
        <f t="shared" si="93"/>
        <v>49.580497071394653</v>
      </c>
      <c r="O387" s="48">
        <f t="shared" si="94"/>
        <v>27.92464777584296</v>
      </c>
      <c r="P387" s="48">
        <f t="shared" si="95"/>
        <v>22.494855152762387</v>
      </c>
      <c r="Q387" t="s">
        <v>79</v>
      </c>
      <c r="R387" t="s">
        <v>452</v>
      </c>
      <c r="S387" t="s">
        <v>497</v>
      </c>
      <c r="T387" s="50">
        <v>100</v>
      </c>
      <c r="U387" s="50">
        <f t="shared" si="96"/>
        <v>48.979591836734699</v>
      </c>
      <c r="V387" s="50">
        <f t="shared" si="97"/>
        <v>71.264367816091948</v>
      </c>
      <c r="W387" s="50">
        <f t="shared" si="98"/>
        <v>76.851851851851848</v>
      </c>
      <c r="X387" s="50">
        <f t="shared" si="99"/>
        <v>51.883780332056183</v>
      </c>
      <c r="Y387" s="50">
        <f t="shared" si="100"/>
        <v>74.168556311413454</v>
      </c>
      <c r="Z387" s="50">
        <f t="shared" si="101"/>
        <v>79.756040347173354</v>
      </c>
      <c r="AA387" s="50">
        <f t="shared" si="102"/>
        <v>-2.9041884953214847</v>
      </c>
      <c r="AB387" s="50">
        <f t="shared" si="103"/>
        <v>-2.904188495321506</v>
      </c>
      <c r="AC387" s="50">
        <f t="shared" si="104"/>
        <v>-2.904188495321506</v>
      </c>
      <c r="AF387">
        <v>2.15</v>
      </c>
      <c r="AG387">
        <v>1.76</v>
      </c>
      <c r="AH387" s="57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3">
        <f t="shared" si="92"/>
        <v>2.6996909577248651E-2</v>
      </c>
      <c r="E388" s="44">
        <f>IF(OR($A388="",$B388="",$C388=""),"",A388*'MPTO_working_3-way'!$I387)</f>
        <v>2.5469523357515764</v>
      </c>
      <c r="F388" s="45">
        <f>IF(OR($A388="",$B388="",$C388=""),"",B388*'MPTO_working_3-way'!$I387)</f>
        <v>3.0912606978275181</v>
      </c>
      <c r="G388" s="46">
        <f>IF(OR($A388="",$B388="",$C388=""),"",C388*'MPTO_working_3-way'!$I387)</f>
        <v>3.522599399849963</v>
      </c>
      <c r="H388" s="44">
        <f>IF(OR($A388="",$B388="",$C388=""),"",'MPTO_working_3-way'!E387)</f>
        <v>2.5366106697439084</v>
      </c>
      <c r="I388" s="45">
        <f>IF(OR($A388="",$B388="",$C388=""),"",'MPTO_working_3-way'!F387)</f>
        <v>3.0938014893206707</v>
      </c>
      <c r="J388" s="46">
        <f>IF(OR($A388="",$B388="",$C388=""),"",'MPTO_working_3-way'!G387)</f>
        <v>3.5392439553974717</v>
      </c>
      <c r="K388" s="44">
        <f>IF(OR($A388="",$B388="",$C388=""),"",'OddsRatio_working_3-way'!H387)</f>
        <v>2.5413417221986867</v>
      </c>
      <c r="L388" s="45">
        <f>IF(OR($A388="",$B388="",$C388=""),"",'OddsRatio_working_3-way'!I387)</f>
        <v>3.0933086902833513</v>
      </c>
      <c r="M388" s="46">
        <f>IF(OR($A388="",$B388="",$C388=""),"",'OddsRatio_working_3-way'!J387)</f>
        <v>3.5307164763127092</v>
      </c>
      <c r="N388" s="47">
        <f t="shared" si="93"/>
        <v>39.262611473446022</v>
      </c>
      <c r="O388" s="48">
        <f t="shared" si="94"/>
        <v>32.349261280447223</v>
      </c>
      <c r="P388" s="48">
        <f t="shared" si="95"/>
        <v>28.388127246106741</v>
      </c>
      <c r="Q388" t="s">
        <v>40</v>
      </c>
      <c r="R388" t="s">
        <v>76</v>
      </c>
      <c r="S388" t="s">
        <v>497</v>
      </c>
      <c r="T388" s="50">
        <v>100</v>
      </c>
      <c r="U388" s="50">
        <f t="shared" si="96"/>
        <v>59.677419354838712</v>
      </c>
      <c r="V388" s="50">
        <f t="shared" si="97"/>
        <v>66.777408637873762</v>
      </c>
      <c r="W388" s="50">
        <f t="shared" si="98"/>
        <v>70.845481049562679</v>
      </c>
      <c r="X388" s="50">
        <f t="shared" si="99"/>
        <v>62.377110312563566</v>
      </c>
      <c r="Y388" s="50">
        <f t="shared" si="100"/>
        <v>69.477099595598602</v>
      </c>
      <c r="Z388" s="50">
        <f t="shared" si="101"/>
        <v>73.545172007287533</v>
      </c>
      <c r="AA388" s="50">
        <f t="shared" si="102"/>
        <v>-2.6996909577248545</v>
      </c>
      <c r="AB388" s="50">
        <f t="shared" si="103"/>
        <v>-2.6996909577248402</v>
      </c>
      <c r="AC388" s="50">
        <f t="shared" si="104"/>
        <v>-2.6996909577248545</v>
      </c>
      <c r="AF388">
        <v>2.74</v>
      </c>
      <c r="AG388">
        <v>1.5</v>
      </c>
      <c r="AH388" s="57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3">
        <f t="shared" ref="D389:D452" si="105">IF(OR($A389="",$B389="",$C389=""),"",(1/A389)+(1/B389)+(1/C389)-1)</f>
        <v>3.1891096849519185E-2</v>
      </c>
      <c r="E389" s="44">
        <f>IF(OR($A389="",$B389="",$C389=""),"",A389*'MPTO_working_3-way'!$I388)</f>
        <v>1.723258131738697</v>
      </c>
      <c r="F389" s="45">
        <f>IF(OR($A389="",$B389="",$C389=""),"",B389*'MPTO_working_3-way'!$I388)</f>
        <v>4.0243752777131245</v>
      </c>
      <c r="G389" s="46">
        <f>IF(OR($A389="",$B389="",$C389=""),"",C389*'MPTO_working_3-way'!$I388)</f>
        <v>5.8405036081682784</v>
      </c>
      <c r="H389" s="44">
        <f>IF(OR($A389="",$B389="",$C389=""),"",'MPTO_working_3-way'!E388)</f>
        <v>1.7001828541419213</v>
      </c>
      <c r="I389" s="45">
        <f>IF(OR($A389="",$B389="",$C389=""),"",'MPTO_working_3-way'!F388)</f>
        <v>4.068681114514634</v>
      </c>
      <c r="J389" s="46">
        <f>IF(OR($A389="",$B389="",$C389=""),"",'MPTO_working_3-way'!G388)</f>
        <v>6.0223520942223052</v>
      </c>
      <c r="K389" s="44">
        <f>IF(OR($A389="",$B389="",$C389=""),"",'OddsRatio_working_3-way'!H388)</f>
        <v>1.7083868588955606</v>
      </c>
      <c r="L389" s="45">
        <f>IF(OR($A389="",$B389="",$C389=""),"",'OddsRatio_working_3-way'!I388)</f>
        <v>4.0661520758166043</v>
      </c>
      <c r="M389" s="46">
        <f>IF(OR($A389="",$B389="",$C389=""),"",'OddsRatio_working_3-way'!J388)</f>
        <v>5.9269891976915083</v>
      </c>
      <c r="N389" s="47">
        <f t="shared" si="93"/>
        <v>58.02961155860271</v>
      </c>
      <c r="O389" s="48">
        <f t="shared" si="94"/>
        <v>24.848577257145262</v>
      </c>
      <c r="P389" s="48">
        <f t="shared" si="95"/>
        <v>17.121811184252035</v>
      </c>
      <c r="Q389" t="s">
        <v>36</v>
      </c>
      <c r="R389" t="s">
        <v>47</v>
      </c>
      <c r="S389" t="s">
        <v>497</v>
      </c>
      <c r="T389" s="50">
        <v>100</v>
      </c>
      <c r="U389" s="50">
        <f t="shared" si="96"/>
        <v>40.119760479041922</v>
      </c>
      <c r="V389" s="50">
        <f t="shared" si="97"/>
        <v>74.358974358974365</v>
      </c>
      <c r="W389" s="50">
        <f t="shared" si="98"/>
        <v>82.332155477031804</v>
      </c>
      <c r="X389" s="50">
        <f t="shared" si="99"/>
        <v>43.308870163993838</v>
      </c>
      <c r="Y389" s="50">
        <f t="shared" si="100"/>
        <v>77.548084043926295</v>
      </c>
      <c r="Z389" s="50">
        <f t="shared" si="101"/>
        <v>85.521265161983735</v>
      </c>
      <c r="AA389" s="50">
        <f t="shared" si="102"/>
        <v>-3.1891096849519158</v>
      </c>
      <c r="AB389" s="50">
        <f t="shared" si="103"/>
        <v>-3.18910968495193</v>
      </c>
      <c r="AC389" s="50">
        <f t="shared" si="104"/>
        <v>-3.18910968495193</v>
      </c>
      <c r="AF389">
        <v>2.0099999999999998</v>
      </c>
      <c r="AG389">
        <v>1.88</v>
      </c>
      <c r="AH389" s="57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3">
        <f t="shared" si="105"/>
        <v>2.7076446041273128E-2</v>
      </c>
      <c r="E390" s="44">
        <f>IF(OR($A390="",$B390="",$C390=""),"",A390*'MPTO_working_3-way'!$I389)</f>
        <v>3.0709585736634071</v>
      </c>
      <c r="F390" s="45">
        <f>IF(OR($A390="",$B390="",$C390=""),"",B390*'MPTO_working_3-way'!$I389)</f>
        <v>3.1736662182675337</v>
      </c>
      <c r="G390" s="46">
        <f>IF(OR($A390="",$B390="",$C390=""),"",C390*'MPTO_working_3-way'!$I389)</f>
        <v>2.78337716877185</v>
      </c>
      <c r="H390" s="44">
        <f>IF(OR($A390="",$B390="",$C390=""),"",'MPTO_working_3-way'!E389)</f>
        <v>3.0729265844155496</v>
      </c>
      <c r="I390" s="45">
        <f>IF(OR($A390="",$B390="",$C390=""),"",'MPTO_working_3-way'!F389)</f>
        <v>3.178648499724575</v>
      </c>
      <c r="J390" s="46">
        <f>IF(OR($A390="",$B390="",$C390=""),"",'MPTO_working_3-way'!G389)</f>
        <v>2.777945935926518</v>
      </c>
      <c r="K390" s="44">
        <f>IF(OR($A390="",$B390="",$C390=""),"",'OddsRatio_working_3-way'!H389)</f>
        <v>3.072070851471485</v>
      </c>
      <c r="L390" s="45">
        <f>IF(OR($A390="",$B390="",$C390=""),"",'OddsRatio_working_3-way'!I389)</f>
        <v>3.1761950148620111</v>
      </c>
      <c r="M390" s="46">
        <f>IF(OR($A390="",$B390="",$C390=""),"",'OddsRatio_working_3-way'!J389)</f>
        <v>2.7805231939780102</v>
      </c>
      <c r="N390" s="47">
        <f t="shared" si="93"/>
        <v>32.563122426203236</v>
      </c>
      <c r="O390" s="48">
        <f t="shared" si="94"/>
        <v>31.509299693963662</v>
      </c>
      <c r="P390" s="48">
        <f t="shared" si="95"/>
        <v>35.927577879833102</v>
      </c>
      <c r="Q390" t="s">
        <v>45</v>
      </c>
      <c r="R390" t="s">
        <v>81</v>
      </c>
      <c r="S390" t="s">
        <v>497</v>
      </c>
      <c r="T390" s="50">
        <v>100</v>
      </c>
      <c r="U390" s="50">
        <f t="shared" si="96"/>
        <v>66.555183946488299</v>
      </c>
      <c r="V390" s="50">
        <f t="shared" si="97"/>
        <v>67.637540453074436</v>
      </c>
      <c r="W390" s="50">
        <f t="shared" si="98"/>
        <v>63.099630996309962</v>
      </c>
      <c r="X390" s="50">
        <f t="shared" si="99"/>
        <v>69.262828550615609</v>
      </c>
      <c r="Y390" s="50">
        <f t="shared" si="100"/>
        <v>70.345185057201746</v>
      </c>
      <c r="Z390" s="50">
        <f t="shared" si="101"/>
        <v>65.807275600437279</v>
      </c>
      <c r="AA390" s="50">
        <f t="shared" si="102"/>
        <v>-2.7076446041273101</v>
      </c>
      <c r="AB390" s="50">
        <f t="shared" si="103"/>
        <v>-2.7076446041273101</v>
      </c>
      <c r="AC390" s="50">
        <f t="shared" si="104"/>
        <v>-2.7076446041273172</v>
      </c>
      <c r="AF390">
        <v>2.37</v>
      </c>
      <c r="AG390">
        <v>1.63</v>
      </c>
      <c r="AH390" s="57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3">
        <f t="shared" si="105"/>
        <v>3.608033331284588E-2</v>
      </c>
      <c r="E391" s="44">
        <f>IF(OR($A391="",$B391="",$C391=""),"",A391*'MPTO_working_3-way'!$I390)</f>
        <v>5.252927289896129</v>
      </c>
      <c r="F391" s="45">
        <f>IF(OR($A391="",$B391="",$C391=""),"",B391*'MPTO_working_3-way'!$I390)</f>
        <v>3.6573635765943457</v>
      </c>
      <c r="G391" s="46">
        <f>IF(OR($A391="",$B391="",$C391=""),"",C391*'MPTO_working_3-way'!$I390)</f>
        <v>1.8649445999631227</v>
      </c>
      <c r="H391" s="44">
        <f>IF(OR($A391="",$B391="",$C391=""),"",'MPTO_working_3-way'!E390)</f>
        <v>5.3992216620632334</v>
      </c>
      <c r="I391" s="45">
        <f>IF(OR($A391="",$B391="",$C391=""),"",'MPTO_working_3-way'!F390)</f>
        <v>3.6865089900395489</v>
      </c>
      <c r="J391" s="46">
        <f>IF(OR($A391="",$B391="",$C391=""),"",'MPTO_working_3-way'!G390)</f>
        <v>1.8398289858283943</v>
      </c>
      <c r="K391" s="44">
        <f>IF(OR($A391="",$B391="",$C391=""),"",'OddsRatio_working_3-way'!H390)</f>
        <v>5.3207390861770758</v>
      </c>
      <c r="L391" s="45">
        <f>IF(OR($A391="",$B391="",$C391=""),"",'OddsRatio_working_3-way'!I390)</f>
        <v>3.6858648373533183</v>
      </c>
      <c r="M391" s="46">
        <f>IF(OR($A391="",$B391="",$C391=""),"",'OddsRatio_working_3-way'!J390)</f>
        <v>1.8492853240642901</v>
      </c>
      <c r="N391" s="47">
        <f t="shared" si="93"/>
        <v>19.037004413205459</v>
      </c>
      <c r="O391" s="48">
        <f t="shared" si="94"/>
        <v>27.342099822932493</v>
      </c>
      <c r="P391" s="48">
        <f t="shared" si="95"/>
        <v>53.620895763862045</v>
      </c>
      <c r="Q391" t="s">
        <v>453</v>
      </c>
      <c r="R391" t="s">
        <v>361</v>
      </c>
      <c r="S391" t="s">
        <v>497</v>
      </c>
      <c r="T391" s="50">
        <v>100</v>
      </c>
      <c r="U391" s="50">
        <f t="shared" si="96"/>
        <v>80.276134122287957</v>
      </c>
      <c r="V391" s="50">
        <f t="shared" si="97"/>
        <v>71.671388101982998</v>
      </c>
      <c r="W391" s="50">
        <f t="shared" si="98"/>
        <v>44.444444444444443</v>
      </c>
      <c r="X391" s="50">
        <f t="shared" si="99"/>
        <v>83.884167453572559</v>
      </c>
      <c r="Y391" s="50">
        <f t="shared" si="100"/>
        <v>75.279421433267586</v>
      </c>
      <c r="Z391" s="50">
        <f t="shared" si="101"/>
        <v>48.052477775729031</v>
      </c>
      <c r="AA391" s="50">
        <f t="shared" si="102"/>
        <v>-3.6080333312846022</v>
      </c>
      <c r="AB391" s="50">
        <f t="shared" si="103"/>
        <v>-3.608033331284588</v>
      </c>
      <c r="AC391" s="50">
        <f t="shared" si="104"/>
        <v>-3.608033331284588</v>
      </c>
      <c r="AF391">
        <v>2.1800000000000002</v>
      </c>
      <c r="AG391">
        <v>1.72</v>
      </c>
      <c r="AH391" s="57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3">
        <f t="shared" si="105"/>
        <v>3.7298425346234065E-2</v>
      </c>
      <c r="E392" s="44">
        <f>IF(OR($A392="",$B392="",$C392=""),"",A392*'MPTO_working_3-way'!$I391)</f>
        <v>1.8152722443559095</v>
      </c>
      <c r="F392" s="45">
        <f>IF(OR($A392="",$B392="",$C392=""),"",B392*'MPTO_working_3-way'!$I391)</f>
        <v>3.8898690950483776</v>
      </c>
      <c r="G392" s="46">
        <f>IF(OR($A392="",$B392="",$C392=""),"",C392*'MPTO_working_3-way'!$I391)</f>
        <v>5.207238095238095</v>
      </c>
      <c r="H392" s="44">
        <f>IF(OR($A392="",$B392="",$C392=""),"",'MPTO_working_3-way'!E391)</f>
        <v>1.7889223250446862</v>
      </c>
      <c r="I392" s="45">
        <f>IF(OR($A392="",$B392="",$C392=""),"",'MPTO_working_3-way'!F391)</f>
        <v>3.9333863986866322</v>
      </c>
      <c r="J392" s="46">
        <f>IF(OR($A392="",$B392="",$C392=""),"",'MPTO_working_3-way'!G391)</f>
        <v>5.3541680774700335</v>
      </c>
      <c r="K392" s="44">
        <f>IF(OR($A392="",$B392="",$C392=""),"",'OddsRatio_working_3-way'!H391)</f>
        <v>1.7985102371166295</v>
      </c>
      <c r="L392" s="45">
        <f>IF(OR($A392="",$B392="",$C392=""),"",'OddsRatio_working_3-way'!I391)</f>
        <v>3.9278708694276401</v>
      </c>
      <c r="M392" s="46">
        <f>IF(OR($A392="",$B392="",$C392=""),"",'OddsRatio_working_3-way'!J391)</f>
        <v>5.2800148709451324</v>
      </c>
      <c r="N392" s="47">
        <f t="shared" si="93"/>
        <v>55.088155680737437</v>
      </c>
      <c r="O392" s="48">
        <f t="shared" si="94"/>
        <v>25.707805984344141</v>
      </c>
      <c r="P392" s="48">
        <f t="shared" si="95"/>
        <v>19.20403833491843</v>
      </c>
      <c r="Q392" t="s">
        <v>324</v>
      </c>
      <c r="R392" t="s">
        <v>355</v>
      </c>
      <c r="S392" t="s">
        <v>497</v>
      </c>
      <c r="T392" s="50">
        <v>100</v>
      </c>
      <c r="U392" s="50">
        <f t="shared" si="96"/>
        <v>42.857142857142854</v>
      </c>
      <c r="V392" s="50">
        <f t="shared" si="97"/>
        <v>73.333333333333329</v>
      </c>
      <c r="W392" s="50">
        <f t="shared" si="98"/>
        <v>80.079681274900395</v>
      </c>
      <c r="X392" s="50">
        <f t="shared" si="99"/>
        <v>46.58698539176627</v>
      </c>
      <c r="Y392" s="50">
        <f t="shared" si="100"/>
        <v>77.063175867956744</v>
      </c>
      <c r="Z392" s="50">
        <f t="shared" si="101"/>
        <v>83.809523809523796</v>
      </c>
      <c r="AA392" s="50">
        <f t="shared" si="102"/>
        <v>-3.7298425346234154</v>
      </c>
      <c r="AB392" s="50">
        <f t="shared" si="103"/>
        <v>-3.7298425346234154</v>
      </c>
      <c r="AC392" s="50">
        <f t="shared" si="104"/>
        <v>-3.7298425346234012</v>
      </c>
      <c r="AF392">
        <v>1.96</v>
      </c>
      <c r="AG392">
        <v>1.91</v>
      </c>
      <c r="AH392" s="57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3">
        <f t="shared" si="105"/>
        <v>3.2765888406580901E-2</v>
      </c>
      <c r="E393" s="44">
        <f>IF(OR($A393="",$B393="",$C393=""),"",A393*'MPTO_working_3-way'!$I392)</f>
        <v>3.1086253241038082</v>
      </c>
      <c r="F393" s="45">
        <f>IF(OR($A393="",$B393="",$C393=""),"",B393*'MPTO_working_3-way'!$I392)</f>
        <v>3.5733699738867699</v>
      </c>
      <c r="G393" s="46">
        <f>IF(OR($A393="",$B393="",$C393=""),"",C393*'MPTO_working_3-way'!$I392)</f>
        <v>2.5096211088279916</v>
      </c>
      <c r="H393" s="44">
        <f>IF(OR($A393="",$B393="",$C393=""),"",'MPTO_working_3-way'!E392)</f>
        <v>3.1123177833661786</v>
      </c>
      <c r="I393" s="45">
        <f>IF(OR($A393="",$B393="",$C393=""),"",'MPTO_working_3-way'!F392)</f>
        <v>3.5958885988504701</v>
      </c>
      <c r="J393" s="46">
        <f>IF(OR($A393="",$B393="",$C393=""),"",'MPTO_working_3-way'!G392)</f>
        <v>2.4962514357424261</v>
      </c>
      <c r="K393" s="44">
        <f>IF(OR($A393="",$B393="",$C393=""),"",'OddsRatio_working_3-way'!H392)</f>
        <v>3.111613104420905</v>
      </c>
      <c r="L393" s="45">
        <f>IF(OR($A393="",$B393="",$C393=""),"",'OddsRatio_working_3-way'!I392)</f>
        <v>3.5843623069031976</v>
      </c>
      <c r="M393" s="46">
        <f>IF(OR($A393="",$B393="",$C393=""),"",'OddsRatio_working_3-way'!J392)</f>
        <v>2.502291910110396</v>
      </c>
      <c r="N393" s="47">
        <f t="shared" si="93"/>
        <v>32.168559917663671</v>
      </c>
      <c r="O393" s="48">
        <f t="shared" si="94"/>
        <v>27.984787674036887</v>
      </c>
      <c r="P393" s="48">
        <f t="shared" si="95"/>
        <v>39.846652408299441</v>
      </c>
      <c r="Q393" t="s">
        <v>454</v>
      </c>
      <c r="R393" t="s">
        <v>43</v>
      </c>
      <c r="S393" t="s">
        <v>497</v>
      </c>
      <c r="T393" s="50">
        <v>100</v>
      </c>
      <c r="U393" s="50">
        <f t="shared" si="96"/>
        <v>66.777408637873762</v>
      </c>
      <c r="V393" s="50">
        <f t="shared" si="97"/>
        <v>71.098265895953759</v>
      </c>
      <c r="W393" s="50">
        <f t="shared" si="98"/>
        <v>58.847736625514408</v>
      </c>
      <c r="X393" s="50">
        <f t="shared" si="99"/>
        <v>70.053997478531841</v>
      </c>
      <c r="Y393" s="50">
        <f t="shared" si="100"/>
        <v>74.374854736611837</v>
      </c>
      <c r="Z393" s="50">
        <f t="shared" si="101"/>
        <v>62.124325466172493</v>
      </c>
      <c r="AA393" s="50">
        <f t="shared" si="102"/>
        <v>-3.2765888406580785</v>
      </c>
      <c r="AB393" s="50">
        <f t="shared" si="103"/>
        <v>-3.2765888406580785</v>
      </c>
      <c r="AC393" s="50">
        <f t="shared" si="104"/>
        <v>-3.2765888406580856</v>
      </c>
      <c r="AF393">
        <v>2.02</v>
      </c>
      <c r="AG393">
        <v>1.85</v>
      </c>
      <c r="AH393" s="57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3">
        <f t="shared" si="105"/>
        <v>3.2558324866017063E-2</v>
      </c>
      <c r="E394" s="44">
        <f>IF(OR($A394="",$B394="",$C394=""),"",A394*'MPTO_working_3-way'!$I393)</f>
        <v>3.0666982248520709</v>
      </c>
      <c r="F394" s="45">
        <f>IF(OR($A394="",$B394="",$C394=""),"",B394*'MPTO_working_3-way'!$I393)</f>
        <v>3.4900471380471374</v>
      </c>
      <c r="G394" s="46">
        <f>IF(OR($A394="",$B394="",$C394=""),"",C394*'MPTO_working_3-way'!$I393)</f>
        <v>2.5813958121650424</v>
      </c>
      <c r="H394" s="44">
        <f>IF(OR($A394="",$B394="",$C394=""),"",'MPTO_working_3-way'!E393)</f>
        <v>3.0689196955924491</v>
      </c>
      <c r="I394" s="45">
        <f>IF(OR($A394="",$B394="",$C394=""),"",'MPTO_working_3-way'!F393)</f>
        <v>3.5087077486613318</v>
      </c>
      <c r="J394" s="46">
        <f>IF(OR($A394="",$B394="",$C394=""),"",'MPTO_working_3-way'!G393)</f>
        <v>2.5697215234805637</v>
      </c>
      <c r="K394" s="44">
        <f>IF(OR($A394="",$B394="",$C394=""),"",'OddsRatio_working_3-way'!H393)</f>
        <v>3.0686175640805269</v>
      </c>
      <c r="L394" s="45">
        <f>IF(OR($A394="",$B394="",$C394=""),"",'OddsRatio_working_3-way'!I393)</f>
        <v>3.4991420317318038</v>
      </c>
      <c r="M394" s="46">
        <f>IF(OR($A394="",$B394="",$C394=""),"",'OddsRatio_working_3-way'!J393)</f>
        <v>2.5750895157973557</v>
      </c>
      <c r="N394" s="47">
        <f t="shared" si="93"/>
        <v>32.608360088910842</v>
      </c>
      <c r="O394" s="48">
        <f t="shared" si="94"/>
        <v>28.652908125463085</v>
      </c>
      <c r="P394" s="48">
        <f t="shared" si="95"/>
        <v>38.738731785626094</v>
      </c>
      <c r="Q394" t="s">
        <v>356</v>
      </c>
      <c r="R394" t="s">
        <v>359</v>
      </c>
      <c r="S394" t="s">
        <v>497</v>
      </c>
      <c r="T394" s="50">
        <v>100</v>
      </c>
      <c r="U394" s="50">
        <f t="shared" si="96"/>
        <v>66.329966329966325</v>
      </c>
      <c r="V394" s="50">
        <f t="shared" si="97"/>
        <v>70.414201183431956</v>
      </c>
      <c r="W394" s="50">
        <f t="shared" si="98"/>
        <v>60</v>
      </c>
      <c r="X394" s="50">
        <f t="shared" si="99"/>
        <v>69.585798816568058</v>
      </c>
      <c r="Y394" s="50">
        <f t="shared" si="100"/>
        <v>73.670033670033661</v>
      </c>
      <c r="Z394" s="50">
        <f t="shared" si="101"/>
        <v>63.255832486601719</v>
      </c>
      <c r="AA394" s="50">
        <f t="shared" si="102"/>
        <v>-3.255832486601733</v>
      </c>
      <c r="AB394" s="50">
        <f t="shared" si="103"/>
        <v>-3.2558324866017045</v>
      </c>
      <c r="AC394" s="50">
        <f t="shared" si="104"/>
        <v>-3.2558324866017188</v>
      </c>
      <c r="AF394">
        <v>2.02</v>
      </c>
      <c r="AG394">
        <v>1.85</v>
      </c>
      <c r="AH394" s="57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3">
        <f t="shared" si="105"/>
        <v>3.2795282457069197E-2</v>
      </c>
      <c r="E395" s="44">
        <f>IF(OR($A395="",$B395="",$C395=""),"",A395*'MPTO_working_3-way'!$I394)</f>
        <v>3.3256008095117631</v>
      </c>
      <c r="F395" s="45">
        <f>IF(OR($A395="",$B395="",$C395=""),"",B395*'MPTO_working_3-way'!$I394)</f>
        <v>3.459864196231182</v>
      </c>
      <c r="G395" s="46">
        <f>IF(OR($A395="",$B395="",$C395=""),"",C395*'MPTO_working_3-way'!$I394)</f>
        <v>2.4373968665986832</v>
      </c>
      <c r="H395" s="44">
        <f>IF(OR($A395="",$B395="",$C395=""),"",'MPTO_working_3-way'!E394)</f>
        <v>3.3374802037484397</v>
      </c>
      <c r="I395" s="45">
        <f>IF(OR($A395="",$B395="",$C395=""),"",'MPTO_working_3-way'!F394)</f>
        <v>3.4773452468546702</v>
      </c>
      <c r="J395" s="46">
        <f>IF(OR($A395="",$B395="",$C395=""),"",'MPTO_working_3-way'!G394)</f>
        <v>2.4224979160137687</v>
      </c>
      <c r="K395" s="44">
        <f>IF(OR($A395="",$B395="",$C395=""),"",'OddsRatio_working_3-way'!H394)</f>
        <v>3.3326455806515689</v>
      </c>
      <c r="L395" s="45">
        <f>IF(OR($A395="",$B395="",$C395=""),"",'OddsRatio_working_3-way'!I394)</f>
        <v>3.4692419434825168</v>
      </c>
      <c r="M395" s="46">
        <f>IF(OR($A395="",$B395="",$C395=""),"",'OddsRatio_working_3-way'!J394)</f>
        <v>2.429008103462222</v>
      </c>
      <c r="N395" s="47">
        <f t="shared" si="93"/>
        <v>30.069754527958864</v>
      </c>
      <c r="O395" s="48">
        <f t="shared" si="94"/>
        <v>28.902868531351505</v>
      </c>
      <c r="P395" s="48">
        <f t="shared" si="95"/>
        <v>41.027376940689642</v>
      </c>
      <c r="Q395" t="s">
        <v>455</v>
      </c>
      <c r="R395" t="s">
        <v>456</v>
      </c>
      <c r="S395" t="s">
        <v>497</v>
      </c>
      <c r="T395" s="50">
        <v>100</v>
      </c>
      <c r="U395" s="50">
        <f t="shared" si="96"/>
        <v>68.944099378881987</v>
      </c>
      <c r="V395" s="50">
        <f t="shared" si="97"/>
        <v>70.149253731343279</v>
      </c>
      <c r="W395" s="50">
        <f t="shared" si="98"/>
        <v>57.627118644067799</v>
      </c>
      <c r="X395" s="50">
        <f t="shared" si="99"/>
        <v>72.223627624588914</v>
      </c>
      <c r="Y395" s="50">
        <f t="shared" si="100"/>
        <v>73.428781977050221</v>
      </c>
      <c r="Z395" s="50">
        <f t="shared" si="101"/>
        <v>60.90664688977472</v>
      </c>
      <c r="AA395" s="50">
        <f t="shared" si="102"/>
        <v>-3.2795282457069277</v>
      </c>
      <c r="AB395" s="50">
        <f t="shared" si="103"/>
        <v>-3.2795282457069419</v>
      </c>
      <c r="AC395" s="50">
        <f t="shared" si="104"/>
        <v>-3.2795282457069206</v>
      </c>
      <c r="AF395">
        <v>2.1800000000000002</v>
      </c>
      <c r="AG395">
        <v>1.72</v>
      </c>
      <c r="AH395" s="57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3">
        <f t="shared" si="105"/>
        <v>3.4524746169120712E-2</v>
      </c>
      <c r="E396" s="44">
        <f>IF(OR($A396="",$B396="",$C396=""),"",A396*'MPTO_working_3-way'!$I395)</f>
        <v>2.2449186991869921</v>
      </c>
      <c r="F396" s="45">
        <f>IF(OR($A396="",$B396="",$C396=""),"",B396*'MPTO_working_3-way'!$I395)</f>
        <v>3.3932411674347156</v>
      </c>
      <c r="G396" s="46">
        <f>IF(OR($A396="",$B396="",$C396=""),"",C396*'MPTO_working_3-way'!$I395)</f>
        <v>3.8484320557491292</v>
      </c>
      <c r="H396" s="44">
        <f>IF(OR($A396="",$B396="",$C396=""),"",'MPTO_working_3-way'!E395)</f>
        <v>2.2255791653348527</v>
      </c>
      <c r="I396" s="45">
        <f>IF(OR($A396="",$B396="",$C396=""),"",'MPTO_working_3-way'!F395)</f>
        <v>3.4086671491209399</v>
      </c>
      <c r="J396" s="46">
        <f>IF(OR($A396="",$B396="",$C396=""),"",'MPTO_working_3-way'!G395)</f>
        <v>3.8863785279200136</v>
      </c>
      <c r="K396" s="44">
        <f>IF(OR($A396="",$B396="",$C396=""),"",'OddsRatio_working_3-way'!H395)</f>
        <v>2.2336500350032651</v>
      </c>
      <c r="L396" s="45">
        <f>IF(OR($A396="",$B396="",$C396=""),"",'OddsRatio_working_3-way'!I395)</f>
        <v>3.4040359656473895</v>
      </c>
      <c r="M396" s="46">
        <f>IF(OR($A396="",$B396="",$C396=""),"",'OddsRatio_working_3-way'!J395)</f>
        <v>3.8679727309477623</v>
      </c>
      <c r="N396" s="47">
        <f t="shared" si="93"/>
        <v>44.545043005885013</v>
      </c>
      <c r="O396" s="48">
        <f t="shared" si="94"/>
        <v>29.470348574015393</v>
      </c>
      <c r="P396" s="48">
        <f t="shared" si="95"/>
        <v>25.98460842009959</v>
      </c>
      <c r="Q396" t="s">
        <v>83</v>
      </c>
      <c r="R396" t="s">
        <v>457</v>
      </c>
      <c r="S396" t="s">
        <v>497</v>
      </c>
      <c r="T396" s="50">
        <v>100</v>
      </c>
      <c r="U396" s="50">
        <f t="shared" si="96"/>
        <v>53.917050691244242</v>
      </c>
      <c r="V396" s="50">
        <f t="shared" si="97"/>
        <v>69.512195121951223</v>
      </c>
      <c r="W396" s="50">
        <f t="shared" si="98"/>
        <v>73.118279569892465</v>
      </c>
      <c r="X396" s="50">
        <f t="shared" si="99"/>
        <v>57.369525308156312</v>
      </c>
      <c r="Y396" s="50">
        <f t="shared" si="100"/>
        <v>72.964669738863279</v>
      </c>
      <c r="Z396" s="50">
        <f t="shared" si="101"/>
        <v>76.57075418680455</v>
      </c>
      <c r="AA396" s="50">
        <f t="shared" si="102"/>
        <v>-3.4524746169120704</v>
      </c>
      <c r="AB396" s="50">
        <f t="shared" si="103"/>
        <v>-3.4524746169120561</v>
      </c>
      <c r="AC396" s="50">
        <f t="shared" si="104"/>
        <v>-3.4524746169120846</v>
      </c>
      <c r="AF396">
        <v>2.2000000000000002</v>
      </c>
      <c r="AG396">
        <v>1.71</v>
      </c>
      <c r="AH396" s="57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3">
        <f t="shared" si="105"/>
        <v>3.47204483018273E-2</v>
      </c>
      <c r="E397" s="44">
        <f>IF(OR($A397="",$B397="",$C397=""),"",A397*'MPTO_working_3-way'!$I396)</f>
        <v>4.5217283590789856</v>
      </c>
      <c r="F397" s="45">
        <f>IF(OR($A397="",$B397="",$C397=""),"",B397*'MPTO_working_3-way'!$I396)</f>
        <v>3.7767296363016696</v>
      </c>
      <c r="G397" s="46">
        <f>IF(OR($A397="",$B397="",$C397=""),"",C397*'MPTO_working_3-way'!$I396)</f>
        <v>1.9452744428074351</v>
      </c>
      <c r="H397" s="44">
        <f>IF(OR($A397="",$B397="",$C397=""),"",'MPTO_working_3-way'!E396)</f>
        <v>4.6027913249737518</v>
      </c>
      <c r="I397" s="45">
        <f>IF(OR($A397="",$B397="",$C397=""),"",'MPTO_working_3-way'!F396)</f>
        <v>3.8109883909099684</v>
      </c>
      <c r="J397" s="46">
        <f>IF(OR($A397="",$B397="",$C397=""),"",'MPTO_working_3-way'!G396)</f>
        <v>1.9218151374247652</v>
      </c>
      <c r="K397" s="44">
        <f>IF(OR($A397="",$B397="",$C397=""),"",'OddsRatio_working_3-way'!H396)</f>
        <v>4.5642624612086733</v>
      </c>
      <c r="L397" s="45">
        <f>IF(OR($A397="",$B397="",$C397=""),"",'OddsRatio_working_3-way'!I396)</f>
        <v>3.8027583151937638</v>
      </c>
      <c r="M397" s="46">
        <f>IF(OR($A397="",$B397="",$C397=""),"",'OddsRatio_working_3-way'!J396)</f>
        <v>1.9307272895737779</v>
      </c>
      <c r="N397" s="47">
        <f t="shared" si="93"/>
        <v>22.115437297159669</v>
      </c>
      <c r="O397" s="48">
        <f t="shared" si="94"/>
        <v>26.477934517421311</v>
      </c>
      <c r="P397" s="48">
        <f t="shared" si="95"/>
        <v>51.406628185419038</v>
      </c>
      <c r="Q397" t="s">
        <v>458</v>
      </c>
      <c r="R397" t="s">
        <v>459</v>
      </c>
      <c r="S397" t="s">
        <v>497</v>
      </c>
      <c r="T397" s="50">
        <v>100</v>
      </c>
      <c r="U397" s="50">
        <f t="shared" si="96"/>
        <v>77.116704805491992</v>
      </c>
      <c r="V397" s="50">
        <f t="shared" si="97"/>
        <v>72.602739726027394</v>
      </c>
      <c r="W397" s="50">
        <f t="shared" si="98"/>
        <v>46.808510638297875</v>
      </c>
      <c r="X397" s="50">
        <f t="shared" si="99"/>
        <v>80.588749635674731</v>
      </c>
      <c r="Y397" s="50">
        <f t="shared" si="100"/>
        <v>76.074784556210133</v>
      </c>
      <c r="Z397" s="50">
        <f t="shared" si="101"/>
        <v>50.2805554684806</v>
      </c>
      <c r="AA397" s="50">
        <f t="shared" si="102"/>
        <v>-3.4720448301827389</v>
      </c>
      <c r="AB397" s="50">
        <f t="shared" si="103"/>
        <v>-3.4720448301827389</v>
      </c>
      <c r="AC397" s="50">
        <f t="shared" si="104"/>
        <v>-3.4720448301827247</v>
      </c>
      <c r="AF397">
        <v>1.92</v>
      </c>
      <c r="AG397">
        <v>1.95</v>
      </c>
      <c r="AH397" s="57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3">
        <f t="shared" si="105"/>
        <v>3.3549783549783552E-2</v>
      </c>
      <c r="E398" s="44">
        <f>IF(OR($A398="",$B398="",$C398=""),"",A398*'MPTO_working_3-way'!$I397)</f>
        <v>2.3875000000000002</v>
      </c>
      <c r="F398" s="45">
        <f>IF(OR($A398="",$B398="",$C398=""),"",B398*'MPTO_working_3-way'!$I397)</f>
        <v>3.4727272727272727</v>
      </c>
      <c r="G398" s="46">
        <f>IF(OR($A398="",$B398="",$C398=""),"",C398*'MPTO_working_3-way'!$I397)</f>
        <v>3.4107142857142856</v>
      </c>
      <c r="H398" s="44">
        <f>IF(OR($A398="",$B398="",$C398=""),"",'MPTO_working_3-way'!E397)</f>
        <v>2.3712574850299402</v>
      </c>
      <c r="I398" s="45">
        <f>IF(OR($A398="",$B398="",$C398=""),"",'MPTO_working_3-way'!F397)</f>
        <v>3.491183879093199</v>
      </c>
      <c r="J398" s="46">
        <f>IF(OR($A398="",$B398="",$C398=""),"",'MPTO_working_3-way'!G397)</f>
        <v>3.4264524103831886</v>
      </c>
      <c r="K398" s="44">
        <f>IF(OR($A398="",$B398="",$C398=""),"",'OddsRatio_working_3-way'!H397)</f>
        <v>2.378254580062487</v>
      </c>
      <c r="L398" s="45">
        <f>IF(OR($A398="",$B398="",$C398=""),"",'OddsRatio_working_3-way'!I397)</f>
        <v>3.4829624495782219</v>
      </c>
      <c r="M398" s="46">
        <f>IF(OR($A398="",$B398="",$C398=""),"",'OddsRatio_working_3-way'!J397)</f>
        <v>3.4198362856058933</v>
      </c>
      <c r="N398" s="47">
        <f t="shared" si="93"/>
        <v>41.884816753926692</v>
      </c>
      <c r="O398" s="48">
        <f t="shared" si="94"/>
        <v>28.795811518324609</v>
      </c>
      <c r="P398" s="48">
        <f t="shared" si="95"/>
        <v>29.319371727748695</v>
      </c>
      <c r="Q398" t="s">
        <v>354</v>
      </c>
      <c r="R398" t="s">
        <v>460</v>
      </c>
      <c r="S398" t="s">
        <v>497</v>
      </c>
      <c r="T398" s="50">
        <v>100</v>
      </c>
      <c r="U398" s="50">
        <f t="shared" si="96"/>
        <v>56.709956709956707</v>
      </c>
      <c r="V398" s="50">
        <f t="shared" si="97"/>
        <v>70.238095238095241</v>
      </c>
      <c r="W398" s="50">
        <f t="shared" si="98"/>
        <v>69.696969696969703</v>
      </c>
      <c r="X398" s="50">
        <f t="shared" si="99"/>
        <v>60.064935064935064</v>
      </c>
      <c r="Y398" s="50">
        <f t="shared" si="100"/>
        <v>73.593073593073584</v>
      </c>
      <c r="Z398" s="50">
        <f t="shared" si="101"/>
        <v>73.05194805194806</v>
      </c>
      <c r="AA398" s="50">
        <f t="shared" si="102"/>
        <v>-3.3549783549783569</v>
      </c>
      <c r="AB398" s="50">
        <f t="shared" si="103"/>
        <v>-3.3549783549783427</v>
      </c>
      <c r="AC398" s="50">
        <f t="shared" si="104"/>
        <v>-3.3549783549783569</v>
      </c>
      <c r="AF398">
        <v>1.93</v>
      </c>
      <c r="AG398">
        <v>1.93</v>
      </c>
      <c r="AH398" s="57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3">
        <f t="shared" si="105"/>
        <v>3.32228612670038E-2</v>
      </c>
      <c r="E399" s="44">
        <f>IF(OR($A399="",$B399="",$C399=""),"",A399*'MPTO_working_3-way'!$I398)</f>
        <v>3.1100008124136811</v>
      </c>
      <c r="F399" s="45">
        <f>IF(OR($A399="",$B399="",$C399=""),"",B399*'MPTO_working_3-way'!$I398)</f>
        <v>3.8539212725259242</v>
      </c>
      <c r="G399" s="46">
        <f>IF(OR($A399="",$B399="",$C399=""),"",C399*'MPTO_working_3-way'!$I398)</f>
        <v>2.3867448095267787</v>
      </c>
      <c r="H399" s="44">
        <f>IF(OR($A399="",$B399="",$C399=""),"",'MPTO_working_3-way'!E398)</f>
        <v>3.1137939757547675</v>
      </c>
      <c r="I399" s="45">
        <f>IF(OR($A399="",$B399="",$C399=""),"",'MPTO_working_3-way'!F398)</f>
        <v>3.8907140799402415</v>
      </c>
      <c r="J399" s="46">
        <f>IF(OR($A399="",$B399="",$C399=""),"",'MPTO_working_3-way'!G398)</f>
        <v>2.3706448970259624</v>
      </c>
      <c r="K399" s="44">
        <f>IF(OR($A399="",$B399="",$C399=""),"",'OddsRatio_working_3-way'!H398)</f>
        <v>3.1140154967256932</v>
      </c>
      <c r="L399" s="45">
        <f>IF(OR($A399="",$B399="",$C399=""),"",'OddsRatio_working_3-way'!I398)</f>
        <v>3.8712747791348967</v>
      </c>
      <c r="M399" s="46">
        <f>IF(OR($A399="",$B399="",$C399=""),"",'OddsRatio_working_3-way'!J398)</f>
        <v>2.3777911943834118</v>
      </c>
      <c r="N399" s="47">
        <f t="shared" si="93"/>
        <v>32.154332436456727</v>
      </c>
      <c r="O399" s="48">
        <f t="shared" si="94"/>
        <v>25.94759802512996</v>
      </c>
      <c r="P399" s="48">
        <f t="shared" si="95"/>
        <v>41.89806953841331</v>
      </c>
      <c r="Q399" t="s">
        <v>461</v>
      </c>
      <c r="R399" t="s">
        <v>358</v>
      </c>
      <c r="S399" t="s">
        <v>497</v>
      </c>
      <c r="T399" s="50">
        <v>100</v>
      </c>
      <c r="U399" s="50">
        <f t="shared" si="96"/>
        <v>66.777408637873762</v>
      </c>
      <c r="V399" s="50">
        <f t="shared" si="97"/>
        <v>73.190348525469176</v>
      </c>
      <c r="W399" s="50">
        <f t="shared" si="98"/>
        <v>56.709956709956707</v>
      </c>
      <c r="X399" s="50">
        <f t="shared" si="99"/>
        <v>70.09969476457411</v>
      </c>
      <c r="Y399" s="50">
        <f t="shared" si="100"/>
        <v>76.512634652169538</v>
      </c>
      <c r="Z399" s="50">
        <f t="shared" si="101"/>
        <v>60.032242836657076</v>
      </c>
      <c r="AA399" s="50">
        <f t="shared" si="102"/>
        <v>-3.3222861267003481</v>
      </c>
      <c r="AB399" s="50">
        <f t="shared" si="103"/>
        <v>-3.3222861267003623</v>
      </c>
      <c r="AC399" s="50">
        <f t="shared" si="104"/>
        <v>-3.3222861267003694</v>
      </c>
      <c r="AF399">
        <v>1.69</v>
      </c>
      <c r="AG399">
        <v>2.2400000000000002</v>
      </c>
      <c r="AH399" s="57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3">
        <f t="shared" si="105"/>
        <v>3.4362298526201318E-2</v>
      </c>
      <c r="E400" s="44">
        <f>IF(OR($A400="",$B400="",$C400=""),"",A400*'MPTO_working_3-way'!$I399)</f>
        <v>2.3583460406397387</v>
      </c>
      <c r="F400" s="45">
        <f>IF(OR($A400="",$B400="",$C400=""),"",B400*'MPTO_working_3-way'!$I399)</f>
        <v>3.5788935529006567</v>
      </c>
      <c r="G400" s="46">
        <f>IF(OR($A400="",$B400="",$C400=""),"",C400*'MPTO_working_3-way'!$I399)</f>
        <v>3.372021093195416</v>
      </c>
      <c r="H400" s="44">
        <f>IF(OR($A400="",$B400="",$C400=""),"",'MPTO_working_3-way'!E399)</f>
        <v>2.3411396746990936</v>
      </c>
      <c r="I400" s="45">
        <f>IF(OR($A400="",$B400="",$C400=""),"",'MPTO_working_3-way'!F399)</f>
        <v>3.6027825387883308</v>
      </c>
      <c r="J400" s="46">
        <f>IF(OR($A400="",$B400="",$C400=""),"",'MPTO_working_3-way'!G399)</f>
        <v>3.3864513265511071</v>
      </c>
      <c r="K400" s="44">
        <f>IF(OR($A400="",$B400="",$C400=""),"",'OddsRatio_working_3-way'!H399)</f>
        <v>2.3485054824687857</v>
      </c>
      <c r="L400" s="45">
        <f>IF(OR($A400="",$B400="",$C400=""),"",'OddsRatio_working_3-way'!I399)</f>
        <v>3.5916589741196976</v>
      </c>
      <c r="M400" s="46">
        <f>IF(OR($A400="",$B400="",$C400=""),"",'OddsRatio_working_3-way'!J399)</f>
        <v>3.3809549924839502</v>
      </c>
      <c r="N400" s="47">
        <f t="shared" si="93"/>
        <v>42.402598379020503</v>
      </c>
      <c r="O400" s="48">
        <f t="shared" si="94"/>
        <v>27.941596619701365</v>
      </c>
      <c r="P400" s="48">
        <f t="shared" si="95"/>
        <v>29.655805001278139</v>
      </c>
      <c r="Q400" t="s">
        <v>357</v>
      </c>
      <c r="R400" t="s">
        <v>84</v>
      </c>
      <c r="S400" t="s">
        <v>497</v>
      </c>
      <c r="T400" s="50">
        <v>100</v>
      </c>
      <c r="U400" s="50">
        <f t="shared" si="96"/>
        <v>56.140350877192972</v>
      </c>
      <c r="V400" s="50">
        <f t="shared" si="97"/>
        <v>71.098265895953759</v>
      </c>
      <c r="W400" s="50">
        <f t="shared" si="98"/>
        <v>69.325153374233125</v>
      </c>
      <c r="X400" s="50">
        <f t="shared" si="99"/>
        <v>59.576580729813109</v>
      </c>
      <c r="Y400" s="50">
        <f t="shared" si="100"/>
        <v>74.534495748573889</v>
      </c>
      <c r="Z400" s="50">
        <f t="shared" si="101"/>
        <v>72.761383226853255</v>
      </c>
      <c r="AA400" s="50">
        <f t="shared" si="102"/>
        <v>-3.4362298526201371</v>
      </c>
      <c r="AB400" s="50">
        <f t="shared" si="103"/>
        <v>-3.43622985262013</v>
      </c>
      <c r="AC400" s="50">
        <f t="shared" si="104"/>
        <v>-3.43622985262013</v>
      </c>
      <c r="AF400">
        <v>2</v>
      </c>
      <c r="AG400">
        <v>1.87</v>
      </c>
      <c r="AH400" s="57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3">
        <f t="shared" si="105"/>
        <v>3.4300960472082975E-2</v>
      </c>
      <c r="E401" s="44">
        <f>IF(OR($A401="",$B401="",$C401=""),"",A401*'MPTO_working_3-way'!$I400)</f>
        <v>3.702797438490057</v>
      </c>
      <c r="F401" s="45">
        <f>IF(OR($A401="",$B401="",$C401=""),"",B401*'MPTO_working_3-way'!$I400)</f>
        <v>3.5683383136286864</v>
      </c>
      <c r="G401" s="46">
        <f>IF(OR($A401="",$B401="",$C401=""),"",C401*'MPTO_working_3-way'!$I400)</f>
        <v>2.2237470650149782</v>
      </c>
      <c r="H401" s="44">
        <f>IF(OR($A401="",$B401="",$C401=""),"",'MPTO_working_3-way'!E400)</f>
        <v>3.7327924504431471</v>
      </c>
      <c r="I401" s="45">
        <f>IF(OR($A401="",$B401="",$C401=""),"",'MPTO_working_3-way'!F400)</f>
        <v>3.5916776937937751</v>
      </c>
      <c r="J401" s="46">
        <f>IF(OR($A401="",$B401="",$C401=""),"",'MPTO_working_3-way'!G400)</f>
        <v>2.2041840344307126</v>
      </c>
      <c r="K401" s="44">
        <f>IF(OR($A401="",$B401="",$C401=""),"",'OddsRatio_working_3-way'!H400)</f>
        <v>3.7196391280089101</v>
      </c>
      <c r="L401" s="45">
        <f>IF(OR($A401="",$B401="",$C401=""),"",'OddsRatio_working_3-way'!I400)</f>
        <v>3.5826030479154363</v>
      </c>
      <c r="M401" s="46">
        <f>IF(OR($A401="",$B401="",$C401=""),"",'OddsRatio_working_3-way'!J400)</f>
        <v>2.2122422469807153</v>
      </c>
      <c r="N401" s="47">
        <f t="shared" si="93"/>
        <v>27.006608290400685</v>
      </c>
      <c r="O401" s="48">
        <f t="shared" si="94"/>
        <v>28.024248602792596</v>
      </c>
      <c r="P401" s="48">
        <f t="shared" si="95"/>
        <v>44.969143106806733</v>
      </c>
      <c r="Q401" t="s">
        <v>360</v>
      </c>
      <c r="R401" t="s">
        <v>462</v>
      </c>
      <c r="S401" t="s">
        <v>497</v>
      </c>
      <c r="T401" s="50">
        <v>100</v>
      </c>
      <c r="U401" s="50">
        <f t="shared" si="96"/>
        <v>72.067039106145245</v>
      </c>
      <c r="V401" s="50">
        <f t="shared" si="97"/>
        <v>71.014492753623188</v>
      </c>
      <c r="W401" s="50">
        <f t="shared" si="98"/>
        <v>53.488372093023258</v>
      </c>
      <c r="X401" s="50">
        <f t="shared" si="99"/>
        <v>75.497135153353554</v>
      </c>
      <c r="Y401" s="50">
        <f t="shared" si="100"/>
        <v>74.444588800831497</v>
      </c>
      <c r="Z401" s="50">
        <f t="shared" si="101"/>
        <v>56.91846814023156</v>
      </c>
      <c r="AA401" s="50">
        <f t="shared" si="102"/>
        <v>-3.4300960472083091</v>
      </c>
      <c r="AB401" s="50">
        <f t="shared" si="103"/>
        <v>-3.4300960472083091</v>
      </c>
      <c r="AC401" s="50">
        <f t="shared" si="104"/>
        <v>-3.430096047208302</v>
      </c>
      <c r="AF401">
        <v>1.93</v>
      </c>
      <c r="AG401">
        <v>1.94</v>
      </c>
      <c r="AH401" s="57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3">
        <f t="shared" si="105"/>
        <v>3.3104840218812548E-2</v>
      </c>
      <c r="E402" s="44">
        <f>IF(OR($A402="",$B402="",$C402=""),"",A402*'MPTO_working_3-way'!$I401)</f>
        <v>2.241837503274823</v>
      </c>
      <c r="F402" s="45">
        <f>IF(OR($A402="",$B402="",$C402=""),"",B402*'MPTO_working_3-way'!$I401)</f>
        <v>3.5848737955592798</v>
      </c>
      <c r="G402" s="46">
        <f>IF(OR($A402="",$B402="",$C402=""),"",C402*'MPTO_working_3-way'!$I401)</f>
        <v>3.6365290375702202</v>
      </c>
      <c r="H402" s="44">
        <f>IF(OR($A402="",$B402="",$C402=""),"",'MPTO_working_3-way'!E401)</f>
        <v>2.2232372715929216</v>
      </c>
      <c r="I402" s="45">
        <f>IF(OR($A402="",$B402="",$C402=""),"",'MPTO_working_3-way'!F401)</f>
        <v>3.6081610516646259</v>
      </c>
      <c r="J402" s="46">
        <f>IF(OR($A402="",$B402="",$C402=""),"",'MPTO_working_3-way'!G401)</f>
        <v>3.6622529366834797</v>
      </c>
      <c r="K402" s="44">
        <f>IF(OR($A402="",$B402="",$C402=""),"",'OddsRatio_working_3-way'!H401)</f>
        <v>2.2309435221268945</v>
      </c>
      <c r="L402" s="45">
        <f>IF(OR($A402="",$B402="",$C402=""),"",'OddsRatio_working_3-way'!I401)</f>
        <v>3.5986585467123327</v>
      </c>
      <c r="M402" s="46">
        <f>IF(OR($A402="",$B402="",$C402=""),"",'OddsRatio_working_3-way'!J401)</f>
        <v>3.6512629707348494</v>
      </c>
      <c r="N402" s="47">
        <f t="shared" si="93"/>
        <v>44.606266000065737</v>
      </c>
      <c r="O402" s="48">
        <f t="shared" si="94"/>
        <v>27.894984789666466</v>
      </c>
      <c r="P402" s="48">
        <f t="shared" si="95"/>
        <v>27.498749210267796</v>
      </c>
      <c r="Q402" t="s">
        <v>367</v>
      </c>
      <c r="R402" t="s">
        <v>365</v>
      </c>
      <c r="S402" t="s">
        <v>497</v>
      </c>
      <c r="T402" s="50">
        <v>100</v>
      </c>
      <c r="U402" s="50">
        <f t="shared" si="96"/>
        <v>53.917050691244242</v>
      </c>
      <c r="V402" s="50">
        <f t="shared" si="97"/>
        <v>71.181556195965413</v>
      </c>
      <c r="W402" s="50">
        <f t="shared" si="98"/>
        <v>71.590909090909093</v>
      </c>
      <c r="X402" s="50">
        <f t="shared" si="99"/>
        <v>57.227534713125493</v>
      </c>
      <c r="Y402" s="50">
        <f t="shared" si="100"/>
        <v>74.492040217846679</v>
      </c>
      <c r="Z402" s="50">
        <f t="shared" si="101"/>
        <v>74.901393112790345</v>
      </c>
      <c r="AA402" s="50">
        <f t="shared" si="102"/>
        <v>-3.3104840218812512</v>
      </c>
      <c r="AB402" s="50">
        <f t="shared" si="103"/>
        <v>-3.3104840218812654</v>
      </c>
      <c r="AC402" s="50">
        <f t="shared" si="104"/>
        <v>-3.3104840218812512</v>
      </c>
      <c r="AF402">
        <v>2.04</v>
      </c>
      <c r="AG402">
        <v>1.84</v>
      </c>
      <c r="AH402" s="57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3">
        <f t="shared" si="105"/>
        <v>3.2506646624787638E-2</v>
      </c>
      <c r="E403" s="44">
        <f>IF(OR($A403="",$B403="",$C403=""),"",A403*'MPTO_working_3-way'!$I402)</f>
        <v>3.3659716679968077</v>
      </c>
      <c r="F403" s="45">
        <f>IF(OR($A403="",$B403="",$C403=""),"",B403*'MPTO_working_3-way'!$I402)</f>
        <v>3.6963737949167399</v>
      </c>
      <c r="G403" s="46">
        <f>IF(OR($A403="",$B403="",$C403=""),"",C403*'MPTO_working_3-way'!$I402)</f>
        <v>2.3128148884395245</v>
      </c>
      <c r="H403" s="44">
        <f>IF(OR($A403="",$B403="",$C403=""),"",'MPTO_working_3-way'!E402)</f>
        <v>3.3793725831393182</v>
      </c>
      <c r="I403" s="45">
        <f>IF(OR($A403="",$B403="",$C403=""),"",'MPTO_working_3-way'!F402)</f>
        <v>3.724477181219783</v>
      </c>
      <c r="J403" s="46">
        <f>IF(OR($A403="",$B403="",$C403=""),"",'MPTO_working_3-way'!G402)</f>
        <v>2.2957208867523873</v>
      </c>
      <c r="K403" s="44">
        <f>IF(OR($A403="",$B403="",$C403=""),"",'OddsRatio_working_3-way'!H402)</f>
        <v>3.3747912200089907</v>
      </c>
      <c r="L403" s="45">
        <f>IF(OR($A403="",$B403="",$C403=""),"",'OddsRatio_working_3-way'!I402)</f>
        <v>3.7110448440810613</v>
      </c>
      <c r="M403" s="46">
        <f>IF(OR($A403="",$B403="",$C403=""),"",'OddsRatio_working_3-way'!J402)</f>
        <v>2.3029827932792695</v>
      </c>
      <c r="N403" s="47">
        <f t="shared" si="93"/>
        <v>29.709103303151995</v>
      </c>
      <c r="O403" s="48">
        <f t="shared" si="94"/>
        <v>27.053540996725001</v>
      </c>
      <c r="P403" s="48">
        <f t="shared" si="95"/>
        <v>43.23735570012299</v>
      </c>
      <c r="Q403" t="s">
        <v>438</v>
      </c>
      <c r="R403" t="s">
        <v>463</v>
      </c>
      <c r="S403" t="s">
        <v>497</v>
      </c>
      <c r="T403" s="50">
        <v>100</v>
      </c>
      <c r="U403" s="50">
        <f t="shared" si="96"/>
        <v>69.325153374233125</v>
      </c>
      <c r="V403" s="50">
        <f t="shared" si="97"/>
        <v>72.067039106145245</v>
      </c>
      <c r="W403" s="50">
        <f t="shared" si="98"/>
        <v>55.357142857142868</v>
      </c>
      <c r="X403" s="50">
        <f t="shared" si="99"/>
        <v>72.575818036711894</v>
      </c>
      <c r="Y403" s="50">
        <f t="shared" si="100"/>
        <v>75.317703768624014</v>
      </c>
      <c r="Z403" s="50">
        <f t="shared" si="101"/>
        <v>58.607807519621623</v>
      </c>
      <c r="AA403" s="50">
        <f t="shared" si="102"/>
        <v>-3.2506646624787692</v>
      </c>
      <c r="AB403" s="50">
        <f t="shared" si="103"/>
        <v>-3.2506646624787692</v>
      </c>
      <c r="AC403" s="50">
        <f t="shared" si="104"/>
        <v>-3.250664662478755</v>
      </c>
      <c r="AF403">
        <v>2.02</v>
      </c>
      <c r="AG403">
        <v>1.86</v>
      </c>
      <c r="AH403" s="57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3">
        <f t="shared" si="105"/>
        <v>3.2486640795246213E-2</v>
      </c>
      <c r="E404" s="44">
        <f>IF(OR($A404="",$B404="",$C404=""),"",A404*'MPTO_working_3-way'!$I403)</f>
        <v>2.6741403996596875</v>
      </c>
      <c r="F404" s="45">
        <f>IF(OR($A404="",$B404="",$C404=""),"",B404*'MPTO_working_3-way'!$I403)</f>
        <v>3.4794799794799798</v>
      </c>
      <c r="G404" s="46">
        <f>IF(OR($A404="",$B404="",$C404=""),"",C404*'MPTO_working_3-way'!$I403)</f>
        <v>2.9529117926744042</v>
      </c>
      <c r="H404" s="44">
        <f>IF(OR($A404="",$B404="",$C404=""),"",'MPTO_working_3-way'!E403)</f>
        <v>2.664737355355915</v>
      </c>
      <c r="I404" s="45">
        <f>IF(OR($A404="",$B404="",$C404=""),"",'MPTO_working_3-way'!F403)</f>
        <v>3.4976405381136768</v>
      </c>
      <c r="J404" s="46">
        <f>IF(OR($A404="",$B404="",$C404=""),"",'MPTO_working_3-way'!G403)</f>
        <v>2.9514068332633276</v>
      </c>
      <c r="K404" s="44">
        <f>IF(OR($A404="",$B404="",$C404=""),"",'OddsRatio_working_3-way'!H403)</f>
        <v>2.6692400850548768</v>
      </c>
      <c r="L404" s="45">
        <f>IF(OR($A404="",$B404="",$C404=""),"",'OddsRatio_working_3-way'!I403)</f>
        <v>3.4881125796101005</v>
      </c>
      <c r="M404" s="46">
        <f>IF(OR($A404="",$B404="",$C404=""),"",'OddsRatio_working_3-way'!J403)</f>
        <v>2.9526959485547626</v>
      </c>
      <c r="N404" s="47">
        <f t="shared" si="93"/>
        <v>37.395194363289995</v>
      </c>
      <c r="O404" s="48">
        <f t="shared" si="94"/>
        <v>28.739926825199134</v>
      </c>
      <c r="P404" s="48">
        <f t="shared" si="95"/>
        <v>33.86487881151087</v>
      </c>
      <c r="Q404" t="s">
        <v>242</v>
      </c>
      <c r="R404" t="s">
        <v>464</v>
      </c>
      <c r="S404" t="s">
        <v>497</v>
      </c>
      <c r="T404" s="50">
        <v>100</v>
      </c>
      <c r="U404" s="50">
        <f t="shared" si="96"/>
        <v>61.389961389961393</v>
      </c>
      <c r="V404" s="50">
        <f t="shared" si="97"/>
        <v>70.326409495548958</v>
      </c>
      <c r="W404" s="50">
        <f t="shared" si="98"/>
        <v>65.03496503496504</v>
      </c>
      <c r="X404" s="50">
        <f t="shared" si="99"/>
        <v>64.638625469486001</v>
      </c>
      <c r="Y404" s="50">
        <f t="shared" si="100"/>
        <v>73.575073575073574</v>
      </c>
      <c r="Z404" s="50">
        <f t="shared" si="101"/>
        <v>68.283629114489642</v>
      </c>
      <c r="AA404" s="50">
        <f t="shared" si="102"/>
        <v>-3.2486640795246089</v>
      </c>
      <c r="AB404" s="50">
        <f t="shared" si="103"/>
        <v>-3.248664079524616</v>
      </c>
      <c r="AC404" s="50">
        <f t="shared" si="104"/>
        <v>-3.2486640795246018</v>
      </c>
      <c r="AF404">
        <v>2</v>
      </c>
      <c r="AG404">
        <v>1.88</v>
      </c>
      <c r="AH404" s="57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3">
        <f t="shared" si="105"/>
        <v>3.3775692030729498E-2</v>
      </c>
      <c r="E405" s="44">
        <f>IF(OR($A405="",$B405="",$C405=""),"",A405*'MPTO_working_3-way'!$I404)</f>
        <v>3.1736913745343394</v>
      </c>
      <c r="F405" s="45">
        <f>IF(OR($A405="",$B405="",$C405=""),"",B405*'MPTO_working_3-way'!$I404)</f>
        <v>3.7319302482309333</v>
      </c>
      <c r="G405" s="46">
        <f>IF(OR($A405="",$B405="",$C405=""),"",C405*'MPTO_working_3-way'!$I404)</f>
        <v>2.3983596055112923</v>
      </c>
      <c r="H405" s="44">
        <f>IF(OR($A405="",$B405="",$C405=""),"",'MPTO_working_3-way'!E404)</f>
        <v>3.1799097371811476</v>
      </c>
      <c r="I405" s="45">
        <f>IF(OR($A405="",$B405="",$C405=""),"",'MPTO_working_3-way'!F404)</f>
        <v>3.7629386825469089</v>
      </c>
      <c r="J405" s="46">
        <f>IF(OR($A405="",$B405="",$C405=""),"",'MPTO_working_3-way'!G404)</f>
        <v>2.3822233609341961</v>
      </c>
      <c r="K405" s="44">
        <f>IF(OR($A405="",$B405="",$C405=""),"",'OddsRatio_working_3-way'!H404)</f>
        <v>3.1786999787071735</v>
      </c>
      <c r="L405" s="45">
        <f>IF(OR($A405="",$B405="",$C405=""),"",'OddsRatio_working_3-way'!I404)</f>
        <v>3.7470564948916527</v>
      </c>
      <c r="M405" s="46">
        <f>IF(OR($A405="",$B405="",$C405=""),"",'OddsRatio_working_3-way'!J404)</f>
        <v>2.3893159284509515</v>
      </c>
      <c r="N405" s="47">
        <f t="shared" si="93"/>
        <v>31.509049935478533</v>
      </c>
      <c r="O405" s="48">
        <f t="shared" si="94"/>
        <v>26.795784848177036</v>
      </c>
      <c r="P405" s="48">
        <f t="shared" si="95"/>
        <v>41.695165216344435</v>
      </c>
      <c r="Q405" t="s">
        <v>465</v>
      </c>
      <c r="R405" t="s">
        <v>362</v>
      </c>
      <c r="S405" t="s">
        <v>497</v>
      </c>
      <c r="T405" s="50">
        <v>100</v>
      </c>
      <c r="U405" s="50">
        <f t="shared" si="96"/>
        <v>67.426710097719877</v>
      </c>
      <c r="V405" s="50">
        <f t="shared" si="97"/>
        <v>72.29916897506925</v>
      </c>
      <c r="W405" s="50">
        <f t="shared" si="98"/>
        <v>56.896551724137922</v>
      </c>
      <c r="X405" s="50">
        <f t="shared" si="99"/>
        <v>70.804279300792828</v>
      </c>
      <c r="Y405" s="50">
        <f t="shared" si="100"/>
        <v>75.676738178142202</v>
      </c>
      <c r="Z405" s="50">
        <f t="shared" si="101"/>
        <v>60.27412092721088</v>
      </c>
      <c r="AA405" s="50">
        <f t="shared" si="102"/>
        <v>-3.3775692030729516</v>
      </c>
      <c r="AB405" s="50">
        <f t="shared" si="103"/>
        <v>-3.3775692030729516</v>
      </c>
      <c r="AC405" s="50">
        <f t="shared" si="104"/>
        <v>-3.3775692030729587</v>
      </c>
      <c r="AF405">
        <v>2.0099999999999998</v>
      </c>
      <c r="AG405">
        <v>1.87</v>
      </c>
      <c r="AH405" s="57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3">
        <f t="shared" si="105"/>
        <v>3.6697886738565222E-2</v>
      </c>
      <c r="E406" s="44">
        <f>IF(OR($A406="",$B406="",$C406=""),"",A406*'MPTO_working_3-way'!$I405)</f>
        <v>1.9282580693337315</v>
      </c>
      <c r="F406" s="45">
        <f>IF(OR($A406="",$B406="",$C406=""),"",B406*'MPTO_working_3-way'!$I405)</f>
        <v>4.0534887371477906</v>
      </c>
      <c r="G406" s="46">
        <f>IF(OR($A406="",$B406="",$C406=""),"",C406*'MPTO_working_3-way'!$I405)</f>
        <v>4.2608283144955035</v>
      </c>
      <c r="H406" s="44">
        <f>IF(OR($A406="",$B406="",$C406=""),"",'MPTO_working_3-way'!E405)</f>
        <v>1.9033053153938033</v>
      </c>
      <c r="I406" s="45">
        <f>IF(OR($A406="",$B406="",$C406=""),"",'MPTO_working_3-way'!F405)</f>
        <v>4.1064077542924382</v>
      </c>
      <c r="J406" s="46">
        <f>IF(OR($A406="",$B406="",$C406=""),"",'MPTO_working_3-way'!G405)</f>
        <v>4.327573541015572</v>
      </c>
      <c r="K406" s="44">
        <f>IF(OR($A406="",$B406="",$C406=""),"",'OddsRatio_working_3-way'!H405)</f>
        <v>1.9126212853808822</v>
      </c>
      <c r="L406" s="45">
        <f>IF(OR($A406="",$B406="",$C406=""),"",'OddsRatio_working_3-way'!I405)</f>
        <v>4.0880557447190311</v>
      </c>
      <c r="M406" s="46">
        <f>IF(OR($A406="",$B406="",$C406=""),"",'OddsRatio_working_3-way'!J405)</f>
        <v>4.300293252947144</v>
      </c>
      <c r="N406" s="47">
        <f t="shared" si="93"/>
        <v>51.860278243022137</v>
      </c>
      <c r="O406" s="48">
        <f t="shared" si="94"/>
        <v>24.670106785683167</v>
      </c>
      <c r="P406" s="48">
        <f t="shared" si="95"/>
        <v>23.469614971294693</v>
      </c>
      <c r="Q406" t="s">
        <v>466</v>
      </c>
      <c r="R406" t="s">
        <v>364</v>
      </c>
      <c r="S406" t="s">
        <v>497</v>
      </c>
      <c r="T406" s="50">
        <v>100</v>
      </c>
      <c r="U406" s="50">
        <f t="shared" si="96"/>
        <v>46.236559139784944</v>
      </c>
      <c r="V406" s="50">
        <f t="shared" si="97"/>
        <v>74.424552429667528</v>
      </c>
      <c r="W406" s="50">
        <f t="shared" si="98"/>
        <v>75.669099756691011</v>
      </c>
      <c r="X406" s="50">
        <f t="shared" si="99"/>
        <v>49.906347813641482</v>
      </c>
      <c r="Y406" s="50">
        <f t="shared" si="100"/>
        <v>78.094341103524044</v>
      </c>
      <c r="Z406" s="50">
        <f t="shared" si="101"/>
        <v>79.338888430547527</v>
      </c>
      <c r="AA406" s="50">
        <f t="shared" si="102"/>
        <v>-3.6697886738565373</v>
      </c>
      <c r="AB406" s="50">
        <f t="shared" si="103"/>
        <v>-3.669788673856516</v>
      </c>
      <c r="AC406" s="50">
        <f t="shared" si="104"/>
        <v>-3.669788673856516</v>
      </c>
      <c r="AF406">
        <v>1.81</v>
      </c>
      <c r="AG406">
        <v>2.0499999999999998</v>
      </c>
      <c r="AH406" s="57" t="s">
        <v>421</v>
      </c>
      <c r="AJ406" t="s">
        <v>306</v>
      </c>
    </row>
    <row r="407" spans="1:36" s="50" customFormat="1" ht="15" x14ac:dyDescent="0.25">
      <c r="A407">
        <v>2.38</v>
      </c>
      <c r="B407">
        <v>3.23</v>
      </c>
      <c r="C407">
        <v>3.3</v>
      </c>
      <c r="D407" s="43">
        <f t="shared" si="105"/>
        <v>3.2795893477008065E-2</v>
      </c>
      <c r="E407" s="44">
        <f>IF(OR($A407="",$B407="",$C407=""),"",A407*'MPTO_working_3-way'!$I406)</f>
        <v>2.4580542264752792</v>
      </c>
      <c r="F407" s="45">
        <f>IF(OR($A407="",$B407="",$C407=""),"",B407*'MPTO_working_3-way'!$I406)</f>
        <v>3.3359307359307362</v>
      </c>
      <c r="G407" s="46">
        <f>IF(OR($A407="",$B407="",$C407=""),"",C407*'MPTO_working_3-way'!$I406)</f>
        <v>3.4082264484741263</v>
      </c>
      <c r="H407" s="44">
        <f>IF(OR($A407="",$B407="",$C407=""),"",'MPTO_working_3-way'!E406)</f>
        <v>2.4435771754200188</v>
      </c>
      <c r="I407" s="45">
        <f>IF(OR($A407="",$B407="",$C407=""),"",'MPTO_working_3-way'!F406)</f>
        <v>3.348226706355736</v>
      </c>
      <c r="J407" s="46">
        <f>IF(OR($A407="",$B407="",$C407=""),"",'MPTO_working_3-way'!G406)</f>
        <v>3.4235045807014051</v>
      </c>
      <c r="K407" s="44">
        <f>IF(OR($A407="",$B407="",$C407=""),"",'OddsRatio_working_3-way'!H406)</f>
        <v>2.44993024559114</v>
      </c>
      <c r="L407" s="45">
        <f>IF(OR($A407="",$B407="",$C407=""),"",'OddsRatio_working_3-way'!I406)</f>
        <v>3.3430032229480005</v>
      </c>
      <c r="M407" s="46">
        <f>IF(OR($A407="",$B407="",$C407=""),"",'OddsRatio_working_3-way'!J406)</f>
        <v>3.4165504093185652</v>
      </c>
      <c r="N407" s="47">
        <f t="shared" si="93"/>
        <v>40.68258499870231</v>
      </c>
      <c r="O407" s="48">
        <f t="shared" si="94"/>
        <v>29.976641577991174</v>
      </c>
      <c r="P407" s="48">
        <f t="shared" si="95"/>
        <v>29.340773423306516</v>
      </c>
      <c r="Q407" t="s">
        <v>243</v>
      </c>
      <c r="R407" t="s">
        <v>366</v>
      </c>
      <c r="S407" t="s">
        <v>497</v>
      </c>
      <c r="T407" s="50">
        <v>100</v>
      </c>
      <c r="U407" s="50">
        <f t="shared" si="96"/>
        <v>57.983193277310924</v>
      </c>
      <c r="V407" s="50">
        <f t="shared" si="97"/>
        <v>69.040247678018574</v>
      </c>
      <c r="W407" s="50">
        <f t="shared" si="98"/>
        <v>69.696969696969703</v>
      </c>
      <c r="X407" s="50">
        <f t="shared" si="99"/>
        <v>61.262782625011724</v>
      </c>
      <c r="Y407" s="50">
        <f t="shared" si="100"/>
        <v>72.31983702571938</v>
      </c>
      <c r="Z407" s="50">
        <f t="shared" si="101"/>
        <v>72.976559044670509</v>
      </c>
      <c r="AA407" s="50">
        <f t="shared" si="102"/>
        <v>-3.2795893477007994</v>
      </c>
      <c r="AB407" s="50">
        <f t="shared" si="103"/>
        <v>-3.2795893477008065</v>
      </c>
      <c r="AC407" s="50">
        <f t="shared" si="104"/>
        <v>-3.2795893477008065</v>
      </c>
      <c r="AD407" s="51"/>
      <c r="AE407" s="51"/>
      <c r="AF407">
        <v>2.33</v>
      </c>
      <c r="AG407">
        <v>1.64</v>
      </c>
      <c r="AH407" s="57" t="s">
        <v>419</v>
      </c>
      <c r="AI407" s="51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3">
        <f t="shared" si="105"/>
        <v>3.2955478676036654E-2</v>
      </c>
      <c r="E408" s="44">
        <f>IF(OR($A408="",$B408="",$C408=""),"",A408*'MPTO_working_3-way'!$I407)</f>
        <v>3.5533668466455661</v>
      </c>
      <c r="F408" s="45">
        <f>IF(OR($A408="",$B408="",$C408=""),"",B408*'MPTO_working_3-way'!$I407)</f>
        <v>4.059515031196824</v>
      </c>
      <c r="G408" s="46">
        <f>IF(OR($A408="",$B408="",$C408=""),"",C408*'MPTO_working_3-way'!$I407)</f>
        <v>2.1175587312858748</v>
      </c>
      <c r="H408" s="44">
        <f>IF(OR($A408="",$B408="",$C408=""),"",'MPTO_working_3-way'!E407)</f>
        <v>3.5750992425232719</v>
      </c>
      <c r="I408" s="45">
        <f>IF(OR($A408="",$B408="",$C408=""),"",'MPTO_working_3-way'!F407)</f>
        <v>4.1073198878013084</v>
      </c>
      <c r="J408" s="46">
        <f>IF(OR($A408="",$B408="",$C408=""),"",'MPTO_working_3-way'!G407)</f>
        <v>2.0972287034743489</v>
      </c>
      <c r="K408" s="44">
        <f>IF(OR($A408="",$B408="",$C408=""),"",'OddsRatio_working_3-way'!H407)</f>
        <v>3.5687496128066067</v>
      </c>
      <c r="L408" s="45">
        <f>IF(OR($A408="",$B408="",$C408=""),"",'OddsRatio_working_3-way'!I407)</f>
        <v>4.0846050678374421</v>
      </c>
      <c r="M408" s="46">
        <f>IF(OR($A408="",$B408="",$C408=""),"",'OddsRatio_working_3-way'!J407)</f>
        <v>2.105404546494646</v>
      </c>
      <c r="N408" s="47">
        <f t="shared" si="93"/>
        <v>28.142323693485675</v>
      </c>
      <c r="O408" s="48">
        <f t="shared" si="94"/>
        <v>24.633484352567617</v>
      </c>
      <c r="P408" s="48">
        <f t="shared" si="95"/>
        <v>47.224191953946701</v>
      </c>
      <c r="Q408" t="s">
        <v>363</v>
      </c>
      <c r="R408" t="s">
        <v>437</v>
      </c>
      <c r="S408" t="s">
        <v>497</v>
      </c>
      <c r="T408" s="50">
        <v>100</v>
      </c>
      <c r="U408" s="50">
        <f t="shared" si="96"/>
        <v>70.930232558139537</v>
      </c>
      <c r="V408" s="50">
        <f t="shared" si="97"/>
        <v>74.554707379134854</v>
      </c>
      <c r="W408" s="50">
        <f t="shared" si="98"/>
        <v>51.219512195121943</v>
      </c>
      <c r="X408" s="50">
        <f t="shared" si="99"/>
        <v>74.225780425743196</v>
      </c>
      <c r="Y408" s="50">
        <f t="shared" si="100"/>
        <v>77.850255246738527</v>
      </c>
      <c r="Z408" s="50">
        <f t="shared" si="101"/>
        <v>54.51506006272561</v>
      </c>
      <c r="AA408" s="50">
        <f t="shared" si="102"/>
        <v>-3.2955478676036591</v>
      </c>
      <c r="AB408" s="50">
        <f t="shared" si="103"/>
        <v>-3.2955478676036734</v>
      </c>
      <c r="AC408" s="50">
        <f t="shared" si="104"/>
        <v>-3.2955478676036662</v>
      </c>
      <c r="AF408">
        <v>1.85</v>
      </c>
      <c r="AG408">
        <v>2.0299999999999998</v>
      </c>
      <c r="AH408" s="57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3">
        <f t="shared" si="105"/>
        <v>3.3574923618573616E-2</v>
      </c>
      <c r="E409" s="44">
        <f>IF(OR($A409="",$B409="",$C409=""),"",A409*'MPTO_working_3-way'!$I408)</f>
        <v>2.6769590521721054</v>
      </c>
      <c r="F409" s="45">
        <f>IF(OR($A409="",$B409="",$C409=""),"",B409*'MPTO_working_3-way'!$I408)</f>
        <v>3.5141547403031503</v>
      </c>
      <c r="G409" s="46">
        <f>IF(OR($A409="",$B409="",$C409=""),"",C409*'MPTO_working_3-way'!$I408)</f>
        <v>2.9250170338405632</v>
      </c>
      <c r="H409" s="44">
        <f>IF(OR($A409="",$B409="",$C409=""),"",'MPTO_working_3-way'!E408)</f>
        <v>2.6673157498159066</v>
      </c>
      <c r="I409" s="45">
        <f>IF(OR($A409="",$B409="",$C409=""),"",'MPTO_working_3-way'!F408)</f>
        <v>3.534493045227062</v>
      </c>
      <c r="J409" s="46">
        <f>IF(OR($A409="",$B409="",$C409=""),"",'MPTO_working_3-way'!G408)</f>
        <v>2.9225644690179693</v>
      </c>
      <c r="K409" s="44">
        <f>IF(OR($A409="",$B409="",$C409=""),"",'OddsRatio_working_3-way'!H408)</f>
        <v>2.671978062641633</v>
      </c>
      <c r="L409" s="45">
        <f>IF(OR($A409="",$B409="",$C409=""),"",'OddsRatio_working_3-way'!I408)</f>
        <v>3.523740471911899</v>
      </c>
      <c r="M409" s="46">
        <f>IF(OR($A409="",$B409="",$C409=""),"",'OddsRatio_working_3-way'!J408)</f>
        <v>2.9243521098328227</v>
      </c>
      <c r="N409" s="47">
        <f t="shared" si="93"/>
        <v>37.355819813104432</v>
      </c>
      <c r="O409" s="48">
        <f t="shared" si="94"/>
        <v>28.456345092923669</v>
      </c>
      <c r="P409" s="48">
        <f t="shared" si="95"/>
        <v>34.187835093971906</v>
      </c>
      <c r="Q409" t="s">
        <v>467</v>
      </c>
      <c r="R409" t="s">
        <v>468</v>
      </c>
      <c r="S409" t="s">
        <v>497</v>
      </c>
      <c r="T409" s="50">
        <v>100</v>
      </c>
      <c r="U409" s="50">
        <f t="shared" si="96"/>
        <v>61.389961389961393</v>
      </c>
      <c r="V409" s="50">
        <f t="shared" si="97"/>
        <v>70.588235294117652</v>
      </c>
      <c r="W409" s="50">
        <f t="shared" si="98"/>
        <v>64.664310954063609</v>
      </c>
      <c r="X409" s="50">
        <f t="shared" si="99"/>
        <v>64.747453751818753</v>
      </c>
      <c r="Y409" s="50">
        <f t="shared" si="100"/>
        <v>73.945727655975006</v>
      </c>
      <c r="Z409" s="50">
        <f t="shared" si="101"/>
        <v>68.021803315920963</v>
      </c>
      <c r="AA409" s="50">
        <f t="shared" si="102"/>
        <v>-3.3574923618573607</v>
      </c>
      <c r="AB409" s="50">
        <f t="shared" si="103"/>
        <v>-3.3574923618573536</v>
      </c>
      <c r="AC409" s="50">
        <f t="shared" si="104"/>
        <v>-3.3574923618573536</v>
      </c>
      <c r="AF409">
        <v>1.95</v>
      </c>
      <c r="AG409">
        <v>1.92</v>
      </c>
      <c r="AH409" s="57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3">
        <f t="shared" si="105"/>
        <v>3.3165520732075793E-2</v>
      </c>
      <c r="E410" s="44">
        <f>IF(OR($A410="",$B410="",$C410=""),"",A410*'MPTO_working_3-way'!$I409)</f>
        <v>2.2213058695739627</v>
      </c>
      <c r="F410" s="45">
        <f>IF(OR($A410="",$B410="",$C410=""),"",B410*'MPTO_working_3-way'!$I409)</f>
        <v>3.4611044944524538</v>
      </c>
      <c r="G410" s="46">
        <f>IF(OR($A410="",$B410="",$C410=""),"",C410*'MPTO_working_3-way'!$I409)</f>
        <v>3.8330440819160012</v>
      </c>
      <c r="H410" s="44">
        <f>IF(OR($A410="",$B410="",$C410=""),"",'MPTO_working_3-way'!E409)</f>
        <v>2.2023467500382901</v>
      </c>
      <c r="I410" s="45">
        <f>IF(OR($A410="",$B410="",$C410=""),"",'MPTO_working_3-way'!F409)</f>
        <v>3.4788381859783386</v>
      </c>
      <c r="J410" s="46">
        <f>IF(OR($A410="",$B410="",$C410=""),"",'MPTO_working_3-way'!G409)</f>
        <v>3.8686724151868064</v>
      </c>
      <c r="K410" s="44">
        <f>IF(OR($A410="",$B410="",$C410=""),"",'OddsRatio_working_3-way'!H409)</f>
        <v>2.210193362473456</v>
      </c>
      <c r="L410" s="45">
        <f>IF(OR($A410="",$B410="",$C410=""),"",'OddsRatio_working_3-way'!I409)</f>
        <v>3.4730038276631499</v>
      </c>
      <c r="M410" s="46">
        <f>IF(OR($A410="",$B410="",$C410=""),"",'OddsRatio_working_3-way'!J409)</f>
        <v>3.8518469672200584</v>
      </c>
      <c r="N410" s="47">
        <f t="shared" si="93"/>
        <v>45.018563796069913</v>
      </c>
      <c r="O410" s="48">
        <f t="shared" si="94"/>
        <v>28.892511093000095</v>
      </c>
      <c r="P410" s="48">
        <f t="shared" si="95"/>
        <v>26.088925110929999</v>
      </c>
      <c r="Q410" t="s">
        <v>469</v>
      </c>
      <c r="R410" t="s">
        <v>440</v>
      </c>
      <c r="S410" t="s">
        <v>497</v>
      </c>
      <c r="T410" s="50">
        <v>100</v>
      </c>
      <c r="U410" s="50">
        <f t="shared" si="96"/>
        <v>53.488372093023258</v>
      </c>
      <c r="V410" s="50">
        <f t="shared" si="97"/>
        <v>70.149253731343279</v>
      </c>
      <c r="W410" s="50">
        <f t="shared" si="98"/>
        <v>73.045822102425873</v>
      </c>
      <c r="X410" s="50">
        <f t="shared" si="99"/>
        <v>56.80492416623084</v>
      </c>
      <c r="Y410" s="50">
        <f t="shared" si="100"/>
        <v>73.465805804550868</v>
      </c>
      <c r="Z410" s="50">
        <f t="shared" si="101"/>
        <v>76.362374175633448</v>
      </c>
      <c r="AA410" s="50">
        <f t="shared" si="102"/>
        <v>-3.3165520732075819</v>
      </c>
      <c r="AB410" s="50">
        <f t="shared" si="103"/>
        <v>-3.316552073207589</v>
      </c>
      <c r="AC410" s="50">
        <f t="shared" si="104"/>
        <v>-3.3165520732075748</v>
      </c>
      <c r="AF410">
        <v>2.19</v>
      </c>
      <c r="AG410">
        <v>1.72</v>
      </c>
      <c r="AH410" s="57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3">
        <f t="shared" si="105"/>
        <v>3.3512206927375221E-2</v>
      </c>
      <c r="E411" s="44">
        <f>IF(OR($A411="",$B411="",$C411=""),"",A411*'MPTO_working_3-way'!$I410)</f>
        <v>3.1418771090592208</v>
      </c>
      <c r="F411" s="45">
        <f>IF(OR($A411="",$B411="",$C411=""),"",B411*'MPTO_working_3-way'!$I410)</f>
        <v>3.1315419869899466</v>
      </c>
      <c r="G411" s="46">
        <f>IF(OR($A411="",$B411="",$C411=""),"",C411*'MPTO_working_3-way'!$I410)</f>
        <v>2.7594775924960917</v>
      </c>
      <c r="H411" s="44">
        <f>IF(OR($A411="",$B411="",$C411=""),"",'MPTO_working_3-way'!E410)</f>
        <v>3.1468644854599304</v>
      </c>
      <c r="I411" s="45">
        <f>IF(OR($A411="",$B411="",$C411=""),"",'MPTO_working_3-way'!F410)</f>
        <v>3.1361503113719493</v>
      </c>
      <c r="J411" s="46">
        <f>IF(OR($A411="",$B411="",$C411=""),"",'MPTO_working_3-way'!G410)</f>
        <v>2.7520832615301707</v>
      </c>
      <c r="K411" s="44">
        <f>IF(OR($A411="",$B411="",$C411=""),"",'OddsRatio_working_3-way'!H410)</f>
        <v>3.1445073694083279</v>
      </c>
      <c r="L411" s="45">
        <f>IF(OR($A411="",$B411="",$C411=""),"",'OddsRatio_working_3-way'!I410)</f>
        <v>3.1339950783818167</v>
      </c>
      <c r="M411" s="46">
        <f>IF(OR($A411="",$B411="",$C411=""),"",'OddsRatio_working_3-way'!J410)</f>
        <v>2.7555526014274054</v>
      </c>
      <c r="N411" s="47">
        <f t="shared" si="93"/>
        <v>31.828106742832862</v>
      </c>
      <c r="O411" s="48">
        <f t="shared" si="94"/>
        <v>31.933149999409871</v>
      </c>
      <c r="P411" s="48">
        <f t="shared" si="95"/>
        <v>36.238743257757264</v>
      </c>
      <c r="Q411" t="s">
        <v>470</v>
      </c>
      <c r="R411" t="s">
        <v>471</v>
      </c>
      <c r="S411" t="s">
        <v>497</v>
      </c>
      <c r="T411" s="50">
        <v>100</v>
      </c>
      <c r="U411" s="50">
        <f t="shared" si="96"/>
        <v>67.10526315789474</v>
      </c>
      <c r="V411" s="50">
        <f t="shared" si="97"/>
        <v>66.996699669967001</v>
      </c>
      <c r="W411" s="50">
        <f t="shared" si="98"/>
        <v>62.546816479400754</v>
      </c>
      <c r="X411" s="50">
        <f t="shared" si="99"/>
        <v>70.456483850632253</v>
      </c>
      <c r="Y411" s="50">
        <f t="shared" si="100"/>
        <v>70.347920362704514</v>
      </c>
      <c r="Z411" s="50">
        <f t="shared" si="101"/>
        <v>65.898037172138274</v>
      </c>
      <c r="AA411" s="50">
        <f t="shared" si="102"/>
        <v>-3.3512206927375132</v>
      </c>
      <c r="AB411" s="50">
        <f t="shared" si="103"/>
        <v>-3.3512206927375132</v>
      </c>
      <c r="AC411" s="50">
        <f t="shared" si="104"/>
        <v>-3.3512206927375203</v>
      </c>
      <c r="AF411">
        <v>2.5</v>
      </c>
      <c r="AG411">
        <v>1.57</v>
      </c>
      <c r="AH411" s="57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3">
        <f t="shared" si="105"/>
        <v>3.2633248870263198E-2</v>
      </c>
      <c r="E412" s="44">
        <f>IF(OR($A412="",$B412="",$C412=""),"",A412*'MPTO_working_3-way'!$I411)</f>
        <v>2.3337511424467947</v>
      </c>
      <c r="F412" s="45">
        <f>IF(OR($A412="",$B412="",$C412=""),"",B412*'MPTO_working_3-way'!$I411)</f>
        <v>3.5625847086024081</v>
      </c>
      <c r="G412" s="46">
        <f>IF(OR($A412="",$B412="",$C412=""),"",C412*'MPTO_working_3-way'!$I411)</f>
        <v>3.4386687187379765</v>
      </c>
      <c r="H412" s="44">
        <f>IF(OR($A412="",$B412="",$C412=""),"",'MPTO_working_3-way'!E411)</f>
        <v>2.3169594692876272</v>
      </c>
      <c r="I412" s="45">
        <f>IF(OR($A412="",$B412="",$C412=""),"",'MPTO_working_3-way'!F411)</f>
        <v>3.5845207410362865</v>
      </c>
      <c r="J412" s="46">
        <f>IF(OR($A412="",$B412="",$C412=""),"",'MPTO_working_3-way'!G411)</f>
        <v>3.4551557840302243</v>
      </c>
      <c r="K412" s="44">
        <f>IF(OR($A412="",$B412="",$C412=""),"",'OddsRatio_working_3-way'!H411)</f>
        <v>2.3241018329657304</v>
      </c>
      <c r="L412" s="45">
        <f>IF(OR($A412="",$B412="",$C412=""),"",'OddsRatio_working_3-way'!I411)</f>
        <v>3.57464245298892</v>
      </c>
      <c r="M412" s="46">
        <f>IF(OR($A412="",$B412="",$C412=""),"",'OddsRatio_working_3-way'!J411)</f>
        <v>3.4485375165159935</v>
      </c>
      <c r="N412" s="47">
        <f t="shared" si="93"/>
        <v>42.849470186078257</v>
      </c>
      <c r="O412" s="48">
        <f t="shared" si="94"/>
        <v>28.069508005952709</v>
      </c>
      <c r="P412" s="48">
        <f t="shared" si="95"/>
        <v>29.081021807969027</v>
      </c>
      <c r="Q412" t="s">
        <v>472</v>
      </c>
      <c r="R412" t="s">
        <v>441</v>
      </c>
      <c r="S412" t="s">
        <v>497</v>
      </c>
      <c r="T412" s="50">
        <v>100</v>
      </c>
      <c r="U412" s="50">
        <f t="shared" si="96"/>
        <v>55.752212389380524</v>
      </c>
      <c r="V412" s="50">
        <f t="shared" si="97"/>
        <v>71.014492753623188</v>
      </c>
      <c r="W412" s="50">
        <f t="shared" si="98"/>
        <v>69.969969969969966</v>
      </c>
      <c r="X412" s="50">
        <f t="shared" si="99"/>
        <v>59.015537276406846</v>
      </c>
      <c r="Y412" s="50">
        <f t="shared" si="100"/>
        <v>74.277817640649502</v>
      </c>
      <c r="Z412" s="50">
        <f t="shared" si="101"/>
        <v>73.233294856996281</v>
      </c>
      <c r="AA412" s="50">
        <f t="shared" si="102"/>
        <v>-3.2633248870263216</v>
      </c>
      <c r="AB412" s="50">
        <f t="shared" si="103"/>
        <v>-3.2633248870263145</v>
      </c>
      <c r="AC412" s="50">
        <f t="shared" si="104"/>
        <v>-3.2633248870263145</v>
      </c>
      <c r="AF412">
        <v>1.9</v>
      </c>
      <c r="AG412">
        <v>1.97</v>
      </c>
      <c r="AH412" s="57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3">
        <f t="shared" si="105"/>
        <v>6.0308428729481278E-2</v>
      </c>
      <c r="E413" s="44">
        <f>IF(OR($A413="",$B413="",$C413=""),"",A413*'MPTO_working_3-way'!$I412)</f>
        <v>3.3399715504978658</v>
      </c>
      <c r="F413" s="45">
        <f>IF(OR($A413="",$B413="",$C413=""),"",B413*'MPTO_working_3-way'!$I412)</f>
        <v>3.6262548262548258</v>
      </c>
      <c r="G413" s="46">
        <f>IF(OR($A413="",$B413="",$C413=""),"",C413*'MPTO_working_3-way'!$I412)</f>
        <v>2.3538847117794486</v>
      </c>
      <c r="H413" s="44">
        <f>IF(OR($A413="",$B413="",$C413=""),"",'MPTO_working_3-way'!E412)</f>
        <v>3.3629552760130594</v>
      </c>
      <c r="I413" s="45">
        <f>IF(OR($A413="",$B413="",$C413=""),"",'MPTO_working_3-way'!F412)</f>
        <v>3.6724895657701975</v>
      </c>
      <c r="J413" s="46">
        <f>IF(OR($A413="",$B413="",$C413=""),"",'MPTO_working_3-way'!G412)</f>
        <v>2.3237027580055614</v>
      </c>
      <c r="K413" s="44">
        <f>IF(OR($A413="",$B413="",$C413=""),"",'OddsRatio_working_3-way'!H412)</f>
        <v>3.3550067946274695</v>
      </c>
      <c r="L413" s="45">
        <f>IF(OR($A413="",$B413="",$C413=""),"",'OddsRatio_working_3-way'!I412)</f>
        <v>3.6507518339527789</v>
      </c>
      <c r="M413" s="46">
        <f>IF(OR($A413="",$B413="",$C413=""),"",'OddsRatio_working_3-way'!J412)</f>
        <v>2.3363294369514009</v>
      </c>
      <c r="N413" s="47">
        <f t="shared" si="93"/>
        <v>29.940374787052814</v>
      </c>
      <c r="O413" s="48">
        <f t="shared" si="94"/>
        <v>27.576660988074963</v>
      </c>
      <c r="P413" s="48">
        <f t="shared" si="95"/>
        <v>42.482964224872234</v>
      </c>
      <c r="Q413" t="s">
        <v>473</v>
      </c>
      <c r="R413" t="s">
        <v>474</v>
      </c>
      <c r="S413" t="s">
        <v>497</v>
      </c>
      <c r="T413" s="50">
        <v>100</v>
      </c>
      <c r="U413" s="50">
        <f t="shared" si="96"/>
        <v>68.253968253968253</v>
      </c>
      <c r="V413" s="50">
        <f t="shared" si="97"/>
        <v>70.760233918128648</v>
      </c>
      <c r="W413" s="50">
        <f t="shared" si="98"/>
        <v>54.954954954954964</v>
      </c>
      <c r="X413" s="50">
        <f t="shared" si="99"/>
        <v>74.284811126916381</v>
      </c>
      <c r="Y413" s="50">
        <f t="shared" si="100"/>
        <v>76.79107679107679</v>
      </c>
      <c r="Z413" s="50">
        <f t="shared" si="101"/>
        <v>60.985797827903085</v>
      </c>
      <c r="AA413" s="50">
        <f t="shared" si="102"/>
        <v>-6.0308428729481278</v>
      </c>
      <c r="AB413" s="50">
        <f t="shared" si="103"/>
        <v>-6.030842872948142</v>
      </c>
      <c r="AC413" s="50">
        <f t="shared" si="104"/>
        <v>-6.0308428729481207</v>
      </c>
      <c r="AF413">
        <v>1.83</v>
      </c>
      <c r="AG413">
        <v>1.96</v>
      </c>
      <c r="AH413" s="57" t="s">
        <v>433</v>
      </c>
      <c r="AJ413" t="s">
        <v>307</v>
      </c>
    </row>
    <row r="414" spans="1:36" s="50" customFormat="1" ht="15" x14ac:dyDescent="0.25">
      <c r="A414">
        <v>1.45</v>
      </c>
      <c r="B414">
        <v>4.6100000000000003</v>
      </c>
      <c r="C414">
        <v>6.1</v>
      </c>
      <c r="D414" s="43">
        <f t="shared" si="105"/>
        <v>7.0509338339613592E-2</v>
      </c>
      <c r="E414" s="44">
        <f>IF(OR($A414="",$B414="",$C414=""),"",A414*'MPTO_working_3-way'!$I413)</f>
        <v>1.5522385405924397</v>
      </c>
      <c r="F414" s="45">
        <f>IF(OR($A414="",$B414="",$C414=""),"",B414*'MPTO_working_3-way'!$I413)</f>
        <v>4.9350480497456193</v>
      </c>
      <c r="G414" s="46">
        <f>IF(OR($A414="",$B414="",$C414=""),"",C414*'MPTO_working_3-way'!$I413)</f>
        <v>6.5301069638716429</v>
      </c>
      <c r="H414" s="44">
        <f>IF(OR($A414="",$B414="",$C414=""),"",'MPTO_working_3-way'!E413)</f>
        <v>1.5011587602829619</v>
      </c>
      <c r="I414" s="45">
        <f>IF(OR($A414="",$B414="",$C414=""),"",'MPTO_working_3-way'!F413)</f>
        <v>5.1701863275281648</v>
      </c>
      <c r="J414" s="46">
        <f>IF(OR($A414="",$B414="",$C414=""),"",'MPTO_working_3-way'!G413)</f>
        <v>7.1209189420465728</v>
      </c>
      <c r="K414" s="44">
        <f>IF(OR($A414="",$B414="",$C414=""),"",'OddsRatio_working_3-way'!H413)</f>
        <v>1.5162360306851721</v>
      </c>
      <c r="L414" s="45">
        <f>IF(OR($A414="",$B414="",$C414=""),"",'OddsRatio_working_3-way'!I413)</f>
        <v>5.1413601572743817</v>
      </c>
      <c r="M414" s="46">
        <f>IF(OR($A414="",$B414="",$C414=""),"",'OddsRatio_working_3-way'!J413)</f>
        <v>6.8506750144319506</v>
      </c>
      <c r="N414" s="47">
        <f t="shared" si="93"/>
        <v>64.423087937137041</v>
      </c>
      <c r="O414" s="48">
        <f t="shared" si="94"/>
        <v>20.263227225346789</v>
      </c>
      <c r="P414" s="48">
        <f t="shared" si="95"/>
        <v>15.313684837516181</v>
      </c>
      <c r="Q414" t="s">
        <v>475</v>
      </c>
      <c r="R414" t="s">
        <v>476</v>
      </c>
      <c r="S414" t="s">
        <v>497</v>
      </c>
      <c r="T414" s="50">
        <v>100</v>
      </c>
      <c r="U414" s="50">
        <f t="shared" si="96"/>
        <v>31.03448275862069</v>
      </c>
      <c r="V414" s="50">
        <f t="shared" si="97"/>
        <v>78.308026030368765</v>
      </c>
      <c r="W414" s="50">
        <f t="shared" si="98"/>
        <v>83.606557377049185</v>
      </c>
      <c r="X414" s="50">
        <f t="shared" si="99"/>
        <v>38.085416592582057</v>
      </c>
      <c r="Y414" s="50">
        <f t="shared" si="100"/>
        <v>85.358959864330131</v>
      </c>
      <c r="Z414" s="50">
        <f t="shared" si="101"/>
        <v>90.657491211010537</v>
      </c>
      <c r="AA414" s="50">
        <f t="shared" si="102"/>
        <v>-7.0509338339613663</v>
      </c>
      <c r="AB414" s="50">
        <f t="shared" si="103"/>
        <v>-7.0509338339613663</v>
      </c>
      <c r="AC414" s="50">
        <f t="shared" si="104"/>
        <v>-7.0509338339613521</v>
      </c>
      <c r="AD414" s="51"/>
      <c r="AE414" s="51"/>
      <c r="AF414">
        <v>1.74</v>
      </c>
      <c r="AG414">
        <v>2.06</v>
      </c>
      <c r="AH414" s="57" t="s">
        <v>434</v>
      </c>
      <c r="AI414" s="51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3">
        <f t="shared" si="105"/>
        <v>2.6961386242823515E-2</v>
      </c>
      <c r="E415" s="44">
        <f>IF(OR($A415="",$B415="",$C415=""),"",A415*'MPTO_working_3-way'!$I414)</f>
        <v>1.4685547823272376</v>
      </c>
      <c r="F415" s="45">
        <f>IF(OR($A415="",$B415="",$C415=""),"",B415*'MPTO_working_3-way'!$I414)</f>
        <v>4.9396842678279809</v>
      </c>
      <c r="G415" s="46">
        <f>IF(OR($A415="",$B415="",$C415=""),"",C415*'MPTO_working_3-way'!$I414)</f>
        <v>8.575127575127576</v>
      </c>
      <c r="H415" s="44">
        <f>IF(OR($A415="",$B415="",$C415=""),"",'MPTO_working_3-way'!E414)</f>
        <v>1.4486170381943706</v>
      </c>
      <c r="I415" s="45">
        <f>IF(OR($A415="",$B415="",$C415=""),"",'MPTO_working_3-way'!F414)</f>
        <v>5.0273215027395484</v>
      </c>
      <c r="J415" s="46">
        <f>IF(OR($A415="",$B415="",$C415=""),"",'MPTO_working_3-way'!G414)</f>
        <v>9.0274420457912345</v>
      </c>
      <c r="K415" s="44">
        <f>IF(OR($A415="",$B415="",$C415=""),"",'OddsRatio_working_3-way'!H414)</f>
        <v>1.4549641589418281</v>
      </c>
      <c r="L415" s="45">
        <f>IF(OR($A415="",$B415="",$C415=""),"",'OddsRatio_working_3-way'!I414)</f>
        <v>5.0311940594613151</v>
      </c>
      <c r="M415" s="46">
        <f>IF(OR($A415="",$B415="",$C415=""),"",'OddsRatio_working_3-way'!J414)</f>
        <v>8.7767129493545095</v>
      </c>
      <c r="N415" s="47">
        <f t="shared" si="93"/>
        <v>68.094157060677517</v>
      </c>
      <c r="O415" s="48">
        <f t="shared" si="94"/>
        <v>20.244208855877098</v>
      </c>
      <c r="P415" s="48">
        <f t="shared" si="95"/>
        <v>11.661634083445371</v>
      </c>
      <c r="Q415" t="s">
        <v>246</v>
      </c>
      <c r="R415" t="s">
        <v>281</v>
      </c>
      <c r="S415" t="s">
        <v>497</v>
      </c>
      <c r="T415" s="50">
        <v>100</v>
      </c>
      <c r="U415" s="50">
        <f t="shared" si="96"/>
        <v>30.069930069930074</v>
      </c>
      <c r="V415" s="50">
        <f t="shared" si="97"/>
        <v>79.209979209979196</v>
      </c>
      <c r="W415" s="50">
        <f t="shared" si="98"/>
        <v>88.023952095808383</v>
      </c>
      <c r="X415" s="50">
        <f t="shared" si="99"/>
        <v>32.766068694212407</v>
      </c>
      <c r="Y415" s="50">
        <f t="shared" si="100"/>
        <v>81.906117834261565</v>
      </c>
      <c r="Z415" s="50">
        <f t="shared" si="101"/>
        <v>90.720090720090724</v>
      </c>
      <c r="AA415" s="50">
        <f t="shared" si="102"/>
        <v>-2.6961386242823338</v>
      </c>
      <c r="AB415" s="50">
        <f t="shared" si="103"/>
        <v>-2.6961386242823693</v>
      </c>
      <c r="AC415" s="50">
        <f t="shared" si="104"/>
        <v>-2.6961386242823409</v>
      </c>
      <c r="AF415">
        <v>1.78</v>
      </c>
      <c r="AG415">
        <v>2.14</v>
      </c>
      <c r="AH415" s="57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3">
        <f t="shared" si="105"/>
        <v>2.4682231781414821E-2</v>
      </c>
      <c r="E416" s="44">
        <f>IF(OR($A416="",$B416="",$C416=""),"",A416*'MPTO_working_3-way'!$I415)</f>
        <v>9.2733741976218056</v>
      </c>
      <c r="F416" s="45">
        <f>IF(OR($A416="",$B416="",$C416=""),"",B416*'MPTO_working_3-way'!$I415)</f>
        <v>5.7279736756581086</v>
      </c>
      <c r="G416" s="46">
        <f>IF(OR($A416="",$B416="",$C416=""),"",C416*'MPTO_working_3-way'!$I415)</f>
        <v>1.3935678352227243</v>
      </c>
      <c r="H416" s="44">
        <f>IF(OR($A416="",$B416="",$C416=""),"",'MPTO_working_3-way'!E415)</f>
        <v>9.7780550684020398</v>
      </c>
      <c r="I416" s="45">
        <f>IF(OR($A416="",$B416="",$C416=""),"",'MPTO_working_3-way'!F415)</f>
        <v>5.8594848892091083</v>
      </c>
      <c r="J416" s="46">
        <f>IF(OR($A416="",$B416="",$C416=""),"",'MPTO_working_3-way'!G415)</f>
        <v>1.3753896173473876</v>
      </c>
      <c r="K416" s="44">
        <f>IF(OR($A416="",$B416="",$C416=""),"",'OddsRatio_working_3-way'!H415)</f>
        <v>9.5171099588748973</v>
      </c>
      <c r="L416" s="45">
        <f>IF(OR($A416="",$B416="",$C416=""),"",'OddsRatio_working_3-way'!I415)</f>
        <v>5.8563397156814627</v>
      </c>
      <c r="M416" s="46">
        <f>IF(OR($A416="",$B416="",$C416=""),"",'OddsRatio_working_3-way'!J415)</f>
        <v>1.3808893894652132</v>
      </c>
      <c r="N416" s="47">
        <f t="shared" ref="N416:N444" si="106">(1/E416)* 100</f>
        <v>10.783561395122545</v>
      </c>
      <c r="O416" s="48">
        <f t="shared" ref="O416:O444" si="107">(1/F416)* 100</f>
        <v>17.458180791745804</v>
      </c>
      <c r="P416" s="48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0">
        <v>100</v>
      </c>
      <c r="U416" s="50">
        <f t="shared" ref="U416:U444" si="109">(1/A416)*((T416*A416)-T416)</f>
        <v>88.950276243093938</v>
      </c>
      <c r="V416" s="50">
        <f t="shared" ref="V416:V444" si="110">(1/B416)*((T416*B416)-T416)</f>
        <v>82.110912343470488</v>
      </c>
      <c r="W416" s="50">
        <f t="shared" ref="W416:W444" si="111">(1/C416)*((T416*C416)-T416)</f>
        <v>26.470588235294116</v>
      </c>
      <c r="X416" s="50">
        <f t="shared" ref="X416:X444" si="112">((1/B416)+(1/C416))*T416</f>
        <v>91.418499421235396</v>
      </c>
      <c r="Y416" s="50">
        <f t="shared" ref="Y416:Y444" si="113">((1/A416)+(1/C416))*T416</f>
        <v>84.57913552161196</v>
      </c>
      <c r="Z416" s="50">
        <f t="shared" ref="Z416:Z444" si="114">((1/A416)+(1/B416))*T416</f>
        <v>28.938811413435594</v>
      </c>
      <c r="AA416" s="50">
        <f t="shared" ref="AA416:AA444" si="115">U416-X416</f>
        <v>-2.4682231781414572</v>
      </c>
      <c r="AB416" s="50">
        <f t="shared" ref="AB416:AB444" si="116">V416-Y416</f>
        <v>-2.4682231781414714</v>
      </c>
      <c r="AC416" s="50">
        <f t="shared" ref="AC416:AC444" si="117">W416-Z416</f>
        <v>-2.4682231781414785</v>
      </c>
      <c r="AF416">
        <v>1.6</v>
      </c>
      <c r="AG416">
        <v>2.4900000000000002</v>
      </c>
      <c r="AH416" s="57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3">
        <f t="shared" si="105"/>
        <v>3.8202839629939422E-2</v>
      </c>
      <c r="E417" s="44">
        <f>IF(OR($A417="",$B417="",$C417=""),"",A417*'MPTO_working_3-way'!$I416)</f>
        <v>2.2736642187895675</v>
      </c>
      <c r="F417" s="45">
        <f>IF(OR($A417="",$B417="",$C417=""),"",B417*'MPTO_working_3-way'!$I416)</f>
        <v>3.4260693707787997</v>
      </c>
      <c r="G417" s="46">
        <f>IF(OR($A417="",$B417="",$C417=""),"",C417*'MPTO_working_3-way'!$I416)</f>
        <v>3.7271481942714826</v>
      </c>
      <c r="H417" s="44">
        <f>IF(OR($A417="",$B417="",$C417=""),"",'MPTO_working_3-way'!E416)</f>
        <v>2.2528270037797586</v>
      </c>
      <c r="I417" s="45">
        <f>IF(OR($A417="",$B417="",$C417=""),"",'MPTO_working_3-way'!F416)</f>
        <v>3.4447595565947173</v>
      </c>
      <c r="J417" s="46">
        <f>IF(OR($A417="",$B417="",$C417=""),"",'MPTO_working_3-way'!G416)</f>
        <v>3.7619830612431335</v>
      </c>
      <c r="K417" s="44">
        <f>IF(OR($A417="",$B417="",$C417=""),"",'OddsRatio_working_3-way'!H416)</f>
        <v>2.2615262336543287</v>
      </c>
      <c r="L417" s="45">
        <f>IF(OR($A417="",$B417="",$C417=""),"",'OddsRatio_working_3-way'!I416)</f>
        <v>3.4382439810125676</v>
      </c>
      <c r="M417" s="46">
        <f>IF(OR($A417="",$B417="",$C417=""),"",'OddsRatio_working_3-way'!J416)</f>
        <v>3.7456747438358917</v>
      </c>
      <c r="N417" s="47">
        <f t="shared" si="106"/>
        <v>43.9818681991825</v>
      </c>
      <c r="O417" s="48">
        <f t="shared" si="107"/>
        <v>29.1879670776393</v>
      </c>
      <c r="P417" s="48">
        <f t="shared" si="108"/>
        <v>26.830164723178186</v>
      </c>
      <c r="Q417" t="s">
        <v>252</v>
      </c>
      <c r="R417" t="s">
        <v>235</v>
      </c>
      <c r="S417" t="s">
        <v>497</v>
      </c>
      <c r="T417" s="50">
        <v>100</v>
      </c>
      <c r="U417" s="50">
        <f t="shared" si="109"/>
        <v>54.337899543379002</v>
      </c>
      <c r="V417" s="50">
        <f t="shared" si="110"/>
        <v>69.696969696969703</v>
      </c>
      <c r="W417" s="50">
        <f t="shared" si="111"/>
        <v>72.14484679665739</v>
      </c>
      <c r="X417" s="50">
        <f t="shared" si="112"/>
        <v>58.158183506372922</v>
      </c>
      <c r="Y417" s="50">
        <f t="shared" si="113"/>
        <v>73.517253659963615</v>
      </c>
      <c r="Z417" s="50">
        <f t="shared" si="114"/>
        <v>75.965130759651316</v>
      </c>
      <c r="AA417" s="50">
        <f t="shared" si="115"/>
        <v>-3.8202839629939191</v>
      </c>
      <c r="AB417" s="50">
        <f t="shared" si="116"/>
        <v>-3.820283962993912</v>
      </c>
      <c r="AC417" s="50">
        <f t="shared" si="117"/>
        <v>-3.8202839629939263</v>
      </c>
      <c r="AF417">
        <v>2.16</v>
      </c>
      <c r="AG417">
        <v>1.72</v>
      </c>
      <c r="AH417" s="57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3">
        <f t="shared" si="105"/>
        <v>4.2326633768700939E-2</v>
      </c>
      <c r="E418" s="44">
        <f>IF(OR($A418="",$B418="",$C418=""),"",A418*'MPTO_working_3-way'!$I417)</f>
        <v>1.9178810061344098</v>
      </c>
      <c r="F418" s="45">
        <f>IF(OR($A418="",$B418="",$C418=""),"",B418*'MPTO_working_3-way'!$I417)</f>
        <v>3.2416358310206599</v>
      </c>
      <c r="G418" s="46">
        <f>IF(OR($A418="",$B418="",$C418=""),"",C418*'MPTO_working_3-way'!$I417)</f>
        <v>5.8787222144554727</v>
      </c>
      <c r="H418" s="44">
        <f>IF(OR($A418="",$B418="",$C418=""),"",'MPTO_working_3-way'!E417)</f>
        <v>1.889040114926239</v>
      </c>
      <c r="I418" s="45">
        <f>IF(OR($A418="",$B418="",$C418=""),"",'MPTO_working_3-way'!F417)</f>
        <v>3.2527250552428728</v>
      </c>
      <c r="J418" s="46">
        <f>IF(OR($A418="",$B418="",$C418=""),"",'MPTO_working_3-way'!G417)</f>
        <v>6.1275979144790602</v>
      </c>
      <c r="K418" s="44">
        <f>IF(OR($A418="",$B418="",$C418=""),"",'OddsRatio_working_3-way'!H417)</f>
        <v>1.9006905393115507</v>
      </c>
      <c r="L418" s="45">
        <f>IF(OR($A418="",$B418="",$C418=""),"",'OddsRatio_working_3-way'!I417)</f>
        <v>3.2624488546992527</v>
      </c>
      <c r="M418" s="46">
        <f>IF(OR($A418="",$B418="",$C418=""),"",'OddsRatio_working_3-way'!J417)</f>
        <v>5.9752429790542791</v>
      </c>
      <c r="N418" s="47">
        <f t="shared" si="106"/>
        <v>52.140878229747564</v>
      </c>
      <c r="O418" s="48">
        <f t="shared" si="107"/>
        <v>30.848622489625573</v>
      </c>
      <c r="P418" s="48">
        <f t="shared" si="108"/>
        <v>17.010499280626867</v>
      </c>
      <c r="Q418" t="s">
        <v>236</v>
      </c>
      <c r="R418" t="s">
        <v>234</v>
      </c>
      <c r="S418" t="s">
        <v>497</v>
      </c>
      <c r="T418" s="50">
        <v>100</v>
      </c>
      <c r="U418" s="50">
        <f t="shared" si="109"/>
        <v>45.652173913043477</v>
      </c>
      <c r="V418" s="50">
        <f t="shared" si="110"/>
        <v>67.845659163987136</v>
      </c>
      <c r="W418" s="50">
        <f t="shared" si="111"/>
        <v>82.269503546099287</v>
      </c>
      <c r="X418" s="50">
        <f t="shared" si="112"/>
        <v>49.884837289913577</v>
      </c>
      <c r="Y418" s="50">
        <f t="shared" si="113"/>
        <v>72.078322540857229</v>
      </c>
      <c r="Z418" s="50">
        <f t="shared" si="114"/>
        <v>86.50216692296938</v>
      </c>
      <c r="AA418" s="50">
        <f t="shared" si="115"/>
        <v>-4.2326633768701001</v>
      </c>
      <c r="AB418" s="50">
        <f t="shared" si="116"/>
        <v>-4.232663376870093</v>
      </c>
      <c r="AC418" s="50">
        <f t="shared" si="117"/>
        <v>-4.232663376870093</v>
      </c>
      <c r="AF418">
        <v>2.4</v>
      </c>
      <c r="AG418">
        <v>1.6</v>
      </c>
      <c r="AH418" s="57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3">
        <f t="shared" si="105"/>
        <v>3.8132776688405867E-2</v>
      </c>
      <c r="E419" s="44">
        <f>IF(OR($A419="",$B419="",$C419=""),"",A419*'MPTO_working_3-way'!$I418)</f>
        <v>2.4707560085184057</v>
      </c>
      <c r="F419" s="45">
        <f>IF(OR($A419="",$B419="",$C419=""),"",B419*'MPTO_working_3-way'!$I418)</f>
        <v>3.155923641132754</v>
      </c>
      <c r="G419" s="46">
        <f>IF(OR($A419="",$B419="",$C419=""),"",C419*'MPTO_working_3-way'!$I418)</f>
        <v>3.5919394073418842</v>
      </c>
      <c r="H419" s="44">
        <f>IF(OR($A419="",$B419="",$C419=""),"",'MPTO_working_3-way'!E418)</f>
        <v>2.4542458524985395</v>
      </c>
      <c r="I419" s="45">
        <f>IF(OR($A419="",$B419="",$C419=""),"",'MPTO_working_3-way'!F418)</f>
        <v>3.1621908941349894</v>
      </c>
      <c r="J419" s="46">
        <f>IF(OR($A419="",$B419="",$C419=""),"",'MPTO_working_3-way'!G418)</f>
        <v>3.6191703991789885</v>
      </c>
      <c r="K419" s="44">
        <f>IF(OR($A419="",$B419="",$C419=""),"",'OddsRatio_working_3-way'!H418)</f>
        <v>2.461577576708986</v>
      </c>
      <c r="L419" s="45">
        <f>IF(OR($A419="",$B419="",$C419=""),"",'OddsRatio_working_3-way'!I418)</f>
        <v>3.1605929394828491</v>
      </c>
      <c r="M419" s="46">
        <f>IF(OR($A419="",$B419="",$C419=""),"",'OddsRatio_working_3-way'!J418)</f>
        <v>3.6054208976116708</v>
      </c>
      <c r="N419" s="47">
        <f t="shared" si="106"/>
        <v>40.473441997198748</v>
      </c>
      <c r="O419" s="48">
        <f t="shared" si="107"/>
        <v>31.686444721491124</v>
      </c>
      <c r="P419" s="48">
        <f t="shared" si="108"/>
        <v>27.840113281310124</v>
      </c>
      <c r="Q419" t="s">
        <v>224</v>
      </c>
      <c r="R419" t="s">
        <v>231</v>
      </c>
      <c r="S419" t="s">
        <v>497</v>
      </c>
      <c r="T419" s="50">
        <v>100</v>
      </c>
      <c r="U419" s="50">
        <f t="shared" si="109"/>
        <v>57.983193277310924</v>
      </c>
      <c r="V419" s="50">
        <f t="shared" si="110"/>
        <v>67.10526315789474</v>
      </c>
      <c r="W419" s="50">
        <f t="shared" si="111"/>
        <v>71.098265895953759</v>
      </c>
      <c r="X419" s="50">
        <f t="shared" si="112"/>
        <v>61.796470946151501</v>
      </c>
      <c r="Y419" s="50">
        <f t="shared" si="113"/>
        <v>70.918540826735324</v>
      </c>
      <c r="Z419" s="50">
        <f t="shared" si="114"/>
        <v>74.911543564794343</v>
      </c>
      <c r="AA419" s="50">
        <f t="shared" si="115"/>
        <v>-3.813277668840577</v>
      </c>
      <c r="AB419" s="50">
        <f t="shared" si="116"/>
        <v>-3.8132776688405841</v>
      </c>
      <c r="AC419" s="50">
        <f t="shared" si="117"/>
        <v>-3.8132776688405841</v>
      </c>
      <c r="AF419">
        <v>2.72</v>
      </c>
      <c r="AG419">
        <v>1.48</v>
      </c>
      <c r="AH419" s="57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3">
        <f t="shared" si="105"/>
        <v>3.9231042971985985E-2</v>
      </c>
      <c r="E420" s="44">
        <f>IF(OR($A420="",$B420="",$C420=""),"",A420*'MPTO_working_3-way'!$I419)</f>
        <v>2.2239544319600499</v>
      </c>
      <c r="F420" s="45">
        <f>IF(OR($A420="",$B420="",$C420=""),"",B420*'MPTO_working_3-way'!$I419)</f>
        <v>2.9929854037593193</v>
      </c>
      <c r="G420" s="46">
        <f>IF(OR($A420="",$B420="",$C420=""),"",C420*'MPTO_working_3-way'!$I419)</f>
        <v>4.6245781412253377</v>
      </c>
      <c r="H420" s="44">
        <f>IF(OR($A420="",$B420="",$C420=""),"",'MPTO_working_3-way'!E419)</f>
        <v>2.2016116861696604</v>
      </c>
      <c r="I420" s="45">
        <f>IF(OR($A420="",$B420="",$C420=""),"",'MPTO_working_3-way'!F419)</f>
        <v>2.9927108824633435</v>
      </c>
      <c r="J420" s="46">
        <f>IF(OR($A420="",$B420="",$C420=""),"",'MPTO_working_3-way'!G419)</f>
        <v>4.7249581362655944</v>
      </c>
      <c r="K420" s="44">
        <f>IF(OR($A420="",$B420="",$C420=""),"",'OddsRatio_working_3-way'!H419)</f>
        <v>2.2115873890277995</v>
      </c>
      <c r="L420" s="45">
        <f>IF(OR($A420="",$B420="",$C420=""),"",'OddsRatio_working_3-way'!I419)</f>
        <v>2.9980563959405817</v>
      </c>
      <c r="M420" s="46">
        <f>IF(OR($A420="",$B420="",$C420=""),"",'OddsRatio_working_3-way'!J419)</f>
        <v>4.6666460457420245</v>
      </c>
      <c r="N420" s="47">
        <f t="shared" si="106"/>
        <v>44.964950074029375</v>
      </c>
      <c r="O420" s="48">
        <f t="shared" si="107"/>
        <v>33.411455957785719</v>
      </c>
      <c r="P420" s="48">
        <f t="shared" si="108"/>
        <v>21.623593968184913</v>
      </c>
      <c r="Q420" t="s">
        <v>239</v>
      </c>
      <c r="R420" t="s">
        <v>253</v>
      </c>
      <c r="S420" t="s">
        <v>497</v>
      </c>
      <c r="T420" s="50">
        <v>100</v>
      </c>
      <c r="U420" s="50">
        <f t="shared" si="109"/>
        <v>53.271028037383175</v>
      </c>
      <c r="V420" s="50">
        <f t="shared" si="110"/>
        <v>65.277777777777771</v>
      </c>
      <c r="W420" s="50">
        <f t="shared" si="111"/>
        <v>77.528089887640448</v>
      </c>
      <c r="X420" s="50">
        <f t="shared" si="112"/>
        <v>57.194132334581774</v>
      </c>
      <c r="Y420" s="50">
        <f t="shared" si="113"/>
        <v>69.200882074976363</v>
      </c>
      <c r="Z420" s="50">
        <f t="shared" si="114"/>
        <v>81.451194184839039</v>
      </c>
      <c r="AA420" s="50">
        <f t="shared" si="115"/>
        <v>-3.9231042971985985</v>
      </c>
      <c r="AB420" s="50">
        <f t="shared" si="116"/>
        <v>-3.9231042971985914</v>
      </c>
      <c r="AC420" s="50">
        <f t="shared" si="117"/>
        <v>-3.9231042971985914</v>
      </c>
      <c r="AF420">
        <v>2.72</v>
      </c>
      <c r="AG420">
        <v>1.48</v>
      </c>
      <c r="AH420" s="57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3">
        <f t="shared" si="105"/>
        <v>4.4410926763867931E-2</v>
      </c>
      <c r="E421" s="44">
        <f>IF(OR($A421="",$B421="",$C421=""),"",A421*'MPTO_working_3-way'!$I420)</f>
        <v>1.5666163901458019</v>
      </c>
      <c r="F421" s="45">
        <f>IF(OR($A421="",$B421="",$C421=""),"",B421*'MPTO_working_3-way'!$I420)</f>
        <v>4.4387464387464384</v>
      </c>
      <c r="G421" s="46">
        <f>IF(OR($A421="",$B421="",$C421=""),"",C421*'MPTO_working_3-way'!$I420)</f>
        <v>7.3317647058823523</v>
      </c>
      <c r="H421" s="44">
        <f>IF(OR($A421="",$B421="",$C421=""),"",'MPTO_working_3-way'!E420)</f>
        <v>1.5340646156482989</v>
      </c>
      <c r="I421" s="45">
        <f>IF(OR($A421="",$B421="",$C421=""),"",'MPTO_working_3-way'!F420)</f>
        <v>4.5353432987078799</v>
      </c>
      <c r="J421" s="46">
        <f>IF(OR($A421="",$B421="",$C421=""),"",'MPTO_working_3-way'!G420)</f>
        <v>7.83413566739606</v>
      </c>
      <c r="K421" s="44">
        <f>IF(OR($A421="",$B421="",$C421=""),"",'OddsRatio_working_3-way'!H420)</f>
        <v>1.5446147030696269</v>
      </c>
      <c r="L421" s="45">
        <f>IF(OR($A421="",$B421="",$C421=""),"",'OddsRatio_working_3-way'!I420)</f>
        <v>4.5399955699525769</v>
      </c>
      <c r="M421" s="46">
        <f>IF(OR($A421="",$B421="",$C421=""),"",'OddsRatio_working_3-way'!J420)</f>
        <v>7.5571610249583117</v>
      </c>
      <c r="N421" s="47">
        <f t="shared" si="106"/>
        <v>63.831835686777914</v>
      </c>
      <c r="O421" s="48">
        <f t="shared" si="107"/>
        <v>22.528883183568681</v>
      </c>
      <c r="P421" s="48">
        <f t="shared" si="108"/>
        <v>13.639281129653401</v>
      </c>
      <c r="Q421" t="s">
        <v>226</v>
      </c>
      <c r="R421" t="s">
        <v>233</v>
      </c>
      <c r="S421" t="s">
        <v>497</v>
      </c>
      <c r="T421" s="50">
        <v>100</v>
      </c>
      <c r="U421" s="50">
        <f t="shared" si="109"/>
        <v>33.333333333333329</v>
      </c>
      <c r="V421" s="50">
        <f t="shared" si="110"/>
        <v>76.470588235294116</v>
      </c>
      <c r="W421" s="50">
        <f t="shared" si="111"/>
        <v>85.754985754985753</v>
      </c>
      <c r="X421" s="50">
        <f t="shared" si="112"/>
        <v>37.774426009720131</v>
      </c>
      <c r="Y421" s="50">
        <f t="shared" si="113"/>
        <v>80.911680911680904</v>
      </c>
      <c r="Z421" s="50">
        <f t="shared" si="114"/>
        <v>90.196078431372541</v>
      </c>
      <c r="AA421" s="50">
        <f t="shared" si="115"/>
        <v>-4.4410926763868019</v>
      </c>
      <c r="AB421" s="50">
        <f t="shared" si="116"/>
        <v>-4.4410926763867877</v>
      </c>
      <c r="AC421" s="50">
        <f t="shared" si="117"/>
        <v>-4.4410926763867877</v>
      </c>
      <c r="AF421">
        <v>1.88</v>
      </c>
      <c r="AG421">
        <v>1.96</v>
      </c>
      <c r="AH421" s="57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3">
        <f t="shared" si="105"/>
        <v>3.9361527743627445E-2</v>
      </c>
      <c r="E422" s="44">
        <f>IF(OR($A422="",$B422="",$C422=""),"",A422*'MPTO_working_3-way'!$I421)</f>
        <v>2.5880102040816326</v>
      </c>
      <c r="F422" s="45">
        <f>IF(OR($A422="",$B422="",$C422=""),"",B422*'MPTO_working_3-way'!$I421)</f>
        <v>3.0557228915662646</v>
      </c>
      <c r="G422" s="46">
        <f>IF(OR($A422="",$B422="",$C422=""),"",C422*'MPTO_working_3-way'!$I421)</f>
        <v>3.492254733218588</v>
      </c>
      <c r="H422" s="44">
        <f>IF(OR($A422="",$B422="",$C422=""),"",'MPTO_working_3-way'!E421)</f>
        <v>2.5740958877617399</v>
      </c>
      <c r="I422" s="45">
        <f>IF(OR($A422="",$B422="",$C422=""),"",'MPTO_working_3-way'!F421)</f>
        <v>3.0579586039808682</v>
      </c>
      <c r="J422" s="46">
        <f>IF(OR($A422="",$B422="",$C422=""),"",'MPTO_working_3-way'!G421)</f>
        <v>3.5149565467902235</v>
      </c>
      <c r="K422" s="44">
        <f>IF(OR($A422="",$B422="",$C422=""),"",'OddsRatio_working_3-way'!H421)</f>
        <v>2.5804822365979962</v>
      </c>
      <c r="L422" s="45">
        <f>IF(OR($A422="",$B422="",$C422=""),"",'OddsRatio_working_3-way'!I421)</f>
        <v>3.0578090865772567</v>
      </c>
      <c r="M422" s="46">
        <f>IF(OR($A422="",$B422="",$C422=""),"",'OddsRatio_working_3-way'!J421)</f>
        <v>3.5033141465578996</v>
      </c>
      <c r="N422" s="47">
        <f t="shared" si="106"/>
        <v>38.639724001971416</v>
      </c>
      <c r="O422" s="48">
        <f t="shared" si="107"/>
        <v>32.725480532281914</v>
      </c>
      <c r="P422" s="48">
        <f t="shared" si="108"/>
        <v>28.634795465746677</v>
      </c>
      <c r="Q422" t="s">
        <v>228</v>
      </c>
      <c r="R422" t="s">
        <v>237</v>
      </c>
      <c r="S422" t="s">
        <v>497</v>
      </c>
      <c r="T422" s="50">
        <v>100</v>
      </c>
      <c r="U422" s="50">
        <f t="shared" si="109"/>
        <v>59.839357429718881</v>
      </c>
      <c r="V422" s="50">
        <f t="shared" si="110"/>
        <v>65.986394557823132</v>
      </c>
      <c r="W422" s="50">
        <f t="shared" si="111"/>
        <v>70.238095238095241</v>
      </c>
      <c r="X422" s="50">
        <f t="shared" si="112"/>
        <v>63.775510204081634</v>
      </c>
      <c r="Y422" s="50">
        <f t="shared" si="113"/>
        <v>69.922547332185886</v>
      </c>
      <c r="Z422" s="50">
        <f t="shared" si="114"/>
        <v>74.174248012457994</v>
      </c>
      <c r="AA422" s="50">
        <f t="shared" si="115"/>
        <v>-3.9361527743627533</v>
      </c>
      <c r="AB422" s="50">
        <f t="shared" si="116"/>
        <v>-3.9361527743627533</v>
      </c>
      <c r="AC422" s="50">
        <f t="shared" si="117"/>
        <v>-3.9361527743627533</v>
      </c>
      <c r="AF422">
        <v>2.5499999999999998</v>
      </c>
      <c r="AG422">
        <v>1.54</v>
      </c>
      <c r="AH422" s="57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3">
        <f t="shared" si="105"/>
        <v>4.2578532938383873E-2</v>
      </c>
      <c r="E423" s="44">
        <f>IF(OR($A423="",$B423="",$C423=""),"",A423*'MPTO_working_3-way'!$I422)</f>
        <v>1.5742935847369597</v>
      </c>
      <c r="F423" s="45">
        <f>IF(OR($A423="",$B423="",$C423=""),"",B423*'MPTO_working_3-way'!$I422)</f>
        <v>4.212017273071071</v>
      </c>
      <c r="G423" s="46">
        <f>IF(OR($A423="",$B423="",$C423=""),"",C423*'MPTO_working_3-way'!$I422)</f>
        <v>7.8506163530260311</v>
      </c>
      <c r="H423" s="44">
        <f>IF(OR($A423="",$B423="",$C423=""),"",'MPTO_working_3-way'!E422)</f>
        <v>1.5430698302964025</v>
      </c>
      <c r="I423" s="45">
        <f>IF(OR($A423="",$B423="",$C423=""),"",'MPTO_working_3-way'!F422)</f>
        <v>4.2857404624821784</v>
      </c>
      <c r="J423" s="46">
        <f>IF(OR($A423="",$B423="",$C423=""),"",'MPTO_working_3-way'!G422)</f>
        <v>8.4310434698340391</v>
      </c>
      <c r="K423" s="44">
        <f>IF(OR($A423="",$B423="",$C423=""),"",'OddsRatio_working_3-way'!H422)</f>
        <v>1.5534568741405677</v>
      </c>
      <c r="L423" s="45">
        <f>IF(OR($A423="",$B423="",$C423=""),"",'OddsRatio_working_3-way'!I422)</f>
        <v>4.2990370537006379</v>
      </c>
      <c r="M423" s="46">
        <f>IF(OR($A423="",$B423="",$C423=""),"",'OddsRatio_working_3-way'!J422)</f>
        <v>8.0864184081135413</v>
      </c>
      <c r="N423" s="47">
        <f t="shared" si="106"/>
        <v>63.520553580041714</v>
      </c>
      <c r="O423" s="48">
        <f t="shared" si="107"/>
        <v>23.741593046005693</v>
      </c>
      <c r="P423" s="48">
        <f t="shared" si="108"/>
        <v>12.737853373952589</v>
      </c>
      <c r="Q423" t="s">
        <v>250</v>
      </c>
      <c r="R423" t="s">
        <v>230</v>
      </c>
      <c r="S423" t="s">
        <v>497</v>
      </c>
      <c r="T423" s="50">
        <v>100</v>
      </c>
      <c r="U423" s="50">
        <f t="shared" si="109"/>
        <v>33.774834437086092</v>
      </c>
      <c r="V423" s="50">
        <f t="shared" si="110"/>
        <v>75.247524752475243</v>
      </c>
      <c r="W423" s="50">
        <f t="shared" si="111"/>
        <v>86.719787516600263</v>
      </c>
      <c r="X423" s="50">
        <f t="shared" si="112"/>
        <v>38.032687730924486</v>
      </c>
      <c r="Y423" s="50">
        <f t="shared" si="113"/>
        <v>79.505378046313652</v>
      </c>
      <c r="Z423" s="50">
        <f t="shared" si="114"/>
        <v>90.977640810438658</v>
      </c>
      <c r="AA423" s="50">
        <f t="shared" si="115"/>
        <v>-4.2578532938383944</v>
      </c>
      <c r="AB423" s="50">
        <f t="shared" si="116"/>
        <v>-4.2578532938384086</v>
      </c>
      <c r="AC423" s="50">
        <f t="shared" si="117"/>
        <v>-4.2578532938383944</v>
      </c>
      <c r="AF423">
        <v>2.13</v>
      </c>
      <c r="AG423">
        <v>1.75</v>
      </c>
      <c r="AH423" s="57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3">
        <f t="shared" si="105"/>
        <v>3.9132480226068633E-2</v>
      </c>
      <c r="E424" s="44">
        <f>IF(OR($A424="",$B424="",$C424=""),"",A424*'MPTO_working_3-way'!$I423)</f>
        <v>2.3900047045199577</v>
      </c>
      <c r="F424" s="45">
        <f>IF(OR($A424="",$B424="",$C424=""),"",B424*'MPTO_working_3-way'!$I423)</f>
        <v>3.1381800902827273</v>
      </c>
      <c r="G424" s="46">
        <f>IF(OR($A424="",$B424="",$C424=""),"",C424*'MPTO_working_3-way'!$I423)</f>
        <v>3.8032248776274113</v>
      </c>
      <c r="H424" s="44">
        <f>IF(OR($A424="",$B424="",$C424=""),"",'MPTO_working_3-way'!E423)</f>
        <v>2.3711378539743495</v>
      </c>
      <c r="I424" s="45">
        <f>IF(OR($A424="",$B424="",$C424=""),"",'MPTO_working_3-way'!F423)</f>
        <v>3.1438466954338073</v>
      </c>
      <c r="J424" s="46">
        <f>IF(OR($A424="",$B424="",$C424=""),"",'MPTO_working_3-way'!G423)</f>
        <v>3.8434946853222973</v>
      </c>
      <c r="K424" s="44">
        <f>IF(OR($A424="",$B424="",$C424=""),"",'OddsRatio_working_3-way'!H423)</f>
        <v>2.3794310078214131</v>
      </c>
      <c r="L424" s="45">
        <f>IF(OR($A424="",$B424="",$C424=""),"",'OddsRatio_working_3-way'!I423)</f>
        <v>3.1434235659994267</v>
      </c>
      <c r="M424" s="46">
        <f>IF(OR($A424="",$B424="",$C424=""),"",'OddsRatio_working_3-way'!J423)</f>
        <v>3.8225280621576623</v>
      </c>
      <c r="N424" s="47">
        <f t="shared" si="106"/>
        <v>41.840921823660352</v>
      </c>
      <c r="O424" s="48">
        <f t="shared" si="107"/>
        <v>31.865602713383705</v>
      </c>
      <c r="P424" s="48">
        <f t="shared" si="108"/>
        <v>26.293475462955957</v>
      </c>
      <c r="Q424" t="s">
        <v>229</v>
      </c>
      <c r="R424" t="s">
        <v>225</v>
      </c>
      <c r="S424" t="s">
        <v>497</v>
      </c>
      <c r="T424" s="50">
        <v>100</v>
      </c>
      <c r="U424" s="50">
        <f t="shared" si="109"/>
        <v>56.521739130434774</v>
      </c>
      <c r="V424" s="50">
        <f t="shared" si="110"/>
        <v>66.88741721854305</v>
      </c>
      <c r="W424" s="50">
        <f t="shared" si="111"/>
        <v>72.67759562841529</v>
      </c>
      <c r="X424" s="50">
        <f t="shared" si="112"/>
        <v>60.434987153041654</v>
      </c>
      <c r="Y424" s="50">
        <f t="shared" si="113"/>
        <v>70.800665241149915</v>
      </c>
      <c r="Z424" s="50">
        <f t="shared" si="114"/>
        <v>76.590843651022183</v>
      </c>
      <c r="AA424" s="50">
        <f t="shared" si="115"/>
        <v>-3.9132480226068793</v>
      </c>
      <c r="AB424" s="50">
        <f t="shared" si="116"/>
        <v>-3.9132480226068651</v>
      </c>
      <c r="AC424" s="50">
        <f t="shared" si="117"/>
        <v>-3.9132480226068935</v>
      </c>
      <c r="AF424">
        <v>2.37</v>
      </c>
      <c r="AG424">
        <v>1.61</v>
      </c>
      <c r="AH424" s="57" t="s">
        <v>419</v>
      </c>
      <c r="AJ424" t="s">
        <v>309</v>
      </c>
    </row>
    <row r="425" spans="1:36" s="50" customFormat="1" ht="15" x14ac:dyDescent="0.25">
      <c r="A425">
        <v>2.17</v>
      </c>
      <c r="B425">
        <v>3.13</v>
      </c>
      <c r="C425">
        <v>3.84</v>
      </c>
      <c r="D425" s="43">
        <f t="shared" si="105"/>
        <v>4.0734977645598081E-2</v>
      </c>
      <c r="E425" s="44">
        <f>IF(OR($A425="",$B425="",$C425=""),"",A425*'MPTO_working_3-way'!$I424)</f>
        <v>2.2583949014909477</v>
      </c>
      <c r="F425" s="45">
        <f>IF(OR($A425="",$B425="",$C425=""),"",B425*'MPTO_working_3-way'!$I424)</f>
        <v>3.2575004800307217</v>
      </c>
      <c r="G425" s="46">
        <f>IF(OR($A425="",$B425="",$C425=""),"",C425*'MPTO_working_3-way'!$I424)</f>
        <v>3.9964223141590964</v>
      </c>
      <c r="H425" s="44">
        <f>IF(OR($A425="",$B425="",$C425=""),"",'MPTO_working_3-way'!E424)</f>
        <v>2.2358801347523332</v>
      </c>
      <c r="I425" s="45">
        <f>IF(OR($A425="",$B425="",$C425=""),"",'MPTO_working_3-way'!F424)</f>
        <v>3.2689300501955967</v>
      </c>
      <c r="J425" s="46">
        <f>IF(OR($A425="",$B425="",$C425=""),"",'MPTO_working_3-way'!G424)</f>
        <v>4.0512344914513223</v>
      </c>
      <c r="K425" s="44">
        <f>IF(OR($A425="",$B425="",$C425=""),"",'OddsRatio_working_3-way'!H424)</f>
        <v>2.245381740761879</v>
      </c>
      <c r="L425" s="45">
        <f>IF(OR($A425="",$B425="",$C425=""),"",'OddsRatio_working_3-way'!I424)</f>
        <v>3.2672334254895747</v>
      </c>
      <c r="M425" s="46">
        <f>IF(OR($A425="",$B425="",$C425=""),"",'OddsRatio_working_3-way'!J424)</f>
        <v>4.0229779006527657</v>
      </c>
      <c r="N425" s="47">
        <f t="shared" si="106"/>
        <v>44.279235634999878</v>
      </c>
      <c r="O425" s="48">
        <f t="shared" si="107"/>
        <v>30.698383810846558</v>
      </c>
      <c r="P425" s="48">
        <f t="shared" si="108"/>
        <v>25.022380554153571</v>
      </c>
      <c r="Q425" t="s">
        <v>232</v>
      </c>
      <c r="R425" t="s">
        <v>227</v>
      </c>
      <c r="S425" t="s">
        <v>497</v>
      </c>
      <c r="T425" s="50">
        <v>100</v>
      </c>
      <c r="U425" s="50">
        <f t="shared" si="109"/>
        <v>53.917050691244242</v>
      </c>
      <c r="V425" s="50">
        <f t="shared" si="110"/>
        <v>68.051118210862612</v>
      </c>
      <c r="W425" s="50">
        <f t="shared" si="111"/>
        <v>73.958333333333343</v>
      </c>
      <c r="X425" s="50">
        <f t="shared" si="112"/>
        <v>57.990548455804046</v>
      </c>
      <c r="Y425" s="50">
        <f t="shared" si="113"/>
        <v>72.124615975422429</v>
      </c>
      <c r="Z425" s="50">
        <f t="shared" si="114"/>
        <v>78.031831097893132</v>
      </c>
      <c r="AA425" s="50">
        <f t="shared" si="115"/>
        <v>-4.0734977645598036</v>
      </c>
      <c r="AB425" s="50">
        <f t="shared" si="116"/>
        <v>-4.0734977645598178</v>
      </c>
      <c r="AC425" s="50">
        <f t="shared" si="117"/>
        <v>-4.0734977645597894</v>
      </c>
      <c r="AD425" s="51"/>
      <c r="AE425" s="51"/>
      <c r="AF425">
        <v>2.4900000000000002</v>
      </c>
      <c r="AG425">
        <v>1.56</v>
      </c>
      <c r="AH425" s="57" t="s">
        <v>427</v>
      </c>
      <c r="AI425" s="51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3">
        <f t="shared" si="105"/>
        <v>3.8403579250990028E-2</v>
      </c>
      <c r="E426" s="44">
        <f>IF(OR($A426="",$B426="",$C426=""),"",A426*'MPTO_working_3-way'!$I425)</f>
        <v>3.260587238848109</v>
      </c>
      <c r="F426" s="45">
        <f>IF(OR($A426="",$B426="",$C426=""),"",B426*'MPTO_working_3-way'!$I425)</f>
        <v>3.1982830240930493</v>
      </c>
      <c r="G426" s="46">
        <f>IF(OR($A426="",$B426="",$C426=""),"",C426*'MPTO_working_3-way'!$I425)</f>
        <v>2.6271610555050047</v>
      </c>
      <c r="H426" s="44">
        <f>IF(OR($A426="",$B426="",$C426=""),"",'MPTO_working_3-way'!E425)</f>
        <v>3.2715004000439269</v>
      </c>
      <c r="I426" s="45">
        <f>IF(OR($A426="",$B426="",$C426=""),"",'MPTO_working_3-way'!F425)</f>
        <v>3.2064217538545519</v>
      </c>
      <c r="J426" s="46">
        <f>IF(OR($A426="",$B426="",$C426=""),"",'MPTO_working_3-way'!G425)</f>
        <v>2.6146817460864771</v>
      </c>
      <c r="K426" s="44">
        <f>IF(OR($A426="",$B426="",$C426=""),"",'OddsRatio_working_3-way'!H425)</f>
        <v>3.2663803753315883</v>
      </c>
      <c r="L426" s="45">
        <f>IF(OR($A426="",$B426="",$C426=""),"",'OddsRatio_working_3-way'!I425)</f>
        <v>3.2028370003222917</v>
      </c>
      <c r="M426" s="46">
        <f>IF(OR($A426="",$B426="",$C426=""),"",'OddsRatio_working_3-way'!J425)</f>
        <v>2.6203560627370694</v>
      </c>
      <c r="N426" s="47">
        <f t="shared" si="106"/>
        <v>30.669322019222438</v>
      </c>
      <c r="O426" s="48">
        <f t="shared" si="107"/>
        <v>31.26677634427223</v>
      </c>
      <c r="P426" s="48">
        <f t="shared" si="108"/>
        <v>38.063901636505321</v>
      </c>
      <c r="Q426" t="s">
        <v>238</v>
      </c>
      <c r="R426" t="s">
        <v>251</v>
      </c>
      <c r="S426" t="s">
        <v>497</v>
      </c>
      <c r="T426" s="50">
        <v>100</v>
      </c>
      <c r="U426" s="50">
        <f t="shared" si="109"/>
        <v>68.152866242038215</v>
      </c>
      <c r="V426" s="50">
        <f t="shared" si="110"/>
        <v>67.532467532467535</v>
      </c>
      <c r="W426" s="50">
        <f t="shared" si="111"/>
        <v>60.474308300395251</v>
      </c>
      <c r="X426" s="50">
        <f t="shared" si="112"/>
        <v>71.993224167137214</v>
      </c>
      <c r="Y426" s="50">
        <f t="shared" si="113"/>
        <v>71.372825457566535</v>
      </c>
      <c r="Z426" s="50">
        <f t="shared" si="114"/>
        <v>64.31466622549425</v>
      </c>
      <c r="AA426" s="50">
        <f t="shared" si="115"/>
        <v>-3.8403579250989992</v>
      </c>
      <c r="AB426" s="50">
        <f t="shared" si="116"/>
        <v>-3.8403579250989992</v>
      </c>
      <c r="AC426" s="50">
        <f t="shared" si="117"/>
        <v>-3.8403579250989992</v>
      </c>
      <c r="AF426">
        <v>2.2200000000000002</v>
      </c>
      <c r="AG426">
        <v>1.69</v>
      </c>
      <c r="AH426" s="57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3">
        <f t="shared" si="105"/>
        <v>5.6834672543891518E-2</v>
      </c>
      <c r="E427" s="44">
        <f>IF(OR($A427="",$B427="",$C427=""),"",A427*'MPTO_working_3-way'!$I426)</f>
        <v>1.7860505965991766</v>
      </c>
      <c r="F427" s="45">
        <f>IF(OR($A427="",$B427="",$C427=""),"",B427*'MPTO_working_3-way'!$I426)</f>
        <v>3.7940364744325703</v>
      </c>
      <c r="G427" s="46">
        <f>IF(OR($A427="",$B427="",$C427=""),"",C427*'MPTO_working_3-way'!$I426)</f>
        <v>5.6646338448352589</v>
      </c>
      <c r="H427" s="44">
        <f>IF(OR($A427="",$B427="",$C427=""),"",'MPTO_working_3-way'!E426)</f>
        <v>1.7458981875037178</v>
      </c>
      <c r="I427" s="45">
        <f>IF(OR($A427="",$B427="",$C427=""),"",'MPTO_working_3-way'!F426)</f>
        <v>3.8519815804157429</v>
      </c>
      <c r="J427" s="46">
        <f>IF(OR($A427="",$B427="",$C427=""),"",'MPTO_working_3-way'!G426)</f>
        <v>5.9657942833437367</v>
      </c>
      <c r="K427" s="44">
        <f>IF(OR($A427="",$B427="",$C427=""),"",'OddsRatio_working_3-way'!H426)</f>
        <v>1.7601065430259528</v>
      </c>
      <c r="L427" s="45">
        <f>IF(OR($A427="",$B427="",$C427=""),"",'OddsRatio_working_3-way'!I426)</f>
        <v>3.8531535455611867</v>
      </c>
      <c r="M427" s="46">
        <f>IF(OR($A427="",$B427="",$C427=""),"",'OddsRatio_working_3-way'!J426)</f>
        <v>5.8029920689755894</v>
      </c>
      <c r="N427" s="47">
        <f t="shared" si="106"/>
        <v>55.98945527658077</v>
      </c>
      <c r="O427" s="48">
        <f t="shared" si="107"/>
        <v>26.357153041064485</v>
      </c>
      <c r="P427" s="48">
        <f t="shared" si="108"/>
        <v>17.653391682354755</v>
      </c>
      <c r="Q427" t="s">
        <v>396</v>
      </c>
      <c r="R427" t="s">
        <v>374</v>
      </c>
      <c r="S427" t="s">
        <v>497</v>
      </c>
      <c r="T427" s="50">
        <v>100</v>
      </c>
      <c r="U427" s="50">
        <f t="shared" si="109"/>
        <v>40.828402366863905</v>
      </c>
      <c r="V427" s="50">
        <f t="shared" si="110"/>
        <v>72.14484679665739</v>
      </c>
      <c r="W427" s="50">
        <f t="shared" si="111"/>
        <v>81.343283582089541</v>
      </c>
      <c r="X427" s="50">
        <f t="shared" si="112"/>
        <v>46.511869621253069</v>
      </c>
      <c r="Y427" s="50">
        <f t="shared" si="113"/>
        <v>77.828314051046547</v>
      </c>
      <c r="Z427" s="50">
        <f t="shared" si="114"/>
        <v>87.026750836478712</v>
      </c>
      <c r="AA427" s="50">
        <f t="shared" si="115"/>
        <v>-5.6834672543891642</v>
      </c>
      <c r="AB427" s="50">
        <f t="shared" si="116"/>
        <v>-5.6834672543891571</v>
      </c>
      <c r="AC427" s="50">
        <f t="shared" si="117"/>
        <v>-5.6834672543891713</v>
      </c>
      <c r="AF427">
        <v>2.56</v>
      </c>
      <c r="AG427">
        <v>1.51</v>
      </c>
      <c r="AH427" s="57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3">
        <f t="shared" si="105"/>
        <v>4.9184574890451804E-2</v>
      </c>
      <c r="E428" s="44">
        <f>IF(OR($A428="",$B428="",$C428=""),"",A428*'MPTO_working_3-way'!$I427)</f>
        <v>2.748863586212984</v>
      </c>
      <c r="F428" s="45">
        <f>IF(OR($A428="",$B428="",$C428=""),"",B428*'MPTO_working_3-way'!$I427)</f>
        <v>2.8642738894509332</v>
      </c>
      <c r="G428" s="46">
        <f>IF(OR($A428="",$B428="",$C428=""),"",C428*'MPTO_working_3-way'!$I427)</f>
        <v>3.4832927886362999</v>
      </c>
      <c r="H428" s="44">
        <f>IF(OR($A428="",$B428="",$C428=""),"",'MPTO_working_3-way'!E427)</f>
        <v>2.7375919730796405</v>
      </c>
      <c r="I428" s="45">
        <f>IF(OR($A428="",$B428="",$C428=""),"",'MPTO_working_3-way'!F427)</f>
        <v>2.8579144286858646</v>
      </c>
      <c r="J428" s="46">
        <f>IF(OR($A428="",$B428="",$C428=""),"",'MPTO_working_3-way'!G427)</f>
        <v>3.5111131526372419</v>
      </c>
      <c r="K428" s="44">
        <f>IF(OR($A428="",$B428="",$C428=""),"",'OddsRatio_working_3-way'!H427)</f>
        <v>2.7432065086338091</v>
      </c>
      <c r="L428" s="45">
        <f>IF(OR($A428="",$B428="",$C428=""),"",'OddsRatio_working_3-way'!I427)</f>
        <v>2.8615723826768451</v>
      </c>
      <c r="M428" s="46">
        <f>IF(OR($A428="",$B428="",$C428=""),"",'OddsRatio_working_3-way'!J427)</f>
        <v>3.4964438889076761</v>
      </c>
      <c r="N428" s="47">
        <f t="shared" si="106"/>
        <v>36.378669535132005</v>
      </c>
      <c r="O428" s="48">
        <f t="shared" si="107"/>
        <v>34.912862337745743</v>
      </c>
      <c r="P428" s="48">
        <f t="shared" si="108"/>
        <v>28.708468127122249</v>
      </c>
      <c r="Q428" t="s">
        <v>398</v>
      </c>
      <c r="R428" t="s">
        <v>395</v>
      </c>
      <c r="S428" t="s">
        <v>497</v>
      </c>
      <c r="T428" s="50">
        <v>100</v>
      </c>
      <c r="U428" s="50">
        <f t="shared" si="109"/>
        <v>61.832061068702288</v>
      </c>
      <c r="V428" s="50">
        <f t="shared" si="110"/>
        <v>63.369963369963365</v>
      </c>
      <c r="W428" s="50">
        <f t="shared" si="111"/>
        <v>69.879518072289159</v>
      </c>
      <c r="X428" s="50">
        <f t="shared" si="112"/>
        <v>66.750518557747469</v>
      </c>
      <c r="Y428" s="50">
        <f t="shared" si="113"/>
        <v>68.288420859008554</v>
      </c>
      <c r="Z428" s="50">
        <f t="shared" si="114"/>
        <v>74.79797556133434</v>
      </c>
      <c r="AA428" s="50">
        <f t="shared" si="115"/>
        <v>-4.9184574890451813</v>
      </c>
      <c r="AB428" s="50">
        <f t="shared" si="116"/>
        <v>-4.9184574890451884</v>
      </c>
      <c r="AC428" s="50">
        <f t="shared" si="117"/>
        <v>-4.9184574890451813</v>
      </c>
      <c r="AF428">
        <v>2.68</v>
      </c>
      <c r="AG428">
        <v>1.47</v>
      </c>
      <c r="AH428" s="57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3">
        <f t="shared" si="105"/>
        <v>2.232497624177876E-2</v>
      </c>
      <c r="E429" s="44">
        <f>IF(OR($A429="",$B429="",$C429=""),"",A429*'MPTO_working_3-way'!$I428)</f>
        <v>2.4842496922675226</v>
      </c>
      <c r="F429" s="45">
        <f>IF(OR($A429="",$B429="",$C429=""),"",B429*'MPTO_working_3-way'!$I428)</f>
        <v>3.3941189211227054</v>
      </c>
      <c r="G429" s="46">
        <f>IF(OR($A429="",$B429="",$C429=""),"",C429*'MPTO_working_3-way'!$I428)</f>
        <v>3.3021096732609454</v>
      </c>
      <c r="H429" s="44">
        <f>IF(OR($A429="",$B429="",$C429=""),"",'MPTO_working_3-way'!E428)</f>
        <v>2.4747515024827598</v>
      </c>
      <c r="I429" s="45">
        <f>IF(OR($A429="",$B429="",$C429=""),"",'MPTO_working_3-way'!F428)</f>
        <v>3.4041028092029646</v>
      </c>
      <c r="J429" s="46">
        <f>IF(OR($A429="",$B429="",$C429=""),"",'MPTO_working_3-way'!G428)</f>
        <v>3.3095501943859564</v>
      </c>
      <c r="K429" s="44">
        <f>IF(OR($A429="",$B429="",$C429=""),"",'OddsRatio_working_3-way'!H428)</f>
        <v>2.4789826490859439</v>
      </c>
      <c r="L429" s="45">
        <f>IF(OR($A429="",$B429="",$C429=""),"",'OddsRatio_working_3-way'!I428)</f>
        <v>3.3994683537618111</v>
      </c>
      <c r="M429" s="46">
        <f>IF(OR($A429="",$B429="",$C429=""),"",'OddsRatio_working_3-way'!J428)</f>
        <v>3.3063855296934648</v>
      </c>
      <c r="N429" s="47">
        <f t="shared" si="106"/>
        <v>40.253602651641692</v>
      </c>
      <c r="O429" s="48">
        <f t="shared" si="107"/>
        <v>29.462727242014854</v>
      </c>
      <c r="P429" s="48">
        <f t="shared" si="108"/>
        <v>30.28367010634344</v>
      </c>
      <c r="Q429" t="s">
        <v>100</v>
      </c>
      <c r="R429" t="s">
        <v>142</v>
      </c>
      <c r="S429" t="s">
        <v>497</v>
      </c>
      <c r="T429" s="50">
        <v>100</v>
      </c>
      <c r="U429" s="50">
        <f t="shared" si="109"/>
        <v>58.847736625514408</v>
      </c>
      <c r="V429" s="50">
        <f t="shared" si="110"/>
        <v>69.879518072289159</v>
      </c>
      <c r="W429" s="50">
        <f t="shared" si="111"/>
        <v>69.040247678018574</v>
      </c>
      <c r="X429" s="50">
        <f t="shared" si="112"/>
        <v>61.080234249692268</v>
      </c>
      <c r="Y429" s="50">
        <f t="shared" si="113"/>
        <v>72.112015696467012</v>
      </c>
      <c r="Z429" s="50">
        <f t="shared" si="114"/>
        <v>71.272745302196441</v>
      </c>
      <c r="AA429" s="50">
        <f t="shared" si="115"/>
        <v>-2.23249762417786</v>
      </c>
      <c r="AB429" s="50">
        <f t="shared" si="116"/>
        <v>-2.2324976241778529</v>
      </c>
      <c r="AC429" s="50">
        <f t="shared" si="117"/>
        <v>-2.2324976241778671</v>
      </c>
      <c r="AF429">
        <v>1.96</v>
      </c>
      <c r="AG429">
        <v>1.94</v>
      </c>
      <c r="AH429" s="57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3">
        <f t="shared" si="105"/>
        <v>2.4033494644119413E-2</v>
      </c>
      <c r="E430" s="44">
        <f>IF(OR($A430="",$B430="",$C430=""),"",A430*'MPTO_working_3-way'!$I429)</f>
        <v>2.0480669892882388</v>
      </c>
      <c r="F430" s="45">
        <f>IF(OR($A430="",$B430="",$C430=""),"",B430*'MPTO_working_3-way'!$I429)</f>
        <v>3.5533962264150944</v>
      </c>
      <c r="G430" s="46">
        <f>IF(OR($A430="",$B430="",$C430=""),"",C430*'MPTO_working_3-way'!$I429)</f>
        <v>4.3419020172910665</v>
      </c>
      <c r="H430" s="44">
        <f>IF(OR($A430="",$B430="",$C430=""),"",'MPTO_working_3-way'!E429)</f>
        <v>2.0325664499253993</v>
      </c>
      <c r="I430" s="45">
        <f>IF(OR($A430="",$B430="",$C430=""),"",'MPTO_working_3-way'!F429)</f>
        <v>3.5692198214516755</v>
      </c>
      <c r="J430" s="46">
        <f>IF(OR($A430="",$B430="",$C430=""),"",'MPTO_working_3-way'!G429)</f>
        <v>4.3890855574559486</v>
      </c>
      <c r="K430" s="44">
        <f>IF(OR($A430="",$B430="",$C430=""),"",'OddsRatio_working_3-way'!H429)</f>
        <v>2.0387693398435571</v>
      </c>
      <c r="L430" s="45">
        <f>IF(OR($A430="",$B430="",$C430=""),"",'OddsRatio_working_3-way'!I429)</f>
        <v>3.5657602694135853</v>
      </c>
      <c r="M430" s="46">
        <f>IF(OR($A430="",$B430="",$C430=""),"",'OddsRatio_working_3-way'!J429)</f>
        <v>4.3656126610931247</v>
      </c>
      <c r="N430" s="47">
        <f t="shared" si="106"/>
        <v>48.826527903148722</v>
      </c>
      <c r="O430" s="48">
        <f t="shared" si="107"/>
        <v>28.142091010460362</v>
      </c>
      <c r="P430" s="48">
        <f t="shared" si="108"/>
        <v>23.031381086390908</v>
      </c>
      <c r="Q430" t="s">
        <v>104</v>
      </c>
      <c r="R430" t="s">
        <v>289</v>
      </c>
      <c r="S430" t="s">
        <v>497</v>
      </c>
      <c r="T430" s="50">
        <v>100</v>
      </c>
      <c r="U430" s="50">
        <f t="shared" si="109"/>
        <v>50</v>
      </c>
      <c r="V430" s="50">
        <f t="shared" si="110"/>
        <v>71.181556195965413</v>
      </c>
      <c r="W430" s="50">
        <f t="shared" si="111"/>
        <v>76.415094339622627</v>
      </c>
      <c r="X430" s="50">
        <f t="shared" si="112"/>
        <v>52.403349464411939</v>
      </c>
      <c r="Y430" s="50">
        <f t="shared" si="113"/>
        <v>73.584905660377359</v>
      </c>
      <c r="Z430" s="50">
        <f t="shared" si="114"/>
        <v>78.818443804034573</v>
      </c>
      <c r="AA430" s="50">
        <f t="shared" si="115"/>
        <v>-2.4033494644119386</v>
      </c>
      <c r="AB430" s="50">
        <f t="shared" si="116"/>
        <v>-2.4033494644119457</v>
      </c>
      <c r="AC430" s="50">
        <f t="shared" si="117"/>
        <v>-2.4033494644119457</v>
      </c>
      <c r="AF430">
        <v>1.88</v>
      </c>
      <c r="AG430">
        <v>2.02</v>
      </c>
      <c r="AH430" s="57" t="s">
        <v>419</v>
      </c>
      <c r="AJ430" t="s">
        <v>310</v>
      </c>
    </row>
    <row r="431" spans="1:36" s="50" customFormat="1" ht="15" x14ac:dyDescent="0.25">
      <c r="A431">
        <v>3.03</v>
      </c>
      <c r="B431">
        <v>3.32</v>
      </c>
      <c r="C431">
        <v>2.56</v>
      </c>
      <c r="D431" s="43">
        <f t="shared" si="105"/>
        <v>2.1862822577438434E-2</v>
      </c>
      <c r="E431" s="44">
        <f>IF(OR($A431="",$B431="",$C431=""),"",A431*'MPTO_working_3-way'!$I430)</f>
        <v>3.0962443524096384</v>
      </c>
      <c r="F431" s="45">
        <f>IF(OR($A431="",$B431="",$C431=""),"",B431*'MPTO_working_3-way'!$I430)</f>
        <v>3.3925845709570956</v>
      </c>
      <c r="G431" s="46">
        <f>IF(OR($A431="",$B431="",$C431=""),"",C431*'MPTO_working_3-way'!$I430)</f>
        <v>2.6159688257982423</v>
      </c>
      <c r="H431" s="44">
        <f>IF(OR($A431="",$B431="",$C431=""),"",'MPTO_working_3-way'!E430)</f>
        <v>3.0984175548042203</v>
      </c>
      <c r="I431" s="45">
        <f>IF(OR($A431="",$B431="",$C431=""),"",'MPTO_working_3-way'!F430)</f>
        <v>3.4023186122429996</v>
      </c>
      <c r="J431" s="46">
        <f>IF(OR($A431="",$B431="",$C431=""),"",'MPTO_working_3-way'!G430)</f>
        <v>2.6086680288235566</v>
      </c>
      <c r="K431" s="44">
        <f>IF(OR($A431="",$B431="",$C431=""),"",'OddsRatio_working_3-way'!H430)</f>
        <v>3.0977316672563053</v>
      </c>
      <c r="L431" s="45">
        <f>IF(OR($A431="",$B431="",$C431=""),"",'OddsRatio_working_3-way'!I430)</f>
        <v>3.3974076197214909</v>
      </c>
      <c r="M431" s="46">
        <f>IF(OR($A431="",$B431="",$C431=""),"",'OddsRatio_working_3-way'!J430)</f>
        <v>2.612049951192037</v>
      </c>
      <c r="N431" s="47">
        <f t="shared" si="106"/>
        <v>32.297192539786288</v>
      </c>
      <c r="O431" s="48">
        <f t="shared" si="107"/>
        <v>29.476052227576037</v>
      </c>
      <c r="P431" s="48">
        <f t="shared" si="108"/>
        <v>38.226755232637679</v>
      </c>
      <c r="Q431" t="s">
        <v>99</v>
      </c>
      <c r="R431" t="s">
        <v>141</v>
      </c>
      <c r="S431" t="s">
        <v>497</v>
      </c>
      <c r="T431" s="50">
        <v>100</v>
      </c>
      <c r="U431" s="50">
        <f t="shared" si="109"/>
        <v>66.996699669967001</v>
      </c>
      <c r="V431" s="50">
        <f t="shared" si="110"/>
        <v>69.879518072289159</v>
      </c>
      <c r="W431" s="50">
        <f t="shared" si="111"/>
        <v>60.9375</v>
      </c>
      <c r="X431" s="50">
        <f t="shared" si="112"/>
        <v>69.182981927710841</v>
      </c>
      <c r="Y431" s="50">
        <f t="shared" si="113"/>
        <v>72.065800330032999</v>
      </c>
      <c r="Z431" s="50">
        <f t="shared" si="114"/>
        <v>63.123782257743841</v>
      </c>
      <c r="AA431" s="50">
        <f t="shared" si="115"/>
        <v>-2.1862822577438408</v>
      </c>
      <c r="AB431" s="50">
        <f t="shared" si="116"/>
        <v>-2.1862822577438408</v>
      </c>
      <c r="AC431" s="50">
        <f t="shared" si="117"/>
        <v>-2.1862822577438408</v>
      </c>
      <c r="AD431" s="51"/>
      <c r="AE431" s="51"/>
      <c r="AF431">
        <v>2.0499999999999998</v>
      </c>
      <c r="AG431">
        <v>1.87</v>
      </c>
      <c r="AH431" s="57" t="s">
        <v>429</v>
      </c>
      <c r="AI431" s="51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3">
        <f t="shared" si="105"/>
        <v>3.1357374522333892E-2</v>
      </c>
      <c r="E432" s="44">
        <f>IF(OR($A432="",$B432="",$C432=""),"",A432*'MPTO_working_3-way'!$I431)</f>
        <v>1.5676632092739475</v>
      </c>
      <c r="F432" s="45">
        <f>IF(OR($A432="",$B432="",$C432=""),"",B432*'MPTO_working_3-way'!$I431)</f>
        <v>4.3110738255033549</v>
      </c>
      <c r="G432" s="46">
        <f>IF(OR($A432="",$B432="",$C432=""),"",C432*'MPTO_working_3-way'!$I431)</f>
        <v>7.6836124401913874</v>
      </c>
      <c r="H432" s="44">
        <f>IF(OR($A432="",$B432="",$C432=""),"",'MPTO_working_3-way'!E431)</f>
        <v>1.5445392322190261</v>
      </c>
      <c r="I432" s="45">
        <f>IF(OR($A432="",$B432="",$C432=""),"",'MPTO_working_3-way'!F431)</f>
        <v>4.3709734016422201</v>
      </c>
      <c r="J432" s="46">
        <f>IF(OR($A432="",$B432="",$C432=""),"",'MPTO_working_3-way'!G431)</f>
        <v>8.079128291607212</v>
      </c>
      <c r="K432" s="44">
        <f>IF(OR($A432="",$B432="",$C432=""),"",'OddsRatio_working_3-way'!H431)</f>
        <v>1.5523245253816871</v>
      </c>
      <c r="L432" s="45">
        <f>IF(OR($A432="",$B432="",$C432=""),"",'OddsRatio_working_3-way'!I431)</f>
        <v>4.3776769052187765</v>
      </c>
      <c r="M432" s="46">
        <f>IF(OR($A432="",$B432="",$C432=""),"",'OddsRatio_working_3-way'!J431)</f>
        <v>7.850948439830538</v>
      </c>
      <c r="N432" s="47">
        <f t="shared" si="106"/>
        <v>63.78921148906359</v>
      </c>
      <c r="O432" s="48">
        <f t="shared" si="107"/>
        <v>23.196076905114037</v>
      </c>
      <c r="P432" s="48">
        <f t="shared" si="108"/>
        <v>13.01471160582237</v>
      </c>
      <c r="Q432" t="s">
        <v>256</v>
      </c>
      <c r="R432" t="s">
        <v>477</v>
      </c>
      <c r="S432" t="s">
        <v>497</v>
      </c>
      <c r="T432" s="50">
        <v>100</v>
      </c>
      <c r="U432" s="50">
        <f t="shared" si="109"/>
        <v>34.21052631578948</v>
      </c>
      <c r="V432" s="50">
        <f t="shared" si="110"/>
        <v>76.076555023923447</v>
      </c>
      <c r="W432" s="50">
        <f t="shared" si="111"/>
        <v>86.577181208053688</v>
      </c>
      <c r="X432" s="50">
        <f t="shared" si="112"/>
        <v>37.346263768022872</v>
      </c>
      <c r="Y432" s="50">
        <f t="shared" si="113"/>
        <v>79.212292476156847</v>
      </c>
      <c r="Z432" s="50">
        <f t="shared" si="114"/>
        <v>89.712918660287087</v>
      </c>
      <c r="AA432" s="50">
        <f t="shared" si="115"/>
        <v>-3.1357374522333927</v>
      </c>
      <c r="AB432" s="50">
        <f t="shared" si="116"/>
        <v>-3.1357374522333998</v>
      </c>
      <c r="AC432" s="50">
        <f t="shared" si="117"/>
        <v>-3.1357374522333998</v>
      </c>
      <c r="AF432">
        <v>1.87</v>
      </c>
      <c r="AG432">
        <v>2.02</v>
      </c>
      <c r="AH432" s="57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3">
        <f t="shared" si="105"/>
        <v>2.9496320147194055E-2</v>
      </c>
      <c r="E433" s="44">
        <f>IF(OR($A433="",$B433="",$C433=""),"",A433*'MPTO_working_3-way'!$I432)</f>
        <v>1.4412948482060717</v>
      </c>
      <c r="F433" s="45">
        <f>IF(OR($A433="",$B433="",$C433=""),"",B433*'MPTO_working_3-way'!$I432)</f>
        <v>4.6121435142594294</v>
      </c>
      <c r="G433" s="46">
        <f>IF(OR($A433="",$B433="",$C433=""),"",C433*'MPTO_working_3-way'!$I432)</f>
        <v>11.190624999999999</v>
      </c>
      <c r="H433" s="44">
        <f>IF(OR($A433="",$B433="",$C433=""),"",'MPTO_working_3-way'!E432)</f>
        <v>1.4195398948264402</v>
      </c>
      <c r="I433" s="45">
        <f>IF(OR($A433="",$B433="",$C433=""),"",'MPTO_working_3-way'!F432)</f>
        <v>4.6864269766725695</v>
      </c>
      <c r="J433" s="46">
        <f>IF(OR($A433="",$B433="",$C433=""),"",'MPTO_working_3-way'!G432)</f>
        <v>12.170748775367386</v>
      </c>
      <c r="K433" s="44">
        <f>IF(OR($A433="",$B433="",$C433=""),"",'OddsRatio_working_3-way'!H432)</f>
        <v>1.4265768628518052</v>
      </c>
      <c r="L433" s="45">
        <f>IF(OR($A433="",$B433="",$C433=""),"",'OddsRatio_working_3-way'!I432)</f>
        <v>4.7112187068107074</v>
      </c>
      <c r="M433" s="46">
        <f>IF(OR($A433="",$B433="",$C433=""),"",'OddsRatio_working_3-way'!J432)</f>
        <v>11.525784090868296</v>
      </c>
      <c r="N433" s="47">
        <f t="shared" si="106"/>
        <v>69.382056089679665</v>
      </c>
      <c r="O433" s="48">
        <f t="shared" si="107"/>
        <v>21.681892528024896</v>
      </c>
      <c r="P433" s="48">
        <f t="shared" si="108"/>
        <v>8.9360513822954477</v>
      </c>
      <c r="Q433" t="s">
        <v>478</v>
      </c>
      <c r="R433" t="s">
        <v>479</v>
      </c>
      <c r="S433" t="s">
        <v>497</v>
      </c>
      <c r="T433" s="50">
        <v>100</v>
      </c>
      <c r="U433" s="50">
        <f t="shared" si="109"/>
        <v>28.571428571428573</v>
      </c>
      <c r="V433" s="50">
        <f t="shared" si="110"/>
        <v>77.678571428571431</v>
      </c>
      <c r="W433" s="50">
        <f t="shared" si="111"/>
        <v>90.800367985280602</v>
      </c>
      <c r="X433" s="50">
        <f t="shared" si="112"/>
        <v>31.521060586147982</v>
      </c>
      <c r="Y433" s="50">
        <f t="shared" si="113"/>
        <v>80.628203443290843</v>
      </c>
      <c r="Z433" s="50">
        <f t="shared" si="114"/>
        <v>93.75</v>
      </c>
      <c r="AA433" s="50">
        <f t="shared" si="115"/>
        <v>-2.9496320147194091</v>
      </c>
      <c r="AB433" s="50">
        <f t="shared" si="116"/>
        <v>-2.9496320147194126</v>
      </c>
      <c r="AC433" s="50">
        <f t="shared" si="117"/>
        <v>-2.9496320147193984</v>
      </c>
      <c r="AF433">
        <v>1.92</v>
      </c>
      <c r="AG433">
        <v>1.97</v>
      </c>
      <c r="AH433" s="57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3">
        <f t="shared" si="105"/>
        <v>2.7659869151494876E-2</v>
      </c>
      <c r="E434" s="44">
        <f>IF(OR($A434="",$B434="",$C434=""),"",A434*'MPTO_working_3-way'!$I433)</f>
        <v>2.6616390611023717</v>
      </c>
      <c r="F434" s="45">
        <f>IF(OR($A434="",$B434="",$C434=""),"",B434*'MPTO_working_3-way'!$I433)</f>
        <v>3.1138094035290291</v>
      </c>
      <c r="G434" s="46">
        <f>IF(OR($A434="",$B434="",$C434=""),"",C434*'MPTO_working_3-way'!$I433)</f>
        <v>3.2987881799762984</v>
      </c>
      <c r="H434" s="44">
        <f>IF(OR($A434="",$B434="",$C434=""),"",'MPTO_working_3-way'!E433)</f>
        <v>2.6533614407945869</v>
      </c>
      <c r="I434" s="45">
        <f>IF(OR($A434="",$B434="",$C434=""),"",'MPTO_working_3-way'!F433)</f>
        <v>3.1170802110809448</v>
      </c>
      <c r="J434" s="46">
        <f>IF(OR($A434="",$B434="",$C434=""),"",'MPTO_working_3-way'!G433)</f>
        <v>3.3079008314556777</v>
      </c>
      <c r="K434" s="44">
        <f>IF(OR($A434="",$B434="",$C434=""),"",'OddsRatio_working_3-way'!H433)</f>
        <v>2.6571982738971243</v>
      </c>
      <c r="L434" s="45">
        <f>IF(OR($A434="",$B434="",$C434=""),"",'OddsRatio_working_3-way'!I433)</f>
        <v>3.1157940226485294</v>
      </c>
      <c r="M434" s="46">
        <f>IF(OR($A434="",$B434="",$C434=""),"",'OddsRatio_working_3-way'!J433)</f>
        <v>3.303401374410468</v>
      </c>
      <c r="N434" s="47">
        <f t="shared" si="106"/>
        <v>37.570834250750352</v>
      </c>
      <c r="O434" s="48">
        <f t="shared" si="107"/>
        <v>32.115003534469778</v>
      </c>
      <c r="P434" s="48">
        <f t="shared" si="108"/>
        <v>30.314162214779884</v>
      </c>
      <c r="Q434" t="s">
        <v>480</v>
      </c>
      <c r="R434" t="s">
        <v>105</v>
      </c>
      <c r="S434" t="s">
        <v>497</v>
      </c>
      <c r="T434" s="50">
        <v>100</v>
      </c>
      <c r="U434" s="50">
        <f t="shared" si="109"/>
        <v>61.389961389961393</v>
      </c>
      <c r="V434" s="50">
        <f t="shared" si="110"/>
        <v>66.996699669967001</v>
      </c>
      <c r="W434" s="50">
        <f t="shared" si="111"/>
        <v>68.847352024922117</v>
      </c>
      <c r="X434" s="50">
        <f t="shared" si="112"/>
        <v>64.155948305110883</v>
      </c>
      <c r="Y434" s="50">
        <f t="shared" si="113"/>
        <v>69.762686585116484</v>
      </c>
      <c r="Z434" s="50">
        <f t="shared" si="114"/>
        <v>71.613338940071614</v>
      </c>
      <c r="AA434" s="50">
        <f t="shared" si="115"/>
        <v>-2.7659869151494902</v>
      </c>
      <c r="AB434" s="50">
        <f t="shared" si="116"/>
        <v>-2.7659869151494831</v>
      </c>
      <c r="AC434" s="50">
        <f t="shared" si="117"/>
        <v>-2.7659869151494973</v>
      </c>
      <c r="AF434">
        <v>2.0499999999999998</v>
      </c>
      <c r="AG434">
        <v>1.85</v>
      </c>
      <c r="AH434" s="57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3">
        <f t="shared" si="105"/>
        <v>2.6767590266676855E-2</v>
      </c>
      <c r="E435" s="44">
        <f>IF(OR($A435="",$B435="",$C435=""),"",A435*'MPTO_working_3-way'!$I434)</f>
        <v>2.6798634105960266</v>
      </c>
      <c r="F435" s="45">
        <f>IF(OR($A435="",$B435="",$C435=""),"",B435*'MPTO_working_3-way'!$I434)</f>
        <v>3.1008381226053641</v>
      </c>
      <c r="G435" s="46">
        <f>IF(OR($A435="",$B435="",$C435=""),"",C435*'MPTO_working_3-way'!$I434)</f>
        <v>3.285656288853366</v>
      </c>
      <c r="H435" s="44">
        <f>IF(OR($A435="",$B435="",$C435=""),"",'MPTO_working_3-way'!E434)</f>
        <v>2.6722303759882813</v>
      </c>
      <c r="I435" s="45">
        <f>IF(OR($A435="",$B435="",$C435=""),"",'MPTO_working_3-way'!F434)</f>
        <v>3.1036305557970936</v>
      </c>
      <c r="J435" s="46">
        <f>IF(OR($A435="",$B435="",$C435=""),"",'MPTO_working_3-way'!G434)</f>
        <v>3.2940520925113974</v>
      </c>
      <c r="K435" s="44">
        <f>IF(OR($A435="",$B435="",$C435=""),"",'OddsRatio_working_3-way'!H434)</f>
        <v>2.6757854835338866</v>
      </c>
      <c r="L435" s="45">
        <f>IF(OR($A435="",$B435="",$C435=""),"",'OddsRatio_working_3-way'!I434)</f>
        <v>3.1025383085331999</v>
      </c>
      <c r="M435" s="46">
        <f>IF(OR($A435="",$B435="",$C435=""),"",'OddsRatio_working_3-way'!J434)</f>
        <v>3.2898932073133866</v>
      </c>
      <c r="N435" s="47">
        <f t="shared" si="106"/>
        <v>37.31533465646261</v>
      </c>
      <c r="O435" s="48">
        <f t="shared" si="107"/>
        <v>32.249345514360073</v>
      </c>
      <c r="P435" s="48">
        <f t="shared" si="108"/>
        <v>30.435319829177317</v>
      </c>
      <c r="Q435" t="s">
        <v>481</v>
      </c>
      <c r="R435" t="s">
        <v>482</v>
      </c>
      <c r="S435" t="s">
        <v>497</v>
      </c>
      <c r="T435" s="50">
        <v>100</v>
      </c>
      <c r="U435" s="50">
        <f t="shared" si="109"/>
        <v>61.685823754789276</v>
      </c>
      <c r="V435" s="50">
        <f t="shared" si="110"/>
        <v>66.88741721854305</v>
      </c>
      <c r="W435" s="50">
        <f t="shared" si="111"/>
        <v>68.75</v>
      </c>
      <c r="X435" s="50">
        <f t="shared" si="112"/>
        <v>64.36258278145695</v>
      </c>
      <c r="Y435" s="50">
        <f t="shared" si="113"/>
        <v>69.564176245210732</v>
      </c>
      <c r="Z435" s="50">
        <f t="shared" si="114"/>
        <v>71.426759026667682</v>
      </c>
      <c r="AA435" s="50">
        <f t="shared" si="115"/>
        <v>-2.6767590266676748</v>
      </c>
      <c r="AB435" s="50">
        <f t="shared" si="116"/>
        <v>-2.676759026667682</v>
      </c>
      <c r="AC435" s="50">
        <f t="shared" si="117"/>
        <v>-2.676759026667682</v>
      </c>
      <c r="AF435">
        <v>2.39</v>
      </c>
      <c r="AG435">
        <v>1.62</v>
      </c>
      <c r="AH435" s="57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3">
        <f t="shared" si="105"/>
        <v>2.7703890226497663E-2</v>
      </c>
      <c r="E436" s="44">
        <f>IF(OR($A436="",$B436="",$C436=""),"",A436*'MPTO_working_3-way'!$I435)</f>
        <v>3.7202880826199216</v>
      </c>
      <c r="F436" s="45">
        <f>IF(OR($A436="",$B436="",$C436=""),"",B436*'MPTO_working_3-way'!$I435)</f>
        <v>3.391422837747442</v>
      </c>
      <c r="G436" s="46">
        <f>IF(OR($A436="",$B436="",$C436=""),"",C436*'MPTO_working_3-way'!$I435)</f>
        <v>2.2917796752050896</v>
      </c>
      <c r="H436" s="44">
        <f>IF(OR($A436="",$B436="",$C436=""),"",'MPTO_working_3-way'!E435)</f>
        <v>3.7451996299729418</v>
      </c>
      <c r="I436" s="45">
        <f>IF(OR($A436="",$B436="",$C436=""),"",'MPTO_working_3-way'!F435)</f>
        <v>3.403726099648293</v>
      </c>
      <c r="J436" s="46">
        <f>IF(OR($A436="",$B436="",$C436=""),"",'MPTO_working_3-way'!G435)</f>
        <v>2.276888476859531</v>
      </c>
      <c r="K436" s="44">
        <f>IF(OR($A436="",$B436="",$C436=""),"",'OddsRatio_working_3-way'!H435)</f>
        <v>3.733330927591755</v>
      </c>
      <c r="L436" s="45">
        <f>IF(OR($A436="",$B436="",$C436=""),"",'OddsRatio_working_3-way'!I435)</f>
        <v>3.3994889822370369</v>
      </c>
      <c r="M436" s="46">
        <f>IF(OR($A436="",$B436="",$C436=""),"",'OddsRatio_working_3-way'!J435)</f>
        <v>2.2832049774571979</v>
      </c>
      <c r="N436" s="47">
        <f t="shared" si="106"/>
        <v>26.879638828823559</v>
      </c>
      <c r="O436" s="48">
        <f t="shared" si="107"/>
        <v>29.486149260709482</v>
      </c>
      <c r="P436" s="48">
        <f t="shared" si="108"/>
        <v>43.634211910466952</v>
      </c>
      <c r="Q436" t="s">
        <v>483</v>
      </c>
      <c r="R436" t="s">
        <v>50</v>
      </c>
      <c r="S436" t="s">
        <v>497</v>
      </c>
      <c r="T436" s="50">
        <v>100</v>
      </c>
      <c r="U436" s="50">
        <f t="shared" si="109"/>
        <v>72.375690607734811</v>
      </c>
      <c r="V436" s="50">
        <f t="shared" si="110"/>
        <v>69.696969696969703</v>
      </c>
      <c r="W436" s="50">
        <f t="shared" si="111"/>
        <v>55.156950672645742</v>
      </c>
      <c r="X436" s="50">
        <f t="shared" si="112"/>
        <v>75.146079630384563</v>
      </c>
      <c r="Y436" s="50">
        <f t="shared" si="113"/>
        <v>72.467358719619455</v>
      </c>
      <c r="Z436" s="50">
        <f t="shared" si="114"/>
        <v>57.927339695295501</v>
      </c>
      <c r="AA436" s="50">
        <f t="shared" si="115"/>
        <v>-2.7703890226497521</v>
      </c>
      <c r="AB436" s="50">
        <f t="shared" si="116"/>
        <v>-2.7703890226497521</v>
      </c>
      <c r="AC436" s="50">
        <f t="shared" si="117"/>
        <v>-2.7703890226497592</v>
      </c>
      <c r="AF436">
        <v>1.89</v>
      </c>
      <c r="AG436">
        <v>1.99</v>
      </c>
      <c r="AH436" s="57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3">
        <f t="shared" si="105"/>
        <v>3.3684967189485882E-2</v>
      </c>
      <c r="E437" s="44">
        <f>IF(OR($A437="",$B437="",$C437=""),"",A437*'MPTO_working_3-way'!$I436)</f>
        <v>5.9230148619957541</v>
      </c>
      <c r="F437" s="45">
        <f>IF(OR($A437="",$B437="",$C437=""),"",B437*'MPTO_working_3-way'!$I436)</f>
        <v>4.6515823523526869</v>
      </c>
      <c r="G437" s="46">
        <f>IF(OR($A437="",$B437="",$C437=""),"",C437*'MPTO_working_3-way'!$I436)</f>
        <v>1.6228853984874929</v>
      </c>
      <c r="H437" s="44">
        <f>IF(OR($A437="",$B437="",$C437=""),"",'MPTO_working_3-way'!E436)</f>
        <v>6.1240081991392428</v>
      </c>
      <c r="I437" s="45">
        <f>IF(OR($A437="",$B437="",$C437=""),"",'MPTO_working_3-way'!F436)</f>
        <v>4.7394735147602018</v>
      </c>
      <c r="J437" s="46">
        <f>IF(OR($A437="",$B437="",$C437=""),"",'MPTO_working_3-way'!G436)</f>
        <v>1.5981733447293671</v>
      </c>
      <c r="K437" s="44">
        <f>IF(OR($A437="",$B437="",$C437=""),"",'OddsRatio_working_3-way'!H436)</f>
        <v>6.0320369295921692</v>
      </c>
      <c r="L437" s="45">
        <f>IF(OR($A437="",$B437="",$C437=""),"",'OddsRatio_working_3-way'!I436)</f>
        <v>4.7234945567806754</v>
      </c>
      <c r="M437" s="46">
        <f>IF(OR($A437="",$B437="",$C437=""),"",'OddsRatio_working_3-way'!J436)</f>
        <v>1.6063976849614248</v>
      </c>
      <c r="N437" s="47">
        <f t="shared" si="106"/>
        <v>16.883293783650089</v>
      </c>
      <c r="O437" s="48">
        <f t="shared" si="107"/>
        <v>21.498060751181111</v>
      </c>
      <c r="P437" s="48">
        <f t="shared" si="108"/>
        <v>61.61864546516879</v>
      </c>
      <c r="Q437" t="s">
        <v>241</v>
      </c>
      <c r="R437" t="s">
        <v>290</v>
      </c>
      <c r="S437" t="s">
        <v>497</v>
      </c>
      <c r="T437" s="50">
        <v>100</v>
      </c>
      <c r="U437" s="50">
        <f t="shared" si="109"/>
        <v>82.547993019197207</v>
      </c>
      <c r="V437" s="50">
        <f t="shared" si="110"/>
        <v>77.777777777777771</v>
      </c>
      <c r="W437" s="50">
        <f t="shared" si="111"/>
        <v>36.30573248407643</v>
      </c>
      <c r="X437" s="50">
        <f t="shared" si="112"/>
        <v>85.916489738145785</v>
      </c>
      <c r="Y437" s="50">
        <f t="shared" si="113"/>
        <v>81.146274496726363</v>
      </c>
      <c r="Z437" s="50">
        <f t="shared" si="114"/>
        <v>39.674229203025014</v>
      </c>
      <c r="AA437" s="50">
        <f t="shared" si="115"/>
        <v>-3.3684967189485775</v>
      </c>
      <c r="AB437" s="50">
        <f t="shared" si="116"/>
        <v>-3.3684967189485917</v>
      </c>
      <c r="AC437" s="50">
        <f t="shared" si="117"/>
        <v>-3.3684967189485846</v>
      </c>
      <c r="AF437">
        <v>1.65</v>
      </c>
      <c r="AG437">
        <v>2.35</v>
      </c>
      <c r="AH437" s="57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3">
        <f t="shared" si="105"/>
        <v>3.0025273703859767E-2</v>
      </c>
      <c r="E438" s="44">
        <f>IF(OR($A438="",$B438="",$C438=""),"",A438*'MPTO_working_3-way'!$I437)</f>
        <v>5.3252306650489549</v>
      </c>
      <c r="F438" s="45">
        <f>IF(OR($A438="",$B438="",$C438=""),"",B438*'MPTO_working_3-way'!$I437)</f>
        <v>4.3982079187154808</v>
      </c>
      <c r="G438" s="46">
        <f>IF(OR($A438="",$B438="",$C438=""),"",C438*'MPTO_working_3-way'!$I437)</f>
        <v>1.7098419543484071</v>
      </c>
      <c r="H438" s="44">
        <f>IF(OR($A438="",$B438="",$C438=""),"",'MPTO_working_3-way'!E437)</f>
        <v>5.4521116385230259</v>
      </c>
      <c r="I438" s="45">
        <f>IF(OR($A438="",$B438="",$C438=""),"",'MPTO_working_3-way'!F437)</f>
        <v>4.4606293343737606</v>
      </c>
      <c r="J438" s="46">
        <f>IF(OR($A438="",$B438="",$C438=""),"",'MPTO_working_3-way'!G437)</f>
        <v>1.6880451565434968</v>
      </c>
      <c r="K438" s="44">
        <f>IF(OR($A438="",$B438="",$C438=""),"",'OddsRatio_working_3-way'!H437)</f>
        <v>5.3951055492653621</v>
      </c>
      <c r="L438" s="45">
        <f>IF(OR($A438="",$B438="",$C438=""),"",'OddsRatio_working_3-way'!I437)</f>
        <v>4.4465216177692408</v>
      </c>
      <c r="M438" s="46">
        <f>IF(OR($A438="",$B438="",$C438=""),"",'OddsRatio_working_3-way'!J437)</f>
        <v>1.6956282164304892</v>
      </c>
      <c r="N438" s="47">
        <f t="shared" si="106"/>
        <v>18.778529286314154</v>
      </c>
      <c r="O438" s="48">
        <f t="shared" si="107"/>
        <v>22.736533117153204</v>
      </c>
      <c r="P438" s="48">
        <f t="shared" si="108"/>
        <v>58.484937596532639</v>
      </c>
      <c r="Q438" t="s">
        <v>257</v>
      </c>
      <c r="R438" t="s">
        <v>262</v>
      </c>
      <c r="S438" t="s">
        <v>497</v>
      </c>
      <c r="T438" s="50">
        <v>100</v>
      </c>
      <c r="U438" s="50">
        <f t="shared" si="109"/>
        <v>80.657640232108321</v>
      </c>
      <c r="V438" s="50">
        <f t="shared" si="110"/>
        <v>76.580796252927385</v>
      </c>
      <c r="W438" s="50">
        <f t="shared" si="111"/>
        <v>39.759036144578317</v>
      </c>
      <c r="X438" s="50">
        <f t="shared" si="112"/>
        <v>83.660167602494298</v>
      </c>
      <c r="Y438" s="50">
        <f t="shared" si="113"/>
        <v>79.583323623313376</v>
      </c>
      <c r="Z438" s="50">
        <f t="shared" si="114"/>
        <v>42.761563514964287</v>
      </c>
      <c r="AA438" s="50">
        <f t="shared" si="115"/>
        <v>-3.0025273703859767</v>
      </c>
      <c r="AB438" s="50">
        <f t="shared" si="116"/>
        <v>-3.0025273703859909</v>
      </c>
      <c r="AC438" s="50">
        <f t="shared" si="117"/>
        <v>-3.0025273703859696</v>
      </c>
      <c r="AF438">
        <v>1.62</v>
      </c>
      <c r="AG438">
        <v>2.4</v>
      </c>
      <c r="AH438" s="57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3">
        <f t="shared" si="105"/>
        <v>3.1129778812818643E-2</v>
      </c>
      <c r="E439" s="44">
        <f>IF(OR($A439="",$B439="",$C439=""),"",A439*'MPTO_working_3-way'!$I438)</f>
        <v>1.7116754328292789</v>
      </c>
      <c r="F439" s="45">
        <f>IF(OR($A439="",$B439="",$C439=""),"",B439*'MPTO_working_3-way'!$I438)</f>
        <v>4.4544806444713769</v>
      </c>
      <c r="G439" s="46">
        <f>IF(OR($A439="",$B439="",$C439=""),"",C439*'MPTO_working_3-way'!$I438)</f>
        <v>5.2278279785809909</v>
      </c>
      <c r="H439" s="44">
        <f>IF(OR($A439="",$B439="",$C439=""),"",'MPTO_working_3-way'!E438)</f>
        <v>1.6890949034077751</v>
      </c>
      <c r="I439" s="45">
        <f>IF(OR($A439="",$B439="",$C439=""),"",'MPTO_working_3-way'!F438)</f>
        <v>4.5227403454789004</v>
      </c>
      <c r="J439" s="46">
        <f>IF(OR($A439="",$B439="",$C439=""),"",'MPTO_working_3-way'!G438)</f>
        <v>5.3515409642257028</v>
      </c>
      <c r="K439" s="44">
        <f>IF(OR($A439="",$B439="",$C439=""),"",'OddsRatio_working_3-way'!H438)</f>
        <v>1.6969264489838396</v>
      </c>
      <c r="L439" s="45">
        <f>IF(OR($A439="",$B439="",$C439=""),"",'OddsRatio_working_3-way'!I438)</f>
        <v>4.5057512282217393</v>
      </c>
      <c r="M439" s="46">
        <f>IF(OR($A439="",$B439="",$C439=""),"",'OddsRatio_working_3-way'!J438)</f>
        <v>5.2977131020670116</v>
      </c>
      <c r="N439" s="47">
        <f t="shared" si="106"/>
        <v>58.422290863114767</v>
      </c>
      <c r="O439" s="48">
        <f t="shared" si="107"/>
        <v>22.449306211289468</v>
      </c>
      <c r="P439" s="48">
        <f t="shared" si="108"/>
        <v>19.128402925595761</v>
      </c>
      <c r="Q439" t="s">
        <v>263</v>
      </c>
      <c r="R439" t="s">
        <v>295</v>
      </c>
      <c r="S439" t="s">
        <v>497</v>
      </c>
      <c r="T439" s="50">
        <v>100</v>
      </c>
      <c r="U439" s="50">
        <f t="shared" si="109"/>
        <v>39.759036144578317</v>
      </c>
      <c r="V439" s="50">
        <f t="shared" si="110"/>
        <v>76.851851851851848</v>
      </c>
      <c r="W439" s="50">
        <f t="shared" si="111"/>
        <v>80.276134122287957</v>
      </c>
      <c r="X439" s="50">
        <f t="shared" si="112"/>
        <v>42.872014025860175</v>
      </c>
      <c r="Y439" s="50">
        <f t="shared" si="113"/>
        <v>79.964829733133726</v>
      </c>
      <c r="Z439" s="50">
        <f t="shared" si="114"/>
        <v>83.389112003569849</v>
      </c>
      <c r="AA439" s="50">
        <f t="shared" si="115"/>
        <v>-3.1129778812818572</v>
      </c>
      <c r="AB439" s="50">
        <f t="shared" si="116"/>
        <v>-3.1129778812818785</v>
      </c>
      <c r="AC439" s="50">
        <f t="shared" si="117"/>
        <v>-3.1129778812818927</v>
      </c>
      <c r="AF439">
        <v>1.64</v>
      </c>
      <c r="AG439">
        <v>2.36</v>
      </c>
      <c r="AH439" s="57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3">
        <f t="shared" si="105"/>
        <v>2.9482512904875691E-2</v>
      </c>
      <c r="E440" s="44">
        <f>IF(OR($A440="",$B440="",$C440=""),"",A440*'MPTO_working_3-way'!$I439)</f>
        <v>1.9251322991321176</v>
      </c>
      <c r="F440" s="45">
        <f>IF(OR($A440="",$B440="",$C440=""),"",B440*'MPTO_working_3-way'!$I439)</f>
        <v>3.7576111721027963</v>
      </c>
      <c r="G440" s="46">
        <f>IF(OR($A440="",$B440="",$C440=""),"",C440*'MPTO_working_3-way'!$I439)</f>
        <v>4.6635557834590875</v>
      </c>
      <c r="H440" s="44">
        <f>IF(OR($A440="",$B440="",$C440=""),"",'MPTO_working_3-way'!E439)</f>
        <v>1.9050091786285259</v>
      </c>
      <c r="I440" s="45">
        <f>IF(OR($A440="",$B440="",$C440=""),"",'MPTO_working_3-way'!F439)</f>
        <v>3.7857980553606141</v>
      </c>
      <c r="J440" s="46">
        <f>IF(OR($A440="",$B440="",$C440=""),"",'MPTO_working_3-way'!G439)</f>
        <v>4.7410655758023985</v>
      </c>
      <c r="K440" s="44">
        <f>IF(OR($A440="",$B440="",$C440=""),"",'OddsRatio_working_3-way'!H439)</f>
        <v>1.9126787071686022</v>
      </c>
      <c r="L440" s="45">
        <f>IF(OR($A440="",$B440="",$C440=""),"",'OddsRatio_working_3-way'!I439)</f>
        <v>3.7799983609158576</v>
      </c>
      <c r="M440" s="46">
        <f>IF(OR($A440="",$B440="",$C440=""),"",'OddsRatio_working_3-way'!J439)</f>
        <v>4.7031676279369723</v>
      </c>
      <c r="N440" s="47">
        <f t="shared" si="106"/>
        <v>51.944481968892063</v>
      </c>
      <c r="O440" s="48">
        <f t="shared" si="107"/>
        <v>26.61265240598032</v>
      </c>
      <c r="P440" s="48">
        <f t="shared" si="108"/>
        <v>21.442865625127624</v>
      </c>
      <c r="Q440" t="s">
        <v>240</v>
      </c>
      <c r="R440" t="s">
        <v>264</v>
      </c>
      <c r="S440" t="s">
        <v>497</v>
      </c>
      <c r="T440" s="50">
        <v>100</v>
      </c>
      <c r="U440" s="50">
        <f t="shared" si="109"/>
        <v>46.524064171122987</v>
      </c>
      <c r="V440" s="50">
        <f t="shared" si="110"/>
        <v>72.602739726027394</v>
      </c>
      <c r="W440" s="50">
        <f t="shared" si="111"/>
        <v>77.924944812362028</v>
      </c>
      <c r="X440" s="50">
        <f t="shared" si="112"/>
        <v>49.47231546161057</v>
      </c>
      <c r="Y440" s="50">
        <f t="shared" si="113"/>
        <v>75.550991016514971</v>
      </c>
      <c r="Z440" s="50">
        <f t="shared" si="114"/>
        <v>80.873196102849604</v>
      </c>
      <c r="AA440" s="50">
        <f t="shared" si="115"/>
        <v>-2.9482512904875833</v>
      </c>
      <c r="AB440" s="50">
        <f t="shared" si="116"/>
        <v>-2.9482512904875762</v>
      </c>
      <c r="AC440" s="50">
        <f t="shared" si="117"/>
        <v>-2.9482512904875762</v>
      </c>
      <c r="AF440">
        <v>1.67</v>
      </c>
      <c r="AG440">
        <v>2.2999999999999998</v>
      </c>
      <c r="AH440" s="57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3">
        <f t="shared" si="105"/>
        <v>3.8123122501526385E-2</v>
      </c>
      <c r="E441" s="44">
        <f>IF(OR($A441="",$B441="",$C441=""),"",A441*'MPTO_working_3-way'!$I440)</f>
        <v>1.1834603596517399</v>
      </c>
      <c r="F441" s="45">
        <f>IF(OR($A441="",$B441="",$C441=""),"",B441*'MPTO_working_3-way'!$I440)</f>
        <v>9.5092078021139823</v>
      </c>
      <c r="G441" s="46">
        <f>IF(OR($A441="",$B441="",$C441=""),"",C441*'MPTO_working_3-way'!$I440)</f>
        <v>20.056538726729489</v>
      </c>
      <c r="H441" s="44">
        <f>IF(OR($A441="",$B441="",$C441=""),"",'MPTO_working_3-way'!E440)</f>
        <v>1.1567577019184316</v>
      </c>
      <c r="I441" s="45">
        <f>IF(OR($A441="",$B441="",$C441=""),"",'MPTO_working_3-way'!F440)</f>
        <v>10.366712268851192</v>
      </c>
      <c r="J441" s="46">
        <f>IF(OR($A441="",$B441="",$C441=""),"",'MPTO_working_3-way'!G440)</f>
        <v>25.606799941512893</v>
      </c>
      <c r="K441" s="44">
        <f>IF(OR($A441="",$B441="",$C441=""),"",'OddsRatio_working_3-way'!H440)</f>
        <v>1.1629095382084353</v>
      </c>
      <c r="L441" s="45">
        <f>IF(OR($A441="",$B441="",$C441=""),"",'OddsRatio_working_3-way'!I440)</f>
        <v>10.495298798434508</v>
      </c>
      <c r="M441" s="46">
        <f>IF(OR($A441="",$B441="",$C441=""),"",'OddsRatio_working_3-way'!J440)</f>
        <v>22.317876714132382</v>
      </c>
      <c r="N441" s="47">
        <f t="shared" si="106"/>
        <v>84.497971718653318</v>
      </c>
      <c r="O441" s="48">
        <f t="shared" si="107"/>
        <v>10.516123117823664</v>
      </c>
      <c r="P441" s="48">
        <f t="shared" si="108"/>
        <v>4.9859051635230207</v>
      </c>
      <c r="Q441" t="s">
        <v>296</v>
      </c>
      <c r="R441" t="s">
        <v>292</v>
      </c>
      <c r="S441" t="s">
        <v>497</v>
      </c>
      <c r="T441" s="50">
        <v>100</v>
      </c>
      <c r="U441" s="50">
        <f t="shared" si="109"/>
        <v>12.280701754385953</v>
      </c>
      <c r="V441" s="50">
        <f t="shared" si="110"/>
        <v>89.082969432314414</v>
      </c>
      <c r="W441" s="50">
        <f t="shared" si="111"/>
        <v>94.824016563146984</v>
      </c>
      <c r="X441" s="50">
        <f t="shared" si="112"/>
        <v>16.093014004538592</v>
      </c>
      <c r="Y441" s="50">
        <f t="shared" si="113"/>
        <v>92.895281682467044</v>
      </c>
      <c r="Z441" s="50">
        <f t="shared" si="114"/>
        <v>98.636328813299627</v>
      </c>
      <c r="AA441" s="50">
        <f t="shared" si="115"/>
        <v>-3.8123122501526385</v>
      </c>
      <c r="AB441" s="50">
        <f t="shared" si="116"/>
        <v>-3.8123122501526296</v>
      </c>
      <c r="AC441" s="50">
        <f t="shared" si="117"/>
        <v>-3.8123122501526439</v>
      </c>
      <c r="AF441">
        <v>1.28</v>
      </c>
      <c r="AG441">
        <v>3.86</v>
      </c>
      <c r="AH441" s="57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3">
        <f t="shared" si="105"/>
        <v>2.9001802125556697E-2</v>
      </c>
      <c r="E442" s="44">
        <f>IF(OR($A442="",$B442="",$C442=""),"",A442*'MPTO_working_3-way'!$I441)</f>
        <v>4.4555778032036608</v>
      </c>
      <c r="F442" s="45">
        <f>IF(OR($A442="",$B442="",$C442=""),"",B442*'MPTO_working_3-way'!$I441)</f>
        <v>3.7867266318220487</v>
      </c>
      <c r="G442" s="46">
        <f>IF(OR($A442="",$B442="",$C442=""),"",C442*'MPTO_working_3-way'!$I441)</f>
        <v>1.9551034240385576</v>
      </c>
      <c r="H442" s="44">
        <f>IF(OR($A442="",$B442="",$C442=""),"",'MPTO_working_3-way'!E441)</f>
        <v>4.5191691097006847</v>
      </c>
      <c r="I442" s="45">
        <f>IF(OR($A442="",$B442="",$C442=""),"",'MPTO_working_3-way'!F441)</f>
        <v>3.8157472852115863</v>
      </c>
      <c r="J442" s="46">
        <f>IF(OR($A442="",$B442="",$C442=""),"",'MPTO_working_3-way'!G441)</f>
        <v>1.9355518446820423</v>
      </c>
      <c r="K442" s="44">
        <f>IF(OR($A442="",$B442="",$C442=""),"",'OddsRatio_working_3-way'!H441)</f>
        <v>4.4892800561082646</v>
      </c>
      <c r="L442" s="45">
        <f>IF(OR($A442="",$B442="",$C442=""),"",'OddsRatio_working_3-way'!I441)</f>
        <v>3.8081893544655103</v>
      </c>
      <c r="M442" s="46">
        <f>IF(OR($A442="",$B442="",$C442=""),"",'OddsRatio_working_3-way'!J441)</f>
        <v>1.9430486638130444</v>
      </c>
      <c r="N442" s="47">
        <f t="shared" si="106"/>
        <v>22.443778207194082</v>
      </c>
      <c r="O442" s="48">
        <f t="shared" si="107"/>
        <v>26.408032510095207</v>
      </c>
      <c r="P442" s="48">
        <f t="shared" si="108"/>
        <v>51.148189282710732</v>
      </c>
      <c r="Q442" t="s">
        <v>174</v>
      </c>
      <c r="R442" t="s">
        <v>175</v>
      </c>
      <c r="S442" t="s">
        <v>497</v>
      </c>
      <c r="T442" s="50">
        <v>100</v>
      </c>
      <c r="U442" s="50">
        <f t="shared" si="109"/>
        <v>76.905311778290994</v>
      </c>
      <c r="V442" s="50">
        <f t="shared" si="110"/>
        <v>72.826086956521735</v>
      </c>
      <c r="W442" s="50">
        <f t="shared" si="111"/>
        <v>47.368421052631575</v>
      </c>
      <c r="X442" s="50">
        <f t="shared" si="112"/>
        <v>79.805491990846676</v>
      </c>
      <c r="Y442" s="50">
        <f t="shared" si="113"/>
        <v>75.726267169077417</v>
      </c>
      <c r="Z442" s="50">
        <f t="shared" si="114"/>
        <v>50.268601265187264</v>
      </c>
      <c r="AA442" s="50">
        <f t="shared" si="115"/>
        <v>-2.9001802125556821</v>
      </c>
      <c r="AB442" s="50">
        <f t="shared" si="116"/>
        <v>-2.9001802125556821</v>
      </c>
      <c r="AC442" s="50">
        <f t="shared" si="117"/>
        <v>-2.9001802125556893</v>
      </c>
      <c r="AF442">
        <v>1.85</v>
      </c>
      <c r="AG442">
        <v>2.04</v>
      </c>
      <c r="AH442" s="57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3">
        <f t="shared" si="105"/>
        <v>2.8574734158490545E-2</v>
      </c>
      <c r="E443" s="44">
        <f>IF(OR($A443="",$B443="",$C443=""),"",A443*'MPTO_working_3-way'!$I442)</f>
        <v>2.0262922262922265</v>
      </c>
      <c r="F443" s="45">
        <f>IF(OR($A443="",$B443="",$C443=""),"",B443*'MPTO_working_3-way'!$I442)</f>
        <v>3.888012495119094</v>
      </c>
      <c r="G443" s="46">
        <f>IF(OR($A443="",$B443="",$C443=""),"",C443*'MPTO_working_3-way'!$I442)</f>
        <v>4.0114414632181132</v>
      </c>
      <c r="H443" s="44">
        <f>IF(OR($A443="",$B443="",$C443=""),"",'MPTO_working_3-way'!E442)</f>
        <v>2.0076721109296818</v>
      </c>
      <c r="I443" s="45">
        <f>IF(OR($A443="",$B443="",$C443=""),"",'MPTO_working_3-way'!F442)</f>
        <v>3.9211787674950518</v>
      </c>
      <c r="J443" s="46">
        <f>IF(OR($A443="",$B443="",$C443=""),"",'MPTO_working_3-way'!G442)</f>
        <v>4.0504631812083156</v>
      </c>
      <c r="K443" s="44">
        <f>IF(OR($A443="",$B443="",$C443=""),"",'OddsRatio_working_3-way'!H442)</f>
        <v>2.0149349274753656</v>
      </c>
      <c r="L443" s="45">
        <f>IF(OR($A443="",$B443="",$C443=""),"",'OddsRatio_working_3-way'!I442)</f>
        <v>3.9087825756510481</v>
      </c>
      <c r="M443" s="46">
        <f>IF(OR($A443="",$B443="",$C443=""),"",'OddsRatio_working_3-way'!J442)</f>
        <v>4.0343415357510928</v>
      </c>
      <c r="N443" s="47">
        <f t="shared" si="106"/>
        <v>49.351223235447712</v>
      </c>
      <c r="O443" s="48">
        <f t="shared" si="107"/>
        <v>25.720081950749208</v>
      </c>
      <c r="P443" s="48">
        <f t="shared" si="108"/>
        <v>24.928694813803077</v>
      </c>
      <c r="Q443" t="s">
        <v>375</v>
      </c>
      <c r="R443" t="s">
        <v>399</v>
      </c>
      <c r="S443" t="s">
        <v>497</v>
      </c>
      <c r="T443" s="50">
        <v>100</v>
      </c>
      <c r="U443" s="50">
        <f t="shared" si="109"/>
        <v>49.238578680203041</v>
      </c>
      <c r="V443" s="50">
        <f t="shared" si="110"/>
        <v>73.544973544973558</v>
      </c>
      <c r="W443" s="50">
        <f t="shared" si="111"/>
        <v>74.358974358974365</v>
      </c>
      <c r="X443" s="50">
        <f t="shared" si="112"/>
        <v>52.096052096052105</v>
      </c>
      <c r="Y443" s="50">
        <f t="shared" si="113"/>
        <v>76.402446960822587</v>
      </c>
      <c r="Z443" s="50">
        <f t="shared" si="114"/>
        <v>77.216447774823422</v>
      </c>
      <c r="AA443" s="50">
        <f t="shared" si="115"/>
        <v>-2.8574734158490642</v>
      </c>
      <c r="AB443" s="50">
        <f t="shared" si="116"/>
        <v>-2.8574734158490287</v>
      </c>
      <c r="AC443" s="50">
        <f t="shared" si="117"/>
        <v>-2.8574734158490571</v>
      </c>
      <c r="AF443">
        <v>2.04</v>
      </c>
      <c r="AG443">
        <v>1.85</v>
      </c>
      <c r="AH443" s="57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3">
        <f t="shared" si="105"/>
        <v>2.8097290201409608E-2</v>
      </c>
      <c r="E444" s="44">
        <f>IF(OR($A444="",$B444="",$C444=""),"",A444*'MPTO_working_3-way'!$I443)</f>
        <v>3.4132830034686799</v>
      </c>
      <c r="F444" s="45">
        <f>IF(OR($A444="",$B444="",$C444=""),"",B444*'MPTO_working_3-way'!$I443)</f>
        <v>3.4749688408807642</v>
      </c>
      <c r="G444" s="46">
        <f>IF(OR($A444="",$B444="",$C444=""),"",C444*'MPTO_working_3-way'!$I443)</f>
        <v>2.38518571326727</v>
      </c>
      <c r="H444" s="44">
        <f>IF(OR($A444="",$B444="",$C444=""),"",'MPTO_working_3-way'!E443)</f>
        <v>3.4265461728422792</v>
      </c>
      <c r="I444" s="45">
        <f>IF(OR($A444="",$B444="",$C444=""),"",'MPTO_working_3-way'!F443)</f>
        <v>3.4904961236540766</v>
      </c>
      <c r="J444" s="46">
        <f>IF(OR($A444="",$B444="",$C444=""),"",'MPTO_working_3-way'!G443)</f>
        <v>2.3715299572663686</v>
      </c>
      <c r="K444" s="44">
        <f>IF(OR($A444="",$B444="",$C444=""),"",'OddsRatio_working_3-way'!H443)</f>
        <v>3.4209502801751857</v>
      </c>
      <c r="L444" s="45">
        <f>IF(OR($A444="",$B444="",$C444=""),"",'OddsRatio_working_3-way'!I443)</f>
        <v>3.4835610632831644</v>
      </c>
      <c r="M444" s="46">
        <f>IF(OR($A444="",$B444="",$C444=""),"",'OddsRatio_working_3-way'!J443)</f>
        <v>2.3774372283755372</v>
      </c>
      <c r="N444" s="47">
        <f t="shared" si="106"/>
        <v>29.297306991063156</v>
      </c>
      <c r="O444" s="48">
        <f t="shared" si="107"/>
        <v>28.777236452760263</v>
      </c>
      <c r="P444" s="48">
        <f t="shared" si="108"/>
        <v>41.925456556176584</v>
      </c>
      <c r="Q444" t="s">
        <v>146</v>
      </c>
      <c r="R444" t="s">
        <v>106</v>
      </c>
      <c r="S444" t="s">
        <v>497</v>
      </c>
      <c r="T444" s="50">
        <v>100</v>
      </c>
      <c r="U444" s="50">
        <f t="shared" si="109"/>
        <v>69.879518072289159</v>
      </c>
      <c r="V444" s="50">
        <f t="shared" si="110"/>
        <v>70.414201183431956</v>
      </c>
      <c r="W444" s="50">
        <f t="shared" si="111"/>
        <v>56.896551724137922</v>
      </c>
      <c r="X444" s="50">
        <f t="shared" si="112"/>
        <v>72.689247092430122</v>
      </c>
      <c r="Y444" s="50">
        <f t="shared" si="113"/>
        <v>73.22393020357292</v>
      </c>
      <c r="Z444" s="50">
        <f t="shared" si="114"/>
        <v>59.706280744278892</v>
      </c>
      <c r="AA444" s="50">
        <f t="shared" si="115"/>
        <v>-2.8097290201409635</v>
      </c>
      <c r="AB444" s="50">
        <f t="shared" si="116"/>
        <v>-2.8097290201409635</v>
      </c>
      <c r="AC444" s="50">
        <f t="shared" si="117"/>
        <v>-2.8097290201409706</v>
      </c>
      <c r="AF444">
        <v>2.29</v>
      </c>
      <c r="AG444">
        <v>1.67</v>
      </c>
      <c r="AH444" s="57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3">
        <f t="shared" si="105"/>
        <v>3.7485576387891184E-2</v>
      </c>
      <c r="E445" s="44">
        <f>IF(OR($A445="",$B445="",$C445=""),"",A445*'MPTO_working_3-way'!$I444)</f>
        <v>1.8259746144426885</v>
      </c>
      <c r="F445" s="45">
        <f>IF(OR($A445="",$B445="",$C445=""),"",B445*'MPTO_working_3-way'!$I444)</f>
        <v>3.8698211999268342</v>
      </c>
      <c r="G445" s="46">
        <f>IF(OR($A445="",$B445="",$C445=""),"",C445*'MPTO_working_3-way'!$I444)</f>
        <v>5.1563033146478192</v>
      </c>
      <c r="H445" s="44">
        <f>IF(OR($A445="",$B445="",$C445=""),"",'MPTO_working_3-way'!E444)</f>
        <v>1.7995754317568988</v>
      </c>
      <c r="I445" s="45">
        <f>IF(OR($A445="",$B445="",$C445=""),"",'MPTO_working_3-way'!F444)</f>
        <v>3.912342822663307</v>
      </c>
      <c r="J445" s="46">
        <f>IF(OR($A445="",$B445="",$C445=""),"",'MPTO_working_3-way'!G444)</f>
        <v>5.2990786382981314</v>
      </c>
      <c r="K445" s="44">
        <f>IF(OR($A445="",$B445="",$C445=""),"",'OddsRatio_working_3-way'!H444)</f>
        <v>1.8092178520556366</v>
      </c>
      <c r="L445" s="45">
        <f>IF(OR($A445="",$B445="",$C445=""),"",'OddsRatio_working_3-way'!I444)</f>
        <v>3.906795705410377</v>
      </c>
      <c r="M445" s="46">
        <f>IF(OR($A445="",$B445="",$C445=""),"",'OddsRatio_working_3-way'!J444)</f>
        <v>5.227098516659046</v>
      </c>
      <c r="N445" s="47">
        <f t="shared" ref="N445:N505" si="118">(1/E445)* 100</f>
        <v>54.765273957831731</v>
      </c>
      <c r="O445" s="48">
        <f t="shared" ref="O445:O505" si="119">(1/F445)* 100</f>
        <v>25.840987175813364</v>
      </c>
      <c r="P445" s="48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0">
        <v>100</v>
      </c>
      <c r="U445" s="50">
        <f t="shared" ref="U445:U505" si="121">(1/A445)*((T445*A445)-T445)</f>
        <v>43.181818181818187</v>
      </c>
      <c r="V445" s="50">
        <f t="shared" ref="V445:V505" si="122">(1/B445)*((T445*B445)-T445)</f>
        <v>73.190348525469176</v>
      </c>
      <c r="W445" s="50">
        <f t="shared" ref="W445:W505" si="123">(1/C445)*((T445*C445)-T445)</f>
        <v>79.879275653923543</v>
      </c>
      <c r="X445" s="50">
        <f t="shared" ref="X445:X505" si="124">((1/B445)+(1/C445))*T445</f>
        <v>46.930375820607296</v>
      </c>
      <c r="Y445" s="50">
        <f t="shared" ref="Y445:Y505" si="125">((1/A445)+(1/C445))*T445</f>
        <v>76.938906164258285</v>
      </c>
      <c r="Z445" s="50">
        <f t="shared" ref="Z445:Z505" si="126">((1/A445)+(1/B445))*T445</f>
        <v>83.627833292712666</v>
      </c>
      <c r="AA445" s="50">
        <f t="shared" ref="AA445:AA505" si="127">U445-X445</f>
        <v>-3.7485576387891086</v>
      </c>
      <c r="AB445" s="50">
        <f t="shared" ref="AB445:AB505" si="128">V445-Y445</f>
        <v>-3.7485576387891086</v>
      </c>
      <c r="AC445" s="50">
        <f t="shared" ref="AC445:AC505" si="129">W445-Z445</f>
        <v>-3.7485576387891228</v>
      </c>
      <c r="AF445">
        <v>2.09</v>
      </c>
      <c r="AG445">
        <v>1.78</v>
      </c>
      <c r="AH445" s="57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3">
        <f t="shared" si="105"/>
        <v>2.8444178300086165E-2</v>
      </c>
      <c r="E446" s="44">
        <f>IF(OR($A446="",$B446="",$C446=""),"",A446*'MPTO_working_3-way'!$I445)</f>
        <v>3.5995546240503016</v>
      </c>
      <c r="F446" s="45">
        <f>IF(OR($A446="",$B446="",$C446=""),"",B446*'MPTO_working_3-way'!$I445)</f>
        <v>3.5687012987012992</v>
      </c>
      <c r="G446" s="46">
        <f>IF(OR($A446="",$B446="",$C446=""),"",C446*'MPTO_working_3-way'!$I445)</f>
        <v>2.2625771922601898</v>
      </c>
      <c r="H446" s="44">
        <f>IF(OR($A446="",$B446="",$C446=""),"",'MPTO_working_3-way'!E445)</f>
        <v>3.6201336825941652</v>
      </c>
      <c r="I446" s="45">
        <f>IF(OR($A446="",$B446="",$C446=""),"",'MPTO_working_3-way'!F445)</f>
        <v>3.5880483437779769</v>
      </c>
      <c r="J446" s="46">
        <f>IF(OR($A446="",$B446="",$C446=""),"",'MPTO_working_3-way'!G445)</f>
        <v>2.2468675543097412</v>
      </c>
      <c r="K446" s="44">
        <f>IF(OR($A446="",$B446="",$C446=""),"",'OddsRatio_working_3-way'!H445)</f>
        <v>3.611340700225254</v>
      </c>
      <c r="L446" s="45">
        <f>IF(OR($A446="",$B446="",$C446=""),"",'OddsRatio_working_3-way'!I445)</f>
        <v>3.5800046118225501</v>
      </c>
      <c r="M446" s="46">
        <f>IF(OR($A446="",$B446="",$C446=""),"",'OddsRatio_working_3-way'!J445)</f>
        <v>2.2534435361081222</v>
      </c>
      <c r="N446" s="47">
        <f t="shared" si="118"/>
        <v>27.781214745805887</v>
      </c>
      <c r="O446" s="48">
        <f t="shared" si="119"/>
        <v>28.021398158593829</v>
      </c>
      <c r="P446" s="48">
        <f t="shared" si="120"/>
        <v>44.197387095600263</v>
      </c>
      <c r="Q446" t="s">
        <v>268</v>
      </c>
      <c r="R446" t="s">
        <v>272</v>
      </c>
      <c r="S446" t="s">
        <v>497</v>
      </c>
      <c r="T446" s="50">
        <v>100</v>
      </c>
      <c r="U446" s="50">
        <f t="shared" si="121"/>
        <v>71.428571428571431</v>
      </c>
      <c r="V446" s="50">
        <f t="shared" si="122"/>
        <v>71.181556195965413</v>
      </c>
      <c r="W446" s="50">
        <f t="shared" si="123"/>
        <v>54.545454545454554</v>
      </c>
      <c r="X446" s="50">
        <f t="shared" si="124"/>
        <v>74.27298925858004</v>
      </c>
      <c r="Y446" s="50">
        <f t="shared" si="125"/>
        <v>74.025974025974023</v>
      </c>
      <c r="Z446" s="50">
        <f t="shared" si="126"/>
        <v>57.389872375463156</v>
      </c>
      <c r="AA446" s="50">
        <f t="shared" si="127"/>
        <v>-2.8444178300086094</v>
      </c>
      <c r="AB446" s="50">
        <f t="shared" si="128"/>
        <v>-2.8444178300086094</v>
      </c>
      <c r="AC446" s="50">
        <f t="shared" si="129"/>
        <v>-2.8444178300086023</v>
      </c>
      <c r="AF446">
        <v>2.2799999999999998</v>
      </c>
      <c r="AG446">
        <v>1.68</v>
      </c>
      <c r="AH446" s="57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3">
        <f t="shared" si="105"/>
        <v>2.8549249611868222E-2</v>
      </c>
      <c r="E447" s="44">
        <f>IF(OR($A447="",$B447="",$C447=""),"",A447*'MPTO_working_3-way'!$I446)</f>
        <v>2.0570984992237364</v>
      </c>
      <c r="F447" s="45">
        <f>IF(OR($A447="",$B447="",$C447=""),"",B447*'MPTO_working_3-way'!$I446)</f>
        <v>3.5073529411764706</v>
      </c>
      <c r="G447" s="46">
        <f>IF(OR($A447="",$B447="",$C447=""),"",C447*'MPTO_working_3-way'!$I446)</f>
        <v>4.3713343108504397</v>
      </c>
      <c r="H447" s="44">
        <f>IF(OR($A447="",$B447="",$C447=""),"",'MPTO_working_3-way'!E446)</f>
        <v>2.0388042203985934</v>
      </c>
      <c r="I447" s="45">
        <f>IF(OR($A447="",$B447="",$C447=""),"",'MPTO_working_3-way'!F446)</f>
        <v>3.524369237004763</v>
      </c>
      <c r="J447" s="46">
        <f>IF(OR($A447="",$B447="",$C447=""),"",'MPTO_working_3-way'!G446)</f>
        <v>4.4291353622819312</v>
      </c>
      <c r="K447" s="44">
        <f>IF(OR($A447="",$B447="",$C447=""),"",'OddsRatio_working_3-way'!H446)</f>
        <v>2.0461307935595681</v>
      </c>
      <c r="L447" s="45">
        <f>IF(OR($A447="",$B447="",$C447=""),"",'OddsRatio_working_3-way'!I446)</f>
        <v>3.52117521247856</v>
      </c>
      <c r="M447" s="46">
        <f>IF(OR($A447="",$B447="",$C447=""),"",'OddsRatio_working_3-way'!J446)</f>
        <v>4.3999250790685975</v>
      </c>
      <c r="N447" s="47">
        <f t="shared" si="118"/>
        <v>48.612159329140461</v>
      </c>
      <c r="O447" s="48">
        <f t="shared" si="119"/>
        <v>28.511530398322854</v>
      </c>
      <c r="P447" s="48">
        <f t="shared" si="120"/>
        <v>22.876310272536688</v>
      </c>
      <c r="Q447" t="s">
        <v>271</v>
      </c>
      <c r="R447" t="s">
        <v>298</v>
      </c>
      <c r="S447" t="s">
        <v>497</v>
      </c>
      <c r="T447" s="50">
        <v>100</v>
      </c>
      <c r="U447" s="50">
        <f t="shared" si="121"/>
        <v>50</v>
      </c>
      <c r="V447" s="50">
        <f t="shared" si="122"/>
        <v>70.674486803519059</v>
      </c>
      <c r="W447" s="50">
        <f t="shared" si="123"/>
        <v>76.470588235294116</v>
      </c>
      <c r="X447" s="50">
        <f t="shared" si="124"/>
        <v>52.854924961186825</v>
      </c>
      <c r="Y447" s="50">
        <f t="shared" si="125"/>
        <v>73.529411764705884</v>
      </c>
      <c r="Z447" s="50">
        <f t="shared" si="126"/>
        <v>79.325513196480941</v>
      </c>
      <c r="AA447" s="50">
        <f t="shared" si="127"/>
        <v>-2.8549249611868248</v>
      </c>
      <c r="AB447" s="50">
        <f t="shared" si="128"/>
        <v>-2.8549249611868248</v>
      </c>
      <c r="AC447" s="50">
        <f t="shared" si="129"/>
        <v>-2.8549249611868248</v>
      </c>
      <c r="AF447">
        <v>2.0699999999999998</v>
      </c>
      <c r="AG447">
        <v>1.83</v>
      </c>
      <c r="AH447" s="57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3">
        <f t="shared" si="105"/>
        <v>2.9551480322490775E-2</v>
      </c>
      <c r="E448" s="44">
        <f>IF(OR($A448="",$B448="",$C448=""),"",A448*'MPTO_working_3-way'!$I447)</f>
        <v>5.1889394608253534</v>
      </c>
      <c r="F448" s="45">
        <f>IF(OR($A448="",$B448="",$C448=""),"",B448*'MPTO_working_3-way'!$I447)</f>
        <v>3.7784539327835409</v>
      </c>
      <c r="G448" s="46">
        <f>IF(OR($A448="",$B448="",$C448=""),"",C448*'MPTO_working_3-way'!$I447)</f>
        <v>1.8428971497772586</v>
      </c>
      <c r="H448" s="44">
        <f>IF(OR($A448="",$B448="",$C448=""),"",'MPTO_working_3-way'!E447)</f>
        <v>5.3032897029878887</v>
      </c>
      <c r="I448" s="45">
        <f>IF(OR($A448="",$B448="",$C448=""),"",'MPTO_working_3-way'!F447)</f>
        <v>3.807651596780111</v>
      </c>
      <c r="J448" s="46">
        <f>IF(OR($A448="",$B448="",$C448=""),"",'MPTO_working_3-way'!G447)</f>
        <v>1.8221284674860045</v>
      </c>
      <c r="K448" s="44">
        <f>IF(OR($A448="",$B448="",$C448=""),"",'OddsRatio_working_3-way'!H447)</f>
        <v>5.2439938528487007</v>
      </c>
      <c r="L448" s="45">
        <f>IF(OR($A448="",$B448="",$C448=""),"",'OddsRatio_working_3-way'!I447)</f>
        <v>3.8048177195807007</v>
      </c>
      <c r="M448" s="46">
        <f>IF(OR($A448="",$B448="",$C448=""),"",'OddsRatio_working_3-way'!J447)</f>
        <v>1.8298898870669493</v>
      </c>
      <c r="N448" s="47">
        <f t="shared" si="118"/>
        <v>19.271760781748259</v>
      </c>
      <c r="O448" s="48">
        <f t="shared" si="119"/>
        <v>26.465851318804152</v>
      </c>
      <c r="P448" s="48">
        <f t="shared" si="120"/>
        <v>54.262387899447603</v>
      </c>
      <c r="Q448" t="s">
        <v>267</v>
      </c>
      <c r="R448" t="s">
        <v>299</v>
      </c>
      <c r="S448" t="s">
        <v>497</v>
      </c>
      <c r="T448" s="50">
        <v>100</v>
      </c>
      <c r="U448" s="50">
        <f t="shared" si="121"/>
        <v>80.158730158730151</v>
      </c>
      <c r="V448" s="50">
        <f t="shared" si="122"/>
        <v>72.752043596730246</v>
      </c>
      <c r="W448" s="50">
        <f t="shared" si="123"/>
        <v>44.134078212290497</v>
      </c>
      <c r="X448" s="50">
        <f t="shared" si="124"/>
        <v>83.11387819097925</v>
      </c>
      <c r="Y448" s="50">
        <f t="shared" si="125"/>
        <v>75.707191628979331</v>
      </c>
      <c r="Z448" s="50">
        <f t="shared" si="126"/>
        <v>47.089226244539596</v>
      </c>
      <c r="AA448" s="50">
        <f t="shared" si="127"/>
        <v>-2.9551480322490988</v>
      </c>
      <c r="AB448" s="50">
        <f t="shared" si="128"/>
        <v>-2.9551480322490846</v>
      </c>
      <c r="AC448" s="50">
        <f t="shared" si="129"/>
        <v>-2.9551480322490988</v>
      </c>
      <c r="AF448">
        <v>2.2000000000000002</v>
      </c>
      <c r="AG448">
        <v>1.72</v>
      </c>
      <c r="AH448" s="57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3">
        <f t="shared" si="105"/>
        <v>2.6895268494295355E-2</v>
      </c>
      <c r="E449" s="44">
        <f>IF(OR($A449="",$B449="",$C449=""),"",A449*'MPTO_working_3-way'!$I448)</f>
        <v>2.3721280702218221</v>
      </c>
      <c r="F449" s="45">
        <f>IF(OR($A449="",$B449="",$C449=""),"",B449*'MPTO_working_3-way'!$I448)</f>
        <v>3.5633265816752049</v>
      </c>
      <c r="G449" s="46">
        <f>IF(OR($A449="",$B449="",$C449=""),"",C449*'MPTO_working_3-way'!$I448)</f>
        <v>3.357947527976346</v>
      </c>
      <c r="H449" s="44">
        <f>IF(OR($A449="",$B449="",$C449=""),"",'MPTO_working_3-way'!E448)</f>
        <v>2.3588502717758852</v>
      </c>
      <c r="I449" s="45">
        <f>IF(OR($A449="",$B449="",$C449=""),"",'MPTO_working_3-way'!F448)</f>
        <v>3.5814136993758319</v>
      </c>
      <c r="J449" s="46">
        <f>IF(OR($A449="",$B449="",$C449=""),"",'MPTO_working_3-way'!G448)</f>
        <v>3.3687579788638904</v>
      </c>
      <c r="K449" s="44">
        <f>IF(OR($A449="",$B449="",$C449=""),"",'OddsRatio_working_3-way'!H448)</f>
        <v>2.3645927016063464</v>
      </c>
      <c r="L449" s="45">
        <f>IF(OR($A449="",$B449="",$C449=""),"",'OddsRatio_working_3-way'!I448)</f>
        <v>3.5729343305096748</v>
      </c>
      <c r="M449" s="46">
        <f>IF(OR($A449="",$B449="",$C449=""),"",'OddsRatio_working_3-way'!J448)</f>
        <v>3.3645995669056536</v>
      </c>
      <c r="N449" s="47">
        <f t="shared" si="118"/>
        <v>42.156239899243218</v>
      </c>
      <c r="O449" s="48">
        <f t="shared" si="119"/>
        <v>28.063664025144618</v>
      </c>
      <c r="P449" s="48">
        <f t="shared" si="120"/>
        <v>29.780096075612178</v>
      </c>
      <c r="Q449" t="s">
        <v>270</v>
      </c>
      <c r="R449" t="s">
        <v>269</v>
      </c>
      <c r="S449" t="s">
        <v>497</v>
      </c>
      <c r="T449" s="50">
        <v>100</v>
      </c>
      <c r="U449" s="50">
        <f t="shared" si="121"/>
        <v>56.709956709956707</v>
      </c>
      <c r="V449" s="50">
        <f t="shared" si="122"/>
        <v>71.181556195965413</v>
      </c>
      <c r="W449" s="50">
        <f t="shared" si="123"/>
        <v>69.418960244648318</v>
      </c>
      <c r="X449" s="50">
        <f t="shared" si="124"/>
        <v>59.399483559386269</v>
      </c>
      <c r="Y449" s="50">
        <f t="shared" si="125"/>
        <v>73.871083045394968</v>
      </c>
      <c r="Z449" s="50">
        <f t="shared" si="126"/>
        <v>72.108487094077873</v>
      </c>
      <c r="AA449" s="50">
        <f t="shared" si="127"/>
        <v>-2.6895268494295621</v>
      </c>
      <c r="AB449" s="50">
        <f t="shared" si="128"/>
        <v>-2.689526849429555</v>
      </c>
      <c r="AC449" s="50">
        <f t="shared" si="129"/>
        <v>-2.689526849429555</v>
      </c>
      <c r="AF449">
        <v>2.36</v>
      </c>
      <c r="AG449">
        <v>1.64</v>
      </c>
      <c r="AH449" s="57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3">
        <f t="shared" si="105"/>
        <v>4.793744612977191E-2</v>
      </c>
      <c r="E450" s="44">
        <f>IF(OR($A450="",$B450="",$C450=""),"",A450*'MPTO_working_3-way'!$I449)</f>
        <v>11.642585026501765</v>
      </c>
      <c r="F450" s="45">
        <f>IF(OR($A450="",$B450="",$C450=""),"",B450*'MPTO_working_3-way'!$I449)</f>
        <v>5.9313259450945095</v>
      </c>
      <c r="G450" s="46">
        <f>IF(OR($A450="",$B450="",$C450=""),"",C450*'MPTO_working_3-way'!$I449)</f>
        <v>1.3413599310461082</v>
      </c>
      <c r="H450" s="44">
        <f>IF(OR($A450="",$B450="",$C450=""),"",'MPTO_working_3-way'!E449)</f>
        <v>13.508064252664248</v>
      </c>
      <c r="I450" s="45">
        <f>IF(OR($A450="",$B450="",$C450=""),"",'MPTO_working_3-way'!F449)</f>
        <v>6.2228025987472186</v>
      </c>
      <c r="J450" s="46">
        <f>IF(OR($A450="",$B450="",$C450=""),"",'MPTO_working_3-way'!G449)</f>
        <v>1.3067268906351561</v>
      </c>
      <c r="K450" s="44">
        <f>IF(OR($A450="",$B450="",$C450=""),"",'OddsRatio_working_3-way'!H449)</f>
        <v>12.416452225608143</v>
      </c>
      <c r="L450" s="45">
        <f>IF(OR($A450="",$B450="",$C450=""),"",'OddsRatio_working_3-way'!I449)</f>
        <v>6.2621827271349089</v>
      </c>
      <c r="M450" s="46">
        <f>IF(OR($A450="",$B450="",$C450=""),"",'OddsRatio_working_3-way'!J449)</f>
        <v>1.3161826531325698</v>
      </c>
      <c r="N450" s="47">
        <f t="shared" si="118"/>
        <v>8.5891578006406792</v>
      </c>
      <c r="O450" s="48">
        <f t="shared" si="119"/>
        <v>16.859636601610941</v>
      </c>
      <c r="P450" s="48">
        <f t="shared" si="120"/>
        <v>74.551205597748378</v>
      </c>
      <c r="Q450" t="s">
        <v>484</v>
      </c>
      <c r="R450" t="s">
        <v>485</v>
      </c>
      <c r="S450" t="s">
        <v>497</v>
      </c>
      <c r="T450" s="50">
        <v>100</v>
      </c>
      <c r="U450" s="50">
        <f t="shared" si="121"/>
        <v>90.999099909991003</v>
      </c>
      <c r="V450" s="50">
        <f t="shared" si="122"/>
        <v>82.332155477031804</v>
      </c>
      <c r="W450" s="50">
        <f t="shared" si="123"/>
        <v>21.875</v>
      </c>
      <c r="X450" s="50">
        <f t="shared" si="124"/>
        <v>95.792844522968196</v>
      </c>
      <c r="Y450" s="50">
        <f t="shared" si="125"/>
        <v>87.125900090008997</v>
      </c>
      <c r="Z450" s="50">
        <f t="shared" si="126"/>
        <v>26.668744612977203</v>
      </c>
      <c r="AA450" s="50">
        <f t="shared" si="127"/>
        <v>-4.7937446129771928</v>
      </c>
      <c r="AB450" s="50">
        <f t="shared" si="128"/>
        <v>-4.7937446129771928</v>
      </c>
      <c r="AC450" s="50">
        <f t="shared" si="129"/>
        <v>-4.7937446129772034</v>
      </c>
      <c r="AF450">
        <v>1.56</v>
      </c>
      <c r="AG450">
        <v>2.4500000000000002</v>
      </c>
      <c r="AH450" s="57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3">
        <f t="shared" si="105"/>
        <v>4.219393176989028E-2</v>
      </c>
      <c r="E451" s="44">
        <f>IF(OR($A451="",$B451="",$C451=""),"",A451*'MPTO_working_3-way'!$I450)</f>
        <v>1.8029955019619102</v>
      </c>
      <c r="F451" s="45">
        <f>IF(OR($A451="",$B451="",$C451=""),"",B451*'MPTO_working_3-way'!$I450)</f>
        <v>4.0332905159494752</v>
      </c>
      <c r="G451" s="46">
        <f>IF(OR($A451="",$B451="",$C451=""),"",C451*'MPTO_working_3-way'!$I450)</f>
        <v>5.0650625084016667</v>
      </c>
      <c r="H451" s="44">
        <f>IF(OR($A451="",$B451="",$C451=""),"",'MPTO_working_3-way'!E450)</f>
        <v>1.7731438415891565</v>
      </c>
      <c r="I451" s="45">
        <f>IF(OR($A451="",$B451="",$C451=""),"",'MPTO_working_3-way'!F450)</f>
        <v>4.0927701850603802</v>
      </c>
      <c r="J451" s="46">
        <f>IF(OR($A451="",$B451="",$C451=""),"",'MPTO_working_3-way'!G450)</f>
        <v>5.2165746260257784</v>
      </c>
      <c r="K451" s="44">
        <f>IF(OR($A451="",$B451="",$C451=""),"",'OddsRatio_working_3-way'!H450)</f>
        <v>1.783788337792217</v>
      </c>
      <c r="L451" s="45">
        <f>IF(OR($A451="",$B451="",$C451=""),"",'OddsRatio_working_3-way'!I450)</f>
        <v>4.0814692184433765</v>
      </c>
      <c r="M451" s="46">
        <f>IF(OR($A451="",$B451="",$C451=""),"",'OddsRatio_working_3-way'!J450)</f>
        <v>5.1444150464081657</v>
      </c>
      <c r="N451" s="47">
        <f t="shared" si="118"/>
        <v>55.463255394251441</v>
      </c>
      <c r="O451" s="48">
        <f t="shared" si="119"/>
        <v>24.793651636189924</v>
      </c>
      <c r="P451" s="48">
        <f t="shared" si="120"/>
        <v>19.743092969558639</v>
      </c>
      <c r="Q451" t="s">
        <v>486</v>
      </c>
      <c r="R451" t="s">
        <v>487</v>
      </c>
      <c r="S451" t="s">
        <v>497</v>
      </c>
      <c r="T451" s="50">
        <v>100</v>
      </c>
      <c r="U451" s="50">
        <f t="shared" si="121"/>
        <v>42.196531791907518</v>
      </c>
      <c r="V451" s="50">
        <f t="shared" si="122"/>
        <v>74.160206718346245</v>
      </c>
      <c r="W451" s="50">
        <f t="shared" si="123"/>
        <v>79.423868312757207</v>
      </c>
      <c r="X451" s="50">
        <f t="shared" si="124"/>
        <v>46.41592496889654</v>
      </c>
      <c r="Y451" s="50">
        <f t="shared" si="125"/>
        <v>78.379599895335289</v>
      </c>
      <c r="Z451" s="50">
        <f t="shared" si="126"/>
        <v>83.643261489746237</v>
      </c>
      <c r="AA451" s="50">
        <f t="shared" si="127"/>
        <v>-4.2193931769890227</v>
      </c>
      <c r="AB451" s="50">
        <f t="shared" si="128"/>
        <v>-4.219393176989044</v>
      </c>
      <c r="AC451" s="50">
        <f t="shared" si="129"/>
        <v>-4.2193931769890298</v>
      </c>
      <c r="AF451">
        <v>1.88</v>
      </c>
      <c r="AG451">
        <v>1.98</v>
      </c>
      <c r="AH451" s="57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3">
        <f t="shared" si="105"/>
        <v>3.8244618530175245E-2</v>
      </c>
      <c r="E452" s="44">
        <f>IF(OR($A452="",$B452="",$C452=""),"",A452*'MPTO_working_3-way'!$I451)</f>
        <v>2.4606397459165152</v>
      </c>
      <c r="F452" s="45">
        <f>IF(OR($A452="",$B452="",$C452=""),"",B452*'MPTO_working_3-way'!$I451)</f>
        <v>3.6130912724850099</v>
      </c>
      <c r="G452" s="46">
        <f>IF(OR($A452="",$B452="",$C452=""),"",C452*'MPTO_working_3-way'!$I451)</f>
        <v>3.1562636403317326</v>
      </c>
      <c r="H452" s="44">
        <f>IF(OR($A452="",$B452="",$C452=""),"",'MPTO_working_3-way'!E451)</f>
        <v>2.4438362317009839</v>
      </c>
      <c r="I452" s="45">
        <f>IF(OR($A452="",$B452="",$C452=""),"",'MPTO_working_3-way'!F451)</f>
        <v>3.6415529729993512</v>
      </c>
      <c r="J452" s="46">
        <f>IF(OR($A452="",$B452="",$C452=""),"",'MPTO_working_3-way'!G451)</f>
        <v>3.1625637237688142</v>
      </c>
      <c r="K452" s="44">
        <f>IF(OR($A452="",$B452="",$C452=""),"",'OddsRatio_working_3-way'!H451)</f>
        <v>2.4512853593893844</v>
      </c>
      <c r="L452" s="45">
        <f>IF(OR($A452="",$B452="",$C452=""),"",'OddsRatio_working_3-way'!I451)</f>
        <v>3.6271443002085197</v>
      </c>
      <c r="M452" s="46">
        <f>IF(OR($A452="",$B452="",$C452=""),"",'OddsRatio_working_3-way'!J451)</f>
        <v>3.161038053397331</v>
      </c>
      <c r="N452" s="47">
        <f t="shared" si="118"/>
        <v>40.639837735675108</v>
      </c>
      <c r="O452" s="48">
        <f t="shared" si="119"/>
        <v>27.677130871709771</v>
      </c>
      <c r="P452" s="48">
        <f t="shared" si="120"/>
        <v>31.683031392615131</v>
      </c>
      <c r="Q452" t="s">
        <v>488</v>
      </c>
      <c r="R452" t="s">
        <v>489</v>
      </c>
      <c r="S452" t="s">
        <v>497</v>
      </c>
      <c r="T452" s="50">
        <v>100</v>
      </c>
      <c r="U452" s="50">
        <f t="shared" si="121"/>
        <v>57.805907172995774</v>
      </c>
      <c r="V452" s="50">
        <f t="shared" si="122"/>
        <v>71.264367816091948</v>
      </c>
      <c r="W452" s="50">
        <f t="shared" si="123"/>
        <v>67.10526315789474</v>
      </c>
      <c r="X452" s="50">
        <f t="shared" si="124"/>
        <v>61.630369026013312</v>
      </c>
      <c r="Y452" s="50">
        <f t="shared" si="125"/>
        <v>75.088829669109487</v>
      </c>
      <c r="Z452" s="50">
        <f t="shared" si="126"/>
        <v>70.929725010912264</v>
      </c>
      <c r="AA452" s="50">
        <f t="shared" si="127"/>
        <v>-3.8244618530175387</v>
      </c>
      <c r="AB452" s="50">
        <f t="shared" si="128"/>
        <v>-3.8244618530175387</v>
      </c>
      <c r="AC452" s="50">
        <f t="shared" si="129"/>
        <v>-3.8244618530175245</v>
      </c>
      <c r="AF452">
        <v>1.93</v>
      </c>
      <c r="AG452">
        <v>1.93</v>
      </c>
      <c r="AH452" s="57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3">
        <f t="shared" ref="D453:D516" si="130">IF(OR($A453="",$B453="",$C453=""),"",(1/A453)+(1/B453)+(1/C453)-1)</f>
        <v>4.0632969471920966E-2</v>
      </c>
      <c r="E453" s="44">
        <f>IF(OR($A453="",$B453="",$C453=""),"",A453*'MPTO_working_3-way'!$I452)</f>
        <v>3.7046533713200387</v>
      </c>
      <c r="F453" s="45">
        <f>IF(OR($A453="",$B453="",$C453=""),"",B453*'MPTO_working_3-way'!$I452)</f>
        <v>4.21456352636128</v>
      </c>
      <c r="G453" s="46">
        <f>IF(OR($A453="",$B453="",$C453=""),"",C453*'MPTO_working_3-way'!$I452)</f>
        <v>2.0292342904702458</v>
      </c>
      <c r="H453" s="44">
        <f>IF(OR($A453="",$B453="",$C453=""),"",'MPTO_working_3-way'!E452)</f>
        <v>3.7403514840288965</v>
      </c>
      <c r="I453" s="45">
        <f>IF(OR($A453="",$B453="",$C453=""),"",'MPTO_working_3-way'!F452)</f>
        <v>4.2850545631896617</v>
      </c>
      <c r="J453" s="46">
        <f>IF(OR($A453="",$B453="",$C453=""),"",'MPTO_working_3-way'!G452)</f>
        <v>2.0028994386344854</v>
      </c>
      <c r="K453" s="44">
        <f>IF(OR($A453="",$B453="",$C453=""),"",'OddsRatio_working_3-way'!H452)</f>
        <v>3.7299996820739882</v>
      </c>
      <c r="L453" s="45">
        <f>IF(OR($A453="",$B453="",$C453=""),"",'OddsRatio_working_3-way'!I452)</f>
        <v>4.252538683720962</v>
      </c>
      <c r="M453" s="46">
        <f>IF(OR($A453="",$B453="",$C453=""),"",'OddsRatio_working_3-way'!J452)</f>
        <v>2.0130858195196439</v>
      </c>
      <c r="N453" s="47">
        <f t="shared" si="118"/>
        <v>26.993078697769796</v>
      </c>
      <c r="O453" s="48">
        <f t="shared" si="119"/>
        <v>23.727249423224812</v>
      </c>
      <c r="P453" s="48">
        <f t="shared" si="120"/>
        <v>49.279671879005377</v>
      </c>
      <c r="Q453" t="s">
        <v>490</v>
      </c>
      <c r="R453" t="s">
        <v>491</v>
      </c>
      <c r="S453" t="s">
        <v>497</v>
      </c>
      <c r="T453" s="50">
        <v>100</v>
      </c>
      <c r="U453" s="50">
        <f t="shared" si="121"/>
        <v>71.910112359550567</v>
      </c>
      <c r="V453" s="50">
        <f t="shared" si="122"/>
        <v>75.308641975308646</v>
      </c>
      <c r="W453" s="50">
        <f t="shared" si="123"/>
        <v>48.717948717948723</v>
      </c>
      <c r="X453" s="50">
        <f t="shared" si="124"/>
        <v>75.973409306742639</v>
      </c>
      <c r="Y453" s="50">
        <f t="shared" si="125"/>
        <v>79.371938922500732</v>
      </c>
      <c r="Z453" s="50">
        <f t="shared" si="126"/>
        <v>52.781245665140794</v>
      </c>
      <c r="AA453" s="50">
        <f t="shared" si="127"/>
        <v>-4.0632969471920717</v>
      </c>
      <c r="AB453" s="50">
        <f t="shared" si="128"/>
        <v>-4.0632969471920859</v>
      </c>
      <c r="AC453" s="50">
        <f t="shared" si="129"/>
        <v>-4.0632969471920717</v>
      </c>
      <c r="AF453">
        <v>1.83</v>
      </c>
      <c r="AG453">
        <v>2.04</v>
      </c>
      <c r="AH453" s="57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3">
        <f t="shared" si="130"/>
        <v>3.9862386356273927E-2</v>
      </c>
      <c r="E454" s="44">
        <f>IF(OR($A454="",$B454="",$C454=""),"",A454*'MPTO_working_3-way'!$I453)</f>
        <v>2.1005220204396733</v>
      </c>
      <c r="F454" s="45">
        <f>IF(OR($A454="",$B454="",$C454=""),"",B454*'MPTO_working_3-way'!$I453)</f>
        <v>3.4835389942935175</v>
      </c>
      <c r="G454" s="46">
        <f>IF(OR($A454="",$B454="",$C454=""),"",C454*'MPTO_working_3-way'!$I453)</f>
        <v>4.2218412886064716</v>
      </c>
      <c r="H454" s="44">
        <f>IF(OR($A454="",$B454="",$C454=""),"",'MPTO_working_3-way'!E453)</f>
        <v>2.0757135496232229</v>
      </c>
      <c r="I454" s="45">
        <f>IF(OR($A454="",$B454="",$C454=""),"",'MPTO_working_3-way'!F453)</f>
        <v>3.5060654863236231</v>
      </c>
      <c r="J454" s="46">
        <f>IF(OR($A454="",$B454="",$C454=""),"",'MPTO_working_3-way'!G453)</f>
        <v>4.291514759588499</v>
      </c>
      <c r="K454" s="44">
        <f>IF(OR($A454="",$B454="",$C454=""),"",'OddsRatio_working_3-way'!H453)</f>
        <v>2.085630947411631</v>
      </c>
      <c r="L454" s="45">
        <f>IF(OR($A454="",$B454="",$C454=""),"",'OddsRatio_working_3-way'!I453)</f>
        <v>3.5012085553111105</v>
      </c>
      <c r="M454" s="46">
        <f>IF(OR($A454="",$B454="",$C454=""),"",'OddsRatio_working_3-way'!J453)</f>
        <v>4.2568928422348922</v>
      </c>
      <c r="N454" s="47">
        <f t="shared" si="118"/>
        <v>47.607213362642291</v>
      </c>
      <c r="O454" s="48">
        <f t="shared" si="119"/>
        <v>28.706439102249981</v>
      </c>
      <c r="P454" s="48">
        <f t="shared" si="120"/>
        <v>23.686347535107743</v>
      </c>
      <c r="Q454" t="s">
        <v>169</v>
      </c>
      <c r="R454" t="s">
        <v>130</v>
      </c>
      <c r="S454" t="s">
        <v>497</v>
      </c>
      <c r="T454" s="50">
        <v>100</v>
      </c>
      <c r="U454" s="50">
        <f t="shared" si="121"/>
        <v>50.495049504950494</v>
      </c>
      <c r="V454" s="50">
        <f t="shared" si="122"/>
        <v>70.149253731343279</v>
      </c>
      <c r="W454" s="50">
        <f t="shared" si="123"/>
        <v>75.369458128078819</v>
      </c>
      <c r="X454" s="50">
        <f t="shared" si="124"/>
        <v>54.481288140577902</v>
      </c>
      <c r="Y454" s="50">
        <f t="shared" si="125"/>
        <v>74.135492366970695</v>
      </c>
      <c r="Z454" s="50">
        <f t="shared" si="126"/>
        <v>79.35569676370622</v>
      </c>
      <c r="AA454" s="50">
        <f t="shared" si="127"/>
        <v>-3.9862386356274087</v>
      </c>
      <c r="AB454" s="50">
        <f t="shared" si="128"/>
        <v>-3.9862386356274158</v>
      </c>
      <c r="AC454" s="50">
        <f t="shared" si="129"/>
        <v>-3.9862386356274015</v>
      </c>
      <c r="AF454">
        <v>2.09</v>
      </c>
      <c r="AG454">
        <v>1.77</v>
      </c>
      <c r="AH454" s="57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3">
        <f t="shared" si="130"/>
        <v>3.985982250907627E-2</v>
      </c>
      <c r="E455" s="44">
        <f>IF(OR($A455="",$B455="",$C455=""),"",A455*'MPTO_working_3-way'!$I454)</f>
        <v>1.9965308592174265</v>
      </c>
      <c r="F455" s="45">
        <f>IF(OR($A455="",$B455="",$C455=""),"",B455*'MPTO_working_3-way'!$I454)</f>
        <v>3.8474813432835826</v>
      </c>
      <c r="G455" s="46">
        <f>IF(OR($A455="",$B455="",$C455=""),"",C455*'MPTO_working_3-way'!$I454)</f>
        <v>4.1802364864864865</v>
      </c>
      <c r="H455" s="44">
        <f>IF(OR($A455="",$B455="",$C455=""),"",'MPTO_working_3-way'!E454)</f>
        <v>1.9702619465509819</v>
      </c>
      <c r="I455" s="45">
        <f>IF(OR($A455="",$B455="",$C455=""),"",'MPTO_working_3-way'!F454)</f>
        <v>3.8912979495732367</v>
      </c>
      <c r="J455" s="46">
        <f>IF(OR($A455="",$B455="",$C455=""),"",'MPTO_working_3-way'!G454)</f>
        <v>4.2468325065134369</v>
      </c>
      <c r="K455" s="44">
        <f>IF(OR($A455="",$B455="",$C455=""),"",'OddsRatio_working_3-way'!H454)</f>
        <v>1.9802843045673817</v>
      </c>
      <c r="L455" s="45">
        <f>IF(OR($A455="",$B455="",$C455=""),"",'OddsRatio_working_3-way'!I454)</f>
        <v>3.8769213286216657</v>
      </c>
      <c r="M455" s="46">
        <f>IF(OR($A455="",$B455="",$C455=""),"",'OddsRatio_working_3-way'!J454)</f>
        <v>4.2178897823842325</v>
      </c>
      <c r="N455" s="47">
        <f t="shared" si="118"/>
        <v>50.086879217682942</v>
      </c>
      <c r="O455" s="48">
        <f t="shared" si="119"/>
        <v>25.991029215662504</v>
      </c>
      <c r="P455" s="48">
        <f t="shared" si="120"/>
        <v>23.922091566654544</v>
      </c>
      <c r="Q455" t="s">
        <v>66</v>
      </c>
      <c r="R455" t="s">
        <v>124</v>
      </c>
      <c r="S455" t="s">
        <v>497</v>
      </c>
      <c r="T455" s="50">
        <v>100</v>
      </c>
      <c r="U455" s="50">
        <f t="shared" si="121"/>
        <v>47.916666666666671</v>
      </c>
      <c r="V455" s="50">
        <f t="shared" si="122"/>
        <v>72.972972972972968</v>
      </c>
      <c r="W455" s="50">
        <f t="shared" si="123"/>
        <v>75.124378109452735</v>
      </c>
      <c r="X455" s="50">
        <f t="shared" si="124"/>
        <v>51.90264891757429</v>
      </c>
      <c r="Y455" s="50">
        <f t="shared" si="125"/>
        <v>76.958955223880608</v>
      </c>
      <c r="Z455" s="50">
        <f t="shared" si="126"/>
        <v>79.11036036036036</v>
      </c>
      <c r="AA455" s="50">
        <f t="shared" si="127"/>
        <v>-3.9859822509076182</v>
      </c>
      <c r="AB455" s="50">
        <f t="shared" si="128"/>
        <v>-3.9859822509076395</v>
      </c>
      <c r="AC455" s="50">
        <f t="shared" si="129"/>
        <v>-3.9859822509076253</v>
      </c>
      <c r="AF455">
        <v>1.76</v>
      </c>
      <c r="AG455">
        <v>2.11</v>
      </c>
      <c r="AH455" s="57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3">
        <f t="shared" si="130"/>
        <v>3.9672140301987735E-2</v>
      </c>
      <c r="E456" s="44">
        <f>IF(OR($A456="",$B456="",$C456=""),"",A456*'MPTO_working_3-way'!$I455)</f>
        <v>1.8090295241254586</v>
      </c>
      <c r="F456" s="45">
        <f>IF(OR($A456="",$B456="",$C456=""),"",B456*'MPTO_working_3-way'!$I455)</f>
        <v>4.0651180685807722</v>
      </c>
      <c r="G456" s="46">
        <f>IF(OR($A456="",$B456="",$C456=""),"",C456*'MPTO_working_3-way'!$I455)</f>
        <v>4.9696328306435014</v>
      </c>
      <c r="H456" s="44">
        <f>IF(OR($A456="",$B456="",$C456=""),"",'MPTO_working_3-way'!E455)</f>
        <v>1.7809800688771724</v>
      </c>
      <c r="I456" s="45">
        <f>IF(OR($A456="",$B456="",$C456=""),"",'MPTO_working_3-way'!F455)</f>
        <v>4.1231939612159048</v>
      </c>
      <c r="J456" s="46">
        <f>IF(OR($A456="",$B456="",$C456=""),"",'MPTO_working_3-way'!G455)</f>
        <v>5.102536122809707</v>
      </c>
      <c r="K456" s="44">
        <f>IF(OR($A456="",$B456="",$C456=""),"",'OddsRatio_working_3-way'!H455)</f>
        <v>1.791021439826475</v>
      </c>
      <c r="L456" s="45">
        <f>IF(OR($A456="",$B456="",$C456=""),"",'OddsRatio_working_3-way'!I455)</f>
        <v>4.1106383647230276</v>
      </c>
      <c r="M456" s="46">
        <f>IF(OR($A456="",$B456="",$C456=""),"",'OddsRatio_working_3-way'!J455)</f>
        <v>5.0406230304649657</v>
      </c>
      <c r="N456" s="47">
        <f t="shared" si="118"/>
        <v>55.278257577550107</v>
      </c>
      <c r="O456" s="48">
        <f t="shared" si="119"/>
        <v>24.599531505099023</v>
      </c>
      <c r="P456" s="48">
        <f t="shared" si="120"/>
        <v>20.122210917350877</v>
      </c>
      <c r="Q456" t="s">
        <v>168</v>
      </c>
      <c r="R456" t="s">
        <v>165</v>
      </c>
      <c r="S456" t="s">
        <v>497</v>
      </c>
      <c r="T456" s="50">
        <v>100</v>
      </c>
      <c r="U456" s="50">
        <f t="shared" si="121"/>
        <v>42.528735632183903</v>
      </c>
      <c r="V456" s="50">
        <f t="shared" si="122"/>
        <v>74.424552429667528</v>
      </c>
      <c r="W456" s="50">
        <f t="shared" si="123"/>
        <v>79.079497907949786</v>
      </c>
      <c r="X456" s="50">
        <f t="shared" si="124"/>
        <v>46.495949662382692</v>
      </c>
      <c r="Y456" s="50">
        <f t="shared" si="125"/>
        <v>78.39176645986629</v>
      </c>
      <c r="Z456" s="50">
        <f t="shared" si="126"/>
        <v>83.046711938148562</v>
      </c>
      <c r="AA456" s="50">
        <f t="shared" si="127"/>
        <v>-3.9672140301987895</v>
      </c>
      <c r="AB456" s="50">
        <f t="shared" si="128"/>
        <v>-3.9672140301987611</v>
      </c>
      <c r="AC456" s="50">
        <f t="shared" si="129"/>
        <v>-3.9672140301987753</v>
      </c>
      <c r="AF456">
        <v>1.7</v>
      </c>
      <c r="AG456">
        <v>2.2000000000000002</v>
      </c>
      <c r="AH456" s="57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3">
        <f t="shared" si="130"/>
        <v>4.0158126974847219E-2</v>
      </c>
      <c r="E457" s="44">
        <f>IF(OR($A457="",$B457="",$C457=""),"",A457*'MPTO_working_3-way'!$I456)</f>
        <v>3.2348917748917749</v>
      </c>
      <c r="F457" s="45">
        <f>IF(OR($A457="",$B457="",$C457=""),"",B457*'MPTO_working_3-way'!$I456)</f>
        <v>3.6405534444119652</v>
      </c>
      <c r="G457" s="46">
        <f>IF(OR($A457="",$B457="",$C457=""),"",C457*'MPTO_working_3-way'!$I456)</f>
        <v>2.4027652733118972</v>
      </c>
      <c r="H457" s="44">
        <f>IF(OR($A457="",$B457="",$C457=""),"",'MPTO_working_3-way'!E456)</f>
        <v>3.2450952345102766</v>
      </c>
      <c r="I457" s="45">
        <f>IF(OR($A457="",$B457="",$C457=""),"",'MPTO_working_3-way'!F456)</f>
        <v>3.6720392551070824</v>
      </c>
      <c r="J457" s="46">
        <f>IF(OR($A457="",$B457="",$C457=""),"",'MPTO_working_3-way'!G456)</f>
        <v>2.3837084554554</v>
      </c>
      <c r="K457" s="44">
        <f>IF(OR($A457="",$B457="",$C457=""),"",'OddsRatio_working_3-way'!H456)</f>
        <v>3.2420453412651389</v>
      </c>
      <c r="L457" s="45">
        <f>IF(OR($A457="",$B457="",$C457=""),"",'OddsRatio_working_3-way'!I456)</f>
        <v>3.6564518261435301</v>
      </c>
      <c r="M457" s="46">
        <f>IF(OR($A457="",$B457="",$C457=""),"",'OddsRatio_working_3-way'!J456)</f>
        <v>2.3919807568992097</v>
      </c>
      <c r="N457" s="47">
        <f t="shared" si="118"/>
        <v>30.912935256804857</v>
      </c>
      <c r="O457" s="48">
        <f t="shared" si="119"/>
        <v>27.468351042475174</v>
      </c>
      <c r="P457" s="48">
        <f t="shared" si="120"/>
        <v>41.618713700719958</v>
      </c>
      <c r="Q457" t="s">
        <v>127</v>
      </c>
      <c r="R457" t="s">
        <v>126</v>
      </c>
      <c r="S457" t="s">
        <v>497</v>
      </c>
      <c r="T457" s="50">
        <v>100</v>
      </c>
      <c r="U457" s="50">
        <f t="shared" si="121"/>
        <v>67.845659163987136</v>
      </c>
      <c r="V457" s="50">
        <f t="shared" si="122"/>
        <v>71.428571428571431</v>
      </c>
      <c r="W457" s="50">
        <f t="shared" si="123"/>
        <v>56.709956709956707</v>
      </c>
      <c r="X457" s="50">
        <f t="shared" si="124"/>
        <v>71.861471861471856</v>
      </c>
      <c r="Y457" s="50">
        <f t="shared" si="125"/>
        <v>75.44438412605615</v>
      </c>
      <c r="Z457" s="50">
        <f t="shared" si="126"/>
        <v>60.725769407441433</v>
      </c>
      <c r="AA457" s="50">
        <f t="shared" si="127"/>
        <v>-4.0158126974847193</v>
      </c>
      <c r="AB457" s="50">
        <f t="shared" si="128"/>
        <v>-4.0158126974847193</v>
      </c>
      <c r="AC457" s="50">
        <f t="shared" si="129"/>
        <v>-4.0158126974847264</v>
      </c>
      <c r="AF457">
        <v>1.88</v>
      </c>
      <c r="AG457">
        <v>1.97</v>
      </c>
      <c r="AH457" s="57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3">
        <f t="shared" si="130"/>
        <v>3.9705029140394865E-2</v>
      </c>
      <c r="E458" s="44">
        <f>IF(OR($A458="",$B458="",$C458=""),"",A458*'MPTO_working_3-way'!$I457)</f>
        <v>2.0690130079893856</v>
      </c>
      <c r="F458" s="45">
        <f>IF(OR($A458="",$B458="",$C458=""),"",B458*'MPTO_working_3-way'!$I457)</f>
        <v>3.7845263060710375</v>
      </c>
      <c r="G458" s="46">
        <f>IF(OR($A458="",$B458="",$C458=""),"",C458*'MPTO_working_3-way'!$I457)</f>
        <v>3.9612761610249043</v>
      </c>
      <c r="H458" s="44">
        <f>IF(OR($A458="",$B458="",$C458=""),"",'MPTO_working_3-way'!E457)</f>
        <v>2.0438297110972914</v>
      </c>
      <c r="I458" s="45">
        <f>IF(OR($A458="",$B458="",$C458=""),"",'MPTO_working_3-way'!F457)</f>
        <v>3.8242341448345569</v>
      </c>
      <c r="J458" s="46">
        <f>IF(OR($A458="",$B458="",$C458=""),"",'MPTO_working_3-way'!G457)</f>
        <v>4.0123229368952265</v>
      </c>
      <c r="K458" s="44">
        <f>IF(OR($A458="",$B458="",$C458=""),"",'OddsRatio_working_3-way'!H457)</f>
        <v>2.0536639784725792</v>
      </c>
      <c r="L458" s="45">
        <f>IF(OR($A458="",$B458="",$C458=""),"",'OddsRatio_working_3-way'!I457)</f>
        <v>3.8097706092602106</v>
      </c>
      <c r="M458" s="46">
        <f>IF(OR($A458="",$B458="",$C458=""),"",'OddsRatio_working_3-way'!J457)</f>
        <v>3.9907028075837849</v>
      </c>
      <c r="N458" s="47">
        <f t="shared" si="118"/>
        <v>48.332223922157681</v>
      </c>
      <c r="O458" s="48">
        <f t="shared" si="119"/>
        <v>26.423386155245542</v>
      </c>
      <c r="P458" s="48">
        <f t="shared" si="120"/>
        <v>25.244389922596795</v>
      </c>
      <c r="Q458" t="s">
        <v>379</v>
      </c>
      <c r="R458" t="s">
        <v>377</v>
      </c>
      <c r="S458" t="s">
        <v>498</v>
      </c>
      <c r="T458" s="50">
        <v>100</v>
      </c>
      <c r="U458" s="50">
        <f t="shared" si="121"/>
        <v>49.748743718592962</v>
      </c>
      <c r="V458" s="50">
        <f t="shared" si="122"/>
        <v>72.527472527472526</v>
      </c>
      <c r="W458" s="50">
        <f t="shared" si="123"/>
        <v>73.753280839895012</v>
      </c>
      <c r="X458" s="50">
        <f t="shared" si="124"/>
        <v>53.719246632632455</v>
      </c>
      <c r="Y458" s="50">
        <f t="shared" si="125"/>
        <v>76.497975441512025</v>
      </c>
      <c r="Z458" s="50">
        <f t="shared" si="126"/>
        <v>77.723783753934498</v>
      </c>
      <c r="AA458" s="50">
        <f t="shared" si="127"/>
        <v>-3.9705029140394927</v>
      </c>
      <c r="AB458" s="50">
        <f t="shared" si="128"/>
        <v>-3.9705029140394998</v>
      </c>
      <c r="AC458" s="50">
        <f t="shared" si="129"/>
        <v>-3.9705029140394856</v>
      </c>
      <c r="AF458">
        <v>1.62</v>
      </c>
      <c r="AG458">
        <v>2.35</v>
      </c>
      <c r="AH458" s="57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3">
        <f t="shared" si="130"/>
        <v>3.8489219688050191E-2</v>
      </c>
      <c r="E459" s="44">
        <f>IF(OR($A459="",$B459="",$C459=""),"",A459*'MPTO_working_3-way'!$I458)</f>
        <v>3.9358741426177102</v>
      </c>
      <c r="F459" s="45">
        <f>IF(OR($A459="",$B459="",$C459=""),"",B459*'MPTO_working_3-way'!$I458)</f>
        <v>3.5620180235300123</v>
      </c>
      <c r="G459" s="46">
        <f>IF(OR($A459="",$B459="",$C459=""),"",C459*'MPTO_working_3-way'!$I458)</f>
        <v>2.1496726847542638</v>
      </c>
      <c r="H459" s="44">
        <f>IF(OR($A459="",$B459="",$C459=""),"",'MPTO_working_3-way'!E458)</f>
        <v>3.9837065946447749</v>
      </c>
      <c r="I459" s="45">
        <f>IF(OR($A459="",$B459="",$C459=""),"",'MPTO_working_3-way'!F458)</f>
        <v>3.5878886563524683</v>
      </c>
      <c r="J459" s="46">
        <f>IF(OR($A459="",$B459="",$C459=""),"",'MPTO_working_3-way'!G458)</f>
        <v>2.1264739632370446</v>
      </c>
      <c r="K459" s="44">
        <f>IF(OR($A459="",$B459="",$C459=""),"",'OddsRatio_working_3-way'!H458)</f>
        <v>3.9616066728430721</v>
      </c>
      <c r="L459" s="45">
        <f>IF(OR($A459="",$B459="",$C459=""),"",'OddsRatio_working_3-way'!I458)</f>
        <v>3.5794638763471918</v>
      </c>
      <c r="M459" s="46">
        <f>IF(OR($A459="",$B459="",$C459=""),"",'OddsRatio_working_3-way'!J458)</f>
        <v>2.1358133118072002</v>
      </c>
      <c r="N459" s="47">
        <f t="shared" si="118"/>
        <v>25.407316488400468</v>
      </c>
      <c r="O459" s="48">
        <f t="shared" si="119"/>
        <v>28.073973612547455</v>
      </c>
      <c r="P459" s="48">
        <f t="shared" si="120"/>
        <v>46.518709899052062</v>
      </c>
      <c r="Q459" t="s">
        <v>329</v>
      </c>
      <c r="R459" t="s">
        <v>403</v>
      </c>
      <c r="S459" t="s">
        <v>498</v>
      </c>
      <c r="T459" s="50">
        <v>100</v>
      </c>
      <c r="U459" s="50">
        <f t="shared" si="121"/>
        <v>73.614775725593674</v>
      </c>
      <c r="V459" s="50">
        <f t="shared" si="122"/>
        <v>70.845481049562679</v>
      </c>
      <c r="W459" s="50">
        <f t="shared" si="123"/>
        <v>51.690821256038639</v>
      </c>
      <c r="X459" s="50">
        <f t="shared" si="124"/>
        <v>77.463697694398675</v>
      </c>
      <c r="Y459" s="50">
        <f t="shared" si="125"/>
        <v>74.694403018367694</v>
      </c>
      <c r="Z459" s="50">
        <f t="shared" si="126"/>
        <v>55.539743224843654</v>
      </c>
      <c r="AA459" s="50">
        <f t="shared" si="127"/>
        <v>-3.8489219688050014</v>
      </c>
      <c r="AB459" s="50">
        <f t="shared" si="128"/>
        <v>-3.8489219688050156</v>
      </c>
      <c r="AC459" s="50">
        <f t="shared" si="129"/>
        <v>-3.8489219688050156</v>
      </c>
      <c r="AF459">
        <v>1.92</v>
      </c>
      <c r="AG459">
        <v>1.93</v>
      </c>
      <c r="AH459" s="57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3">
        <f t="shared" si="130"/>
        <v>4.233086453977597E-2</v>
      </c>
      <c r="E460" s="44">
        <f>IF(OR($A460="",$B460="",$C460=""),"",A460*'MPTO_working_3-way'!$I459)</f>
        <v>6.1914453353662697</v>
      </c>
      <c r="F460" s="45">
        <f>IF(OR($A460="",$B460="",$C460=""),"",B460*'MPTO_working_3-way'!$I459)</f>
        <v>5.1386911621810949</v>
      </c>
      <c r="G460" s="46">
        <f>IF(OR($A460="",$B460="",$C460=""),"",C460*'MPTO_working_3-way'!$I459)</f>
        <v>1.5530729881642662</v>
      </c>
      <c r="H460" s="44">
        <f>IF(OR($A460="",$B460="",$C460=""),"",'MPTO_working_3-way'!E459)</f>
        <v>6.4834075266153288</v>
      </c>
      <c r="I460" s="45">
        <f>IF(OR($A460="",$B460="",$C460=""),"",'MPTO_working_3-way'!F459)</f>
        <v>5.2985896077184815</v>
      </c>
      <c r="J460" s="46">
        <f>IF(OR($A460="",$B460="",$C460=""),"",'MPTO_working_3-way'!G459)</f>
        <v>1.5219990084826842</v>
      </c>
      <c r="K460" s="44">
        <f>IF(OR($A460="",$B460="",$C460=""),"",'OddsRatio_working_3-way'!H459)</f>
        <v>6.3608785527360183</v>
      </c>
      <c r="L460" s="45">
        <f>IF(OR($A460="",$B460="",$C460=""),"",'OddsRatio_working_3-way'!I459)</f>
        <v>5.2648284842616491</v>
      </c>
      <c r="M460" s="46">
        <f>IF(OR($A460="",$B460="",$C460=""),"",'OddsRatio_working_3-way'!J459)</f>
        <v>1.5317470629232079</v>
      </c>
      <c r="N460" s="47">
        <f t="shared" si="118"/>
        <v>16.151317597651737</v>
      </c>
      <c r="O460" s="48">
        <f t="shared" si="119"/>
        <v>19.460208221105749</v>
      </c>
      <c r="P460" s="48">
        <f t="shared" si="120"/>
        <v>64.388474181242501</v>
      </c>
      <c r="Q460" t="s">
        <v>378</v>
      </c>
      <c r="R460" t="s">
        <v>383</v>
      </c>
      <c r="S460" t="s">
        <v>498</v>
      </c>
      <c r="T460" s="50">
        <v>100</v>
      </c>
      <c r="U460" s="50">
        <f t="shared" si="121"/>
        <v>83.164983164983155</v>
      </c>
      <c r="V460" s="50">
        <f t="shared" si="122"/>
        <v>79.716024340770801</v>
      </c>
      <c r="W460" s="50">
        <f t="shared" si="123"/>
        <v>32.885906040268459</v>
      </c>
      <c r="X460" s="50">
        <f t="shared" si="124"/>
        <v>87.398069618960761</v>
      </c>
      <c r="Y460" s="50">
        <f t="shared" si="125"/>
        <v>83.949110794748378</v>
      </c>
      <c r="Z460" s="50">
        <f t="shared" si="126"/>
        <v>37.118992494246044</v>
      </c>
      <c r="AA460" s="50">
        <f t="shared" si="127"/>
        <v>-4.2330864539776059</v>
      </c>
      <c r="AB460" s="50">
        <f t="shared" si="128"/>
        <v>-4.2330864539775774</v>
      </c>
      <c r="AC460" s="50">
        <f t="shared" si="129"/>
        <v>-4.2330864539775845</v>
      </c>
      <c r="AF460">
        <v>1.5</v>
      </c>
      <c r="AG460">
        <v>2.63</v>
      </c>
      <c r="AH460" s="57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3">
        <f t="shared" si="130"/>
        <v>4.0495001564609501E-2</v>
      </c>
      <c r="E461" s="44">
        <f>IF(OR($A461="",$B461="",$C461=""),"",A461*'MPTO_working_3-way'!$I460)</f>
        <v>2.2370642533639105</v>
      </c>
      <c r="F461" s="45">
        <f>IF(OR($A461="",$B461="",$C461=""),"",B461*'MPTO_working_3-way'!$I460)</f>
        <v>3.3399889550223967</v>
      </c>
      <c r="G461" s="46">
        <f>IF(OR($A461="",$B461="",$C461=""),"",C461*'MPTO_working_3-way'!$I460)</f>
        <v>3.94347605592987</v>
      </c>
      <c r="H461" s="44">
        <f>IF(OR($A461="",$B461="",$C461=""),"",'MPTO_working_3-way'!E460)</f>
        <v>2.2142609933805013</v>
      </c>
      <c r="I461" s="45">
        <f>IF(OR($A461="",$B461="",$C461=""),"",'MPTO_working_3-way'!F460)</f>
        <v>3.3553877839083883</v>
      </c>
      <c r="J461" s="46">
        <f>IF(OR($A461="",$B461="",$C461=""),"",'MPTO_working_3-way'!G460)</f>
        <v>3.9943454625371939</v>
      </c>
      <c r="K461" s="44">
        <f>IF(OR($A461="",$B461="",$C461=""),"",'OddsRatio_working_3-way'!H460)</f>
        <v>2.2237534952099103</v>
      </c>
      <c r="L461" s="45">
        <f>IF(OR($A461="",$B461="",$C461=""),"",'OddsRatio_working_3-way'!I460)</f>
        <v>3.3517349777512204</v>
      </c>
      <c r="M461" s="46">
        <f>IF(OR($A461="",$B461="",$C461=""),"",'OddsRatio_working_3-way'!J460)</f>
        <v>3.9689323927266527</v>
      </c>
      <c r="N461" s="47">
        <f t="shared" si="118"/>
        <v>44.701442906536251</v>
      </c>
      <c r="O461" s="48">
        <f t="shared" si="119"/>
        <v>29.940218769175374</v>
      </c>
      <c r="P461" s="48">
        <f t="shared" si="120"/>
        <v>25.358338324288376</v>
      </c>
      <c r="Q461" t="s">
        <v>382</v>
      </c>
      <c r="R461" t="s">
        <v>380</v>
      </c>
      <c r="S461" t="s">
        <v>498</v>
      </c>
      <c r="T461" s="50">
        <v>100</v>
      </c>
      <c r="U461" s="50">
        <f t="shared" si="121"/>
        <v>53.488372093023258</v>
      </c>
      <c r="V461" s="50">
        <f t="shared" si="122"/>
        <v>68.847352024922117</v>
      </c>
      <c r="W461" s="50">
        <f t="shared" si="123"/>
        <v>73.614775725593674</v>
      </c>
      <c r="X461" s="50">
        <f t="shared" si="124"/>
        <v>57.537872249484209</v>
      </c>
      <c r="Y461" s="50">
        <f t="shared" si="125"/>
        <v>72.896852181383082</v>
      </c>
      <c r="Z461" s="50">
        <f t="shared" si="126"/>
        <v>77.664275882054625</v>
      </c>
      <c r="AA461" s="50">
        <f t="shared" si="127"/>
        <v>-4.049500156460951</v>
      </c>
      <c r="AB461" s="50">
        <f t="shared" si="128"/>
        <v>-4.0495001564609652</v>
      </c>
      <c r="AC461" s="50">
        <f t="shared" si="129"/>
        <v>-4.049500156460951</v>
      </c>
      <c r="AF461">
        <v>1.81</v>
      </c>
      <c r="AG461">
        <v>2.0299999999999998</v>
      </c>
      <c r="AH461" s="57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3">
        <f t="shared" si="130"/>
        <v>3.1889307220588137E-2</v>
      </c>
      <c r="E462" s="44">
        <f>IF(OR($A462="",$B462="",$C462=""),"",A462*'MPTO_working_3-way'!$I461)</f>
        <v>1.2795427409535294</v>
      </c>
      <c r="F462" s="45">
        <f>IF(OR($A462="",$B462="",$C462=""),"",B462*'MPTO_working_3-way'!$I461)</f>
        <v>7.2438629366885285</v>
      </c>
      <c r="G462" s="46">
        <f>IF(OR($A462="",$B462="",$C462=""),"",C462*'MPTO_working_3-way'!$I461)</f>
        <v>12.434266152008087</v>
      </c>
      <c r="H462" s="44">
        <f>IF(OR($A462="",$B462="",$C462=""),"",'MPTO_working_3-way'!E461)</f>
        <v>1.2565626437039557</v>
      </c>
      <c r="I462" s="45">
        <f>IF(OR($A462="",$B462="",$C462=""),"",'MPTO_working_3-way'!F461)</f>
        <v>7.5860807732882281</v>
      </c>
      <c r="J462" s="46">
        <f>IF(OR($A462="",$B462="",$C462=""),"",'MPTO_working_3-way'!G461)</f>
        <v>13.820213408849757</v>
      </c>
      <c r="K462" s="44">
        <f>IF(OR($A462="",$B462="",$C462=""),"",'OddsRatio_working_3-way'!H461)</f>
        <v>1.262760699649621</v>
      </c>
      <c r="L462" s="45">
        <f>IF(OR($A462="",$B462="",$C462=""),"",'OddsRatio_working_3-way'!I461)</f>
        <v>7.5909142162113294</v>
      </c>
      <c r="M462" s="46">
        <f>IF(OR($A462="",$B462="",$C462=""),"",'OddsRatio_working_3-way'!J461)</f>
        <v>13.097940546367971</v>
      </c>
      <c r="N462" s="47">
        <f t="shared" si="118"/>
        <v>78.152918850900505</v>
      </c>
      <c r="O462" s="48">
        <f t="shared" si="119"/>
        <v>13.804789084774452</v>
      </c>
      <c r="P462" s="48">
        <f t="shared" si="120"/>
        <v>8.0422920643250322</v>
      </c>
      <c r="Q462" t="s">
        <v>319</v>
      </c>
      <c r="R462" t="s">
        <v>335</v>
      </c>
      <c r="S462" t="s">
        <v>498</v>
      </c>
      <c r="T462" s="50">
        <v>100</v>
      </c>
      <c r="U462" s="50">
        <f t="shared" si="121"/>
        <v>19.35483870967742</v>
      </c>
      <c r="V462" s="50">
        <f t="shared" si="122"/>
        <v>85.754985754985753</v>
      </c>
      <c r="W462" s="50">
        <f t="shared" si="123"/>
        <v>91.701244813278009</v>
      </c>
      <c r="X462" s="50">
        <f t="shared" si="124"/>
        <v>22.543769431736237</v>
      </c>
      <c r="Y462" s="50">
        <f t="shared" si="125"/>
        <v>88.943916477044581</v>
      </c>
      <c r="Z462" s="50">
        <f t="shared" si="126"/>
        <v>94.890175535336823</v>
      </c>
      <c r="AA462" s="50">
        <f t="shared" si="127"/>
        <v>-3.1889307220588172</v>
      </c>
      <c r="AB462" s="50">
        <f t="shared" si="128"/>
        <v>-3.1889307220588279</v>
      </c>
      <c r="AC462" s="50">
        <f t="shared" si="129"/>
        <v>-3.1889307220588137</v>
      </c>
      <c r="AF462">
        <v>1.26</v>
      </c>
      <c r="AG462">
        <v>4.1100000000000003</v>
      </c>
      <c r="AH462" s="57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3">
        <f t="shared" si="130"/>
        <v>2.6687860311944034E-2</v>
      </c>
      <c r="E463" s="44">
        <f>IF(OR($A463="",$B463="",$C463=""),"",A463*'MPTO_working_3-way'!$I462)</f>
        <v>1.5708324262772744</v>
      </c>
      <c r="F463" s="45">
        <f>IF(OR($A463="",$B463="",$C463=""),"",B463*'MPTO_working_3-way'!$I462)</f>
        <v>4.609828492800629</v>
      </c>
      <c r="G463" s="46">
        <f>IF(OR($A463="",$B463="",$C463=""),"",C463*'MPTO_working_3-way'!$I462)</f>
        <v>6.8274742710744283</v>
      </c>
      <c r="H463" s="44">
        <f>IF(OR($A463="",$B463="",$C463=""),"",'MPTO_working_3-way'!E462)</f>
        <v>1.5511118872614693</v>
      </c>
      <c r="I463" s="45">
        <f>IF(OR($A463="",$B463="",$C463=""),"",'MPTO_working_3-way'!F462)</f>
        <v>4.6768048244106115</v>
      </c>
      <c r="J463" s="46">
        <f>IF(OR($A463="",$B463="",$C463=""),"",'MPTO_working_3-way'!G462)</f>
        <v>7.0681375179507073</v>
      </c>
      <c r="K463" s="44">
        <f>IF(OR($A463="",$B463="",$C463=""),"",'OddsRatio_working_3-way'!H462)</f>
        <v>1.5576756539837984</v>
      </c>
      <c r="L463" s="45">
        <f>IF(OR($A463="",$B463="",$C463=""),"",'OddsRatio_working_3-way'!I462)</f>
        <v>4.6722415705725595</v>
      </c>
      <c r="M463" s="46">
        <f>IF(OR($A463="",$B463="",$C463=""),"",'OddsRatio_working_3-way'!J462)</f>
        <v>6.9450329151103034</v>
      </c>
      <c r="N463" s="47">
        <f t="shared" si="118"/>
        <v>63.660514213467458</v>
      </c>
      <c r="O463" s="48">
        <f t="shared" si="119"/>
        <v>21.69278101260695</v>
      </c>
      <c r="P463" s="48">
        <f t="shared" si="120"/>
        <v>14.646704773925595</v>
      </c>
      <c r="Q463" t="s">
        <v>340</v>
      </c>
      <c r="R463" t="s">
        <v>341</v>
      </c>
      <c r="S463" t="s">
        <v>498</v>
      </c>
      <c r="T463" s="50">
        <v>100</v>
      </c>
      <c r="U463" s="50">
        <f t="shared" si="121"/>
        <v>34.640522875816991</v>
      </c>
      <c r="V463" s="50">
        <f t="shared" si="122"/>
        <v>77.728285077951</v>
      </c>
      <c r="W463" s="50">
        <f t="shared" si="123"/>
        <v>84.962406015037587</v>
      </c>
      <c r="X463" s="50">
        <f t="shared" si="124"/>
        <v>37.309308907011399</v>
      </c>
      <c r="Y463" s="50">
        <f t="shared" si="125"/>
        <v>80.397071109145415</v>
      </c>
      <c r="Z463" s="50">
        <f t="shared" si="126"/>
        <v>87.631192046232002</v>
      </c>
      <c r="AA463" s="50">
        <f t="shared" si="127"/>
        <v>-2.6687860311944078</v>
      </c>
      <c r="AB463" s="50">
        <f t="shared" si="128"/>
        <v>-2.6687860311944149</v>
      </c>
      <c r="AC463" s="50">
        <f t="shared" si="129"/>
        <v>-2.6687860311944149</v>
      </c>
      <c r="AF463">
        <v>1.56</v>
      </c>
      <c r="AG463">
        <v>2.57</v>
      </c>
      <c r="AH463" s="57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3">
        <f t="shared" si="130"/>
        <v>2.7462978482581279E-2</v>
      </c>
      <c r="E464" s="44">
        <f>IF(OR($A464="",$B464="",$C464=""),"",A464*'MPTO_working_3-way'!$I463)</f>
        <v>2.4453618887885433</v>
      </c>
      <c r="F464" s="45">
        <f>IF(OR($A464="",$B464="",$C464=""),"",B464*'MPTO_working_3-way'!$I463)</f>
        <v>3.4625502374862989</v>
      </c>
      <c r="G464" s="46">
        <f>IF(OR($A464="",$B464="",$C464=""),"",C464*'MPTO_working_3-way'!$I463)</f>
        <v>3.3084307907139121</v>
      </c>
      <c r="H464" s="44">
        <f>IF(OR($A464="",$B464="",$C464=""),"",'MPTO_working_3-way'!E463)</f>
        <v>2.4330086809417586</v>
      </c>
      <c r="I464" s="45">
        <f>IF(OR($A464="",$B464="",$C464=""),"",'MPTO_working_3-way'!F463)</f>
        <v>3.4772741838397825</v>
      </c>
      <c r="J464" s="46">
        <f>IF(OR($A464="",$B464="",$C464=""),"",'MPTO_working_3-way'!G463)</f>
        <v>3.3177985153815444</v>
      </c>
      <c r="K464" s="44">
        <f>IF(OR($A464="",$B464="",$C464=""),"",'OddsRatio_working_3-way'!H463)</f>
        <v>2.4384432454081342</v>
      </c>
      <c r="L464" s="45">
        <f>IF(OR($A464="",$B464="",$C464=""),"",'OddsRatio_working_3-way'!I463)</f>
        <v>3.4703699214617956</v>
      </c>
      <c r="M464" s="46">
        <f>IF(OR($A464="",$B464="",$C464=""),"",'OddsRatio_working_3-way'!J463)</f>
        <v>3.3140173947869975</v>
      </c>
      <c r="N464" s="47">
        <f t="shared" si="118"/>
        <v>40.893742745594594</v>
      </c>
      <c r="O464" s="48">
        <f t="shared" si="119"/>
        <v>28.88044739896592</v>
      </c>
      <c r="P464" s="48">
        <f t="shared" si="120"/>
        <v>30.225809855439483</v>
      </c>
      <c r="Q464" t="s">
        <v>323</v>
      </c>
      <c r="R464" t="s">
        <v>388</v>
      </c>
      <c r="S464" t="s">
        <v>498</v>
      </c>
      <c r="T464" s="50">
        <v>100</v>
      </c>
      <c r="U464" s="50">
        <f t="shared" si="121"/>
        <v>57.983193277310924</v>
      </c>
      <c r="V464" s="50">
        <f t="shared" si="122"/>
        <v>70.326409495548958</v>
      </c>
      <c r="W464" s="50">
        <f t="shared" si="123"/>
        <v>68.944099378881987</v>
      </c>
      <c r="X464" s="50">
        <f t="shared" si="124"/>
        <v>60.729491125569048</v>
      </c>
      <c r="Y464" s="50">
        <f t="shared" si="125"/>
        <v>73.072707343807082</v>
      </c>
      <c r="Z464" s="50">
        <f t="shared" si="126"/>
        <v>71.69039722714011</v>
      </c>
      <c r="AA464" s="50">
        <f t="shared" si="127"/>
        <v>-2.7462978482581235</v>
      </c>
      <c r="AB464" s="50">
        <f t="shared" si="128"/>
        <v>-2.7462978482581235</v>
      </c>
      <c r="AC464" s="50">
        <f t="shared" si="129"/>
        <v>-2.7462978482581235</v>
      </c>
      <c r="AF464">
        <v>1.88</v>
      </c>
      <c r="AG464">
        <v>2.02</v>
      </c>
      <c r="AH464" s="57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3">
        <f t="shared" si="130"/>
        <v>2.7372224307733672E-2</v>
      </c>
      <c r="E465" s="44">
        <f>IF(OR($A465="",$B465="",$C465=""),"",A465*'MPTO_working_3-way'!$I464)</f>
        <v>2.2704926157200913</v>
      </c>
      <c r="F465" s="45">
        <f>IF(OR($A465="",$B465="",$C465=""),"",B465*'MPTO_working_3-way'!$I464)</f>
        <v>3.5136130071324492</v>
      </c>
      <c r="G465" s="46">
        <f>IF(OR($A465="",$B465="",$C465=""),"",C465*'MPTO_working_3-way'!$I464)</f>
        <v>3.636897674049377</v>
      </c>
      <c r="H465" s="44">
        <f>IF(OR($A465="",$B465="",$C465=""),"",'MPTO_working_3-way'!E464)</f>
        <v>2.2554799608452596</v>
      </c>
      <c r="I465" s="45">
        <f>IF(OR($A465="",$B465="",$C465=""),"",'MPTO_working_3-way'!F464)</f>
        <v>3.5301561785057047</v>
      </c>
      <c r="J465" s="46">
        <f>IF(OR($A465="",$B465="",$C465=""),"",'MPTO_working_3-way'!G464)</f>
        <v>3.6581555893047875</v>
      </c>
      <c r="K465" s="44">
        <f>IF(OR($A465="",$B465="",$C465=""),"",'OddsRatio_working_3-way'!H464)</f>
        <v>2.2617879866833817</v>
      </c>
      <c r="L465" s="45">
        <f>IF(OR($A465="",$B465="",$C465=""),"",'OddsRatio_working_3-way'!I464)</f>
        <v>3.5235759733667633</v>
      </c>
      <c r="M465" s="46">
        <f>IF(OR($A465="",$B465="",$C465=""),"",'OddsRatio_working_3-way'!J464)</f>
        <v>3.6487119720461072</v>
      </c>
      <c r="N465" s="47">
        <f t="shared" si="118"/>
        <v>44.043305539791326</v>
      </c>
      <c r="O465" s="48">
        <f t="shared" si="119"/>
        <v>28.460732527175097</v>
      </c>
      <c r="P465" s="48">
        <f t="shared" si="120"/>
        <v>27.49596193303357</v>
      </c>
      <c r="Q465" t="s">
        <v>352</v>
      </c>
      <c r="R465" t="s">
        <v>320</v>
      </c>
      <c r="S465" t="s">
        <v>498</v>
      </c>
      <c r="T465" s="50">
        <v>100</v>
      </c>
      <c r="U465" s="50">
        <f t="shared" si="121"/>
        <v>54.751131221719454</v>
      </c>
      <c r="V465" s="50">
        <f t="shared" si="122"/>
        <v>70.760233918128648</v>
      </c>
      <c r="W465" s="50">
        <f t="shared" si="123"/>
        <v>71.751412429378533</v>
      </c>
      <c r="X465" s="50">
        <f t="shared" si="124"/>
        <v>57.488353652492805</v>
      </c>
      <c r="Y465" s="50">
        <f t="shared" si="125"/>
        <v>73.497456348902006</v>
      </c>
      <c r="Z465" s="50">
        <f t="shared" si="126"/>
        <v>74.48863486015189</v>
      </c>
      <c r="AA465" s="50">
        <f t="shared" si="127"/>
        <v>-2.7372224307733504</v>
      </c>
      <c r="AB465" s="50">
        <f t="shared" si="128"/>
        <v>-2.7372224307733575</v>
      </c>
      <c r="AC465" s="50">
        <f t="shared" si="129"/>
        <v>-2.7372224307733575</v>
      </c>
      <c r="AF465">
        <v>1.81</v>
      </c>
      <c r="AG465">
        <v>2.0699999999999998</v>
      </c>
      <c r="AH465" s="57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3">
        <f t="shared" si="130"/>
        <v>2.7952748458366372E-2</v>
      </c>
      <c r="E466" s="44">
        <f>IF(OR($A466="",$B466="",$C466=""),"",A466*'MPTO_working_3-way'!$I465)</f>
        <v>2.2203779366700713</v>
      </c>
      <c r="F466" s="45">
        <f>IF(OR($A466="",$B466="",$C466=""),"",B466*'MPTO_working_3-way'!$I465)</f>
        <v>3.6595117845117842</v>
      </c>
      <c r="G466" s="46">
        <f>IF(OR($A466="",$B466="",$C466=""),"",C466*'MPTO_working_3-way'!$I465)</f>
        <v>3.6183936745734497</v>
      </c>
      <c r="H466" s="44">
        <f>IF(OR($A466="",$B466="",$C466=""),"",'MPTO_working_3-way'!E465)</f>
        <v>2.2043650035268896</v>
      </c>
      <c r="I466" s="45">
        <f>IF(OR($A466="",$B466="",$C466=""),"",'MPTO_working_3-way'!F465)</f>
        <v>3.6821387320142311</v>
      </c>
      <c r="J466" s="46">
        <f>IF(OR($A466="",$B466="",$C466=""),"",'MPTO_working_3-way'!G465)</f>
        <v>3.6393634475716237</v>
      </c>
      <c r="K466" s="44">
        <f>IF(OR($A466="",$B466="",$C466=""),"",'OddsRatio_working_3-way'!H465)</f>
        <v>2.2109928606683913</v>
      </c>
      <c r="L466" s="45">
        <f>IF(OR($A466="",$B466="",$C466=""),"",'OddsRatio_working_3-way'!I465)</f>
        <v>3.6725359683716214</v>
      </c>
      <c r="M466" s="46">
        <f>IF(OR($A466="",$B466="",$C466=""),"",'OddsRatio_working_3-way'!J465)</f>
        <v>3.6307775938658144</v>
      </c>
      <c r="N466" s="47">
        <f t="shared" si="118"/>
        <v>45.037377803335254</v>
      </c>
      <c r="O466" s="48">
        <f t="shared" si="119"/>
        <v>27.326049453709029</v>
      </c>
      <c r="P466" s="48">
        <f t="shared" si="120"/>
        <v>27.636572742955721</v>
      </c>
      <c r="Q466" t="s">
        <v>392</v>
      </c>
      <c r="R466" t="s">
        <v>322</v>
      </c>
      <c r="S466" t="s">
        <v>498</v>
      </c>
      <c r="T466" s="50">
        <v>100</v>
      </c>
      <c r="U466" s="50">
        <f t="shared" si="121"/>
        <v>53.703703703703695</v>
      </c>
      <c r="V466" s="50">
        <f t="shared" si="122"/>
        <v>71.910112359550567</v>
      </c>
      <c r="W466" s="50">
        <f t="shared" si="123"/>
        <v>71.590909090909093</v>
      </c>
      <c r="X466" s="50">
        <f t="shared" si="124"/>
        <v>56.498978549540354</v>
      </c>
      <c r="Y466" s="50">
        <f t="shared" si="125"/>
        <v>74.705387205387197</v>
      </c>
      <c r="Z466" s="50">
        <f t="shared" si="126"/>
        <v>74.386183936745738</v>
      </c>
      <c r="AA466" s="50">
        <f t="shared" si="127"/>
        <v>-2.7952748458366585</v>
      </c>
      <c r="AB466" s="50">
        <f t="shared" si="128"/>
        <v>-2.7952748458366301</v>
      </c>
      <c r="AC466" s="50">
        <f t="shared" si="129"/>
        <v>-2.7952748458366443</v>
      </c>
      <c r="AF466">
        <v>1.83</v>
      </c>
      <c r="AG466">
        <v>2.06</v>
      </c>
      <c r="AH466" s="57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3">
        <f t="shared" si="130"/>
        <v>2.7269036212911768E-2</v>
      </c>
      <c r="E467" s="44">
        <f>IF(OR($A467="",$B467="",$C467=""),"",A467*'MPTO_working_3-way'!$I466)</f>
        <v>6.2663411208987618</v>
      </c>
      <c r="F467" s="45">
        <f>IF(OR($A467="",$B467="",$C467=""),"",B467*'MPTO_working_3-way'!$I466)</f>
        <v>3.8317135050741609</v>
      </c>
      <c r="G467" s="46">
        <f>IF(OR($A467="",$B467="",$C467=""),"",C467*'MPTO_working_3-way'!$I466)</f>
        <v>1.7258119808376917</v>
      </c>
      <c r="H467" s="44">
        <f>IF(OR($A467="",$B467="",$C467=""),"",'MPTO_working_3-way'!E466)</f>
        <v>6.4580815054930936</v>
      </c>
      <c r="I467" s="45">
        <f>IF(OR($A467="",$B467="",$C467=""),"",'MPTO_working_3-way'!F466)</f>
        <v>3.8609019569289775</v>
      </c>
      <c r="J467" s="46">
        <f>IF(OR($A467="",$B467="",$C467=""),"",'MPTO_working_3-way'!G466)</f>
        <v>1.706052548892655</v>
      </c>
      <c r="K467" s="44">
        <f>IF(OR($A467="",$B467="",$C467=""),"",'OddsRatio_working_3-way'!H466)</f>
        <v>6.3495182464319706</v>
      </c>
      <c r="L467" s="45">
        <f>IF(OR($A467="",$B467="",$C467=""),"",'OddsRatio_working_3-way'!I466)</f>
        <v>3.863565649560643</v>
      </c>
      <c r="M467" s="46">
        <f>IF(OR($A467="",$B467="",$C467=""),"",'OddsRatio_working_3-way'!J466)</f>
        <v>1.7132690995242628</v>
      </c>
      <c r="N467" s="47">
        <f t="shared" si="118"/>
        <v>15.95827582167396</v>
      </c>
      <c r="O467" s="48">
        <f t="shared" si="119"/>
        <v>26.097984587724167</v>
      </c>
      <c r="P467" s="48">
        <f t="shared" si="120"/>
        <v>57.943739590601872</v>
      </c>
      <c r="Q467" t="s">
        <v>70</v>
      </c>
      <c r="R467" t="s">
        <v>133</v>
      </c>
      <c r="S467" t="s">
        <v>498</v>
      </c>
      <c r="T467" s="50">
        <v>100</v>
      </c>
      <c r="U467" s="50">
        <f t="shared" si="121"/>
        <v>83.606557377049185</v>
      </c>
      <c r="V467" s="50">
        <f t="shared" si="122"/>
        <v>73.190348525469176</v>
      </c>
      <c r="W467" s="50">
        <f t="shared" si="123"/>
        <v>40.476190476190474</v>
      </c>
      <c r="X467" s="50">
        <f t="shared" si="124"/>
        <v>86.333460998340357</v>
      </c>
      <c r="Y467" s="50">
        <f t="shared" si="125"/>
        <v>75.917252146760347</v>
      </c>
      <c r="Z467" s="50">
        <f t="shared" si="126"/>
        <v>43.203094097481653</v>
      </c>
      <c r="AA467" s="50">
        <f t="shared" si="127"/>
        <v>-2.7269036212911715</v>
      </c>
      <c r="AB467" s="50">
        <f t="shared" si="128"/>
        <v>-2.7269036212911715</v>
      </c>
      <c r="AC467" s="50">
        <f t="shared" si="129"/>
        <v>-2.7269036212911786</v>
      </c>
      <c r="AF467">
        <v>2.11</v>
      </c>
      <c r="AG467">
        <v>1.8</v>
      </c>
      <c r="AH467" s="57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3">
        <f t="shared" si="130"/>
        <v>2.4592284026246247E-2</v>
      </c>
      <c r="E468" s="44">
        <f>IF(OR($A468="",$B468="",$C468=""),"",A468*'MPTO_working_3-way'!$I467)</f>
        <v>2.0286927223719675</v>
      </c>
      <c r="F468" s="45">
        <f>IF(OR($A468="",$B468="",$C468=""),"",B468*'MPTO_working_3-way'!$I467)</f>
        <v>4.098369136104985</v>
      </c>
      <c r="G468" s="46">
        <f>IF(OR($A468="",$B468="",$C468=""),"",C468*'MPTO_working_3-way'!$I467)</f>
        <v>3.8012373737373735</v>
      </c>
      <c r="H468" s="44">
        <f>IF(OR($A468="",$B468="",$C468=""),"",'MPTO_working_3-way'!E467)</f>
        <v>2.0126674186138902</v>
      </c>
      <c r="I468" s="45">
        <f>IF(OR($A468="",$B468="",$C468=""),"",'MPTO_working_3-way'!F467)</f>
        <v>4.1356053071105521</v>
      </c>
      <c r="J468" s="46">
        <f>IF(OR($A468="",$B468="",$C468=""),"",'MPTO_working_3-way'!G467)</f>
        <v>3.826369295146153</v>
      </c>
      <c r="K468" s="44">
        <f>IF(OR($A468="",$B468="",$C468=""),"",'OddsRatio_working_3-way'!H467)</f>
        <v>2.0189625567367213</v>
      </c>
      <c r="L468" s="45">
        <f>IF(OR($A468="",$B468="",$C468=""),"",'OddsRatio_working_3-way'!I467)</f>
        <v>4.1192731328675141</v>
      </c>
      <c r="M468" s="46">
        <f>IF(OR($A468="",$B468="",$C468=""),"",'OddsRatio_working_3-way'!J467)</f>
        <v>3.8177433966903216</v>
      </c>
      <c r="N468" s="47">
        <f t="shared" si="118"/>
        <v>49.292827295737034</v>
      </c>
      <c r="O468" s="48">
        <f t="shared" si="119"/>
        <v>24.399949511389831</v>
      </c>
      <c r="P468" s="48">
        <f t="shared" si="120"/>
        <v>26.307223192873135</v>
      </c>
      <c r="Q468" t="s">
        <v>75</v>
      </c>
      <c r="R468" t="s">
        <v>137</v>
      </c>
      <c r="S468" t="s">
        <v>498</v>
      </c>
      <c r="T468" s="50">
        <v>100</v>
      </c>
      <c r="U468" s="50">
        <f t="shared" si="121"/>
        <v>49.494949494949495</v>
      </c>
      <c r="V468" s="50">
        <f t="shared" si="122"/>
        <v>75</v>
      </c>
      <c r="W468" s="50">
        <f t="shared" si="123"/>
        <v>73.045822102425873</v>
      </c>
      <c r="X468" s="50">
        <f t="shared" si="124"/>
        <v>51.954177897574127</v>
      </c>
      <c r="Y468" s="50">
        <f t="shared" si="125"/>
        <v>77.459228402624632</v>
      </c>
      <c r="Z468" s="50">
        <f t="shared" si="126"/>
        <v>75.505050505050505</v>
      </c>
      <c r="AA468" s="50">
        <f t="shared" si="127"/>
        <v>-2.4592284026246318</v>
      </c>
      <c r="AB468" s="50">
        <f t="shared" si="128"/>
        <v>-2.4592284026246318</v>
      </c>
      <c r="AC468" s="50">
        <f t="shared" si="129"/>
        <v>-2.4592284026246318</v>
      </c>
      <c r="AF468">
        <v>1.71</v>
      </c>
      <c r="AG468">
        <v>2.25</v>
      </c>
      <c r="AH468" s="57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3">
        <f t="shared" si="130"/>
        <v>2.9256967661357658E-2</v>
      </c>
      <c r="E469" s="44">
        <f>IF(OR($A469="",$B469="",$C469=""),"",A469*'MPTO_working_3-way'!$I468)</f>
        <v>1.2145232218404021</v>
      </c>
      <c r="F469" s="45">
        <f>IF(OR($A469="",$B469="",$C469=""),"",B469*'MPTO_working_3-way'!$I468)</f>
        <v>8.1002523354948845</v>
      </c>
      <c r="G469" s="46">
        <f>IF(OR($A469="",$B469="",$C469=""),"",C469*'MPTO_working_3-way'!$I468)</f>
        <v>18.804524799173002</v>
      </c>
      <c r="H469" s="44">
        <f>IF(OR($A469="",$B469="",$C469=""),"",'MPTO_working_3-way'!E468)</f>
        <v>1.1937372182684758</v>
      </c>
      <c r="I469" s="45">
        <f>IF(OR($A469="",$B469="",$C469=""),"",'MPTO_working_3-way'!F468)</f>
        <v>8.5242422270328078</v>
      </c>
      <c r="J469" s="46">
        <f>IF(OR($A469="",$B469="",$C469=""),"",'MPTO_working_3-way'!G468)</f>
        <v>22.231008440731856</v>
      </c>
      <c r="K469" s="44">
        <f>IF(OR($A469="",$B469="",$C469=""),"",'OddsRatio_working_3-way'!H468)</f>
        <v>1.1990976401288584</v>
      </c>
      <c r="L469" s="45">
        <f>IF(OR($A469="",$B469="",$C469=""),"",'OddsRatio_working_3-way'!I468)</f>
        <v>8.5988932649181002</v>
      </c>
      <c r="M469" s="46">
        <f>IF(OR($A469="",$B469="",$C469=""),"",'OddsRatio_working_3-way'!J468)</f>
        <v>20.102312472363263</v>
      </c>
      <c r="N469" s="47">
        <f t="shared" si="118"/>
        <v>82.336836547651288</v>
      </c>
      <c r="O469" s="48">
        <f t="shared" si="119"/>
        <v>12.345294425187866</v>
      </c>
      <c r="P469" s="48">
        <f t="shared" si="120"/>
        <v>5.3178690271608389</v>
      </c>
      <c r="Q469" t="s">
        <v>68</v>
      </c>
      <c r="R469" t="s">
        <v>34</v>
      </c>
      <c r="S469" t="s">
        <v>498</v>
      </c>
      <c r="T469" s="50">
        <v>100</v>
      </c>
      <c r="U469" s="50">
        <f t="shared" si="121"/>
        <v>15.254237288135595</v>
      </c>
      <c r="V469" s="50">
        <f t="shared" si="122"/>
        <v>87.29351969504448</v>
      </c>
      <c r="W469" s="50">
        <f t="shared" si="123"/>
        <v>94.526546250684177</v>
      </c>
      <c r="X469" s="50">
        <f t="shared" si="124"/>
        <v>18.179934054271346</v>
      </c>
      <c r="Y469" s="50">
        <f t="shared" si="125"/>
        <v>90.219216461180224</v>
      </c>
      <c r="Z469" s="50">
        <f t="shared" si="126"/>
        <v>97.452243016819935</v>
      </c>
      <c r="AA469" s="50">
        <f t="shared" si="127"/>
        <v>-2.9256967661357507</v>
      </c>
      <c r="AB469" s="50">
        <f t="shared" si="128"/>
        <v>-2.9256967661357436</v>
      </c>
      <c r="AC469" s="50">
        <f t="shared" si="129"/>
        <v>-2.9256967661357578</v>
      </c>
      <c r="AF469">
        <v>1.49</v>
      </c>
      <c r="AG469">
        <v>2.73</v>
      </c>
      <c r="AH469" s="57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3">
        <f t="shared" si="130"/>
        <v>2.3071950673760666E-2</v>
      </c>
      <c r="E470" s="44">
        <f>IF(OR($A470="",$B470="",$C470=""),"",A470*'MPTO_working_3-way'!$I469)</f>
        <v>3.4579831932773111</v>
      </c>
      <c r="F470" s="45">
        <f>IF(OR($A470="",$B470="",$C470=""),"",B470*'MPTO_working_3-way'!$I469)</f>
        <v>3.7239819004524888</v>
      </c>
      <c r="G470" s="46">
        <f>IF(OR($A470="",$B470="",$C470=""),"",C470*'MPTO_working_3-way'!$I469)</f>
        <v>2.2609890109890109</v>
      </c>
      <c r="H470" s="44">
        <f>IF(OR($A470="",$B470="",$C470=""),"",'MPTO_working_3-way'!E469)</f>
        <v>3.4702059128034057</v>
      </c>
      <c r="I470" s="45">
        <f>IF(OR($A470="",$B470="",$C470=""),"",'MPTO_working_3-way'!F469)</f>
        <v>3.7448327229842966</v>
      </c>
      <c r="J470" s="46">
        <f>IF(OR($A470="",$B470="",$C470=""),"",'MPTO_working_3-way'!G469)</f>
        <v>2.2482113578774778</v>
      </c>
      <c r="K470" s="44">
        <f>IF(OR($A470="",$B470="",$C470=""),"",'OddsRatio_working_3-way'!H469)</f>
        <v>3.4657589647751825</v>
      </c>
      <c r="L470" s="45">
        <f>IF(OR($A470="",$B470="",$C470=""),"",'OddsRatio_working_3-way'!I469)</f>
        <v>3.7351275911791948</v>
      </c>
      <c r="M470" s="46">
        <f>IF(OR($A470="",$B470="",$C470=""),"",'OddsRatio_working_3-way'!J469)</f>
        <v>2.2536001459571304</v>
      </c>
      <c r="N470" s="47">
        <f t="shared" si="118"/>
        <v>28.918590522478738</v>
      </c>
      <c r="O470" s="48">
        <f t="shared" si="119"/>
        <v>26.852976913730252</v>
      </c>
      <c r="P470" s="48">
        <f t="shared" si="120"/>
        <v>44.22843256379101</v>
      </c>
      <c r="Q470" t="s">
        <v>274</v>
      </c>
      <c r="R470" t="s">
        <v>285</v>
      </c>
      <c r="S470" t="s">
        <v>498</v>
      </c>
      <c r="T470" s="50">
        <v>100</v>
      </c>
      <c r="U470" s="50">
        <f t="shared" si="121"/>
        <v>70.414201183431956</v>
      </c>
      <c r="V470" s="50">
        <f t="shared" si="122"/>
        <v>72.527472527472526</v>
      </c>
      <c r="W470" s="50">
        <f t="shared" si="123"/>
        <v>54.751131221719454</v>
      </c>
      <c r="X470" s="50">
        <f t="shared" si="124"/>
        <v>72.721396250808013</v>
      </c>
      <c r="Y470" s="50">
        <f t="shared" si="125"/>
        <v>74.834667594848597</v>
      </c>
      <c r="Z470" s="50">
        <f t="shared" si="126"/>
        <v>57.058326289095518</v>
      </c>
      <c r="AA470" s="50">
        <f t="shared" si="127"/>
        <v>-2.3071950673760568</v>
      </c>
      <c r="AB470" s="50">
        <f t="shared" si="128"/>
        <v>-2.3071950673760711</v>
      </c>
      <c r="AC470" s="50">
        <f t="shared" si="129"/>
        <v>-2.3071950673760639</v>
      </c>
      <c r="AF470">
        <v>1.81</v>
      </c>
      <c r="AG470">
        <v>2.1</v>
      </c>
      <c r="AH470" s="57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3">
        <f t="shared" si="130"/>
        <v>2.202127986368918E-2</v>
      </c>
      <c r="E471" s="44">
        <f>IF(OR($A471="",$B471="",$C471=""),"",A471*'MPTO_working_3-way'!$I470)</f>
        <v>2.5959340508537707</v>
      </c>
      <c r="F471" s="45">
        <f>IF(OR($A471="",$B471="",$C471=""),"",B471*'MPTO_working_3-way'!$I470)</f>
        <v>3.5464138411270016</v>
      </c>
      <c r="G471" s="46">
        <f>IF(OR($A471="",$B471="",$C471=""),"",C471*'MPTO_working_3-way'!$I470)</f>
        <v>3.0047425627992461</v>
      </c>
      <c r="H471" s="44">
        <f>IF(OR($A471="",$B471="",$C471=""),"",'MPTO_working_3-way'!E470)</f>
        <v>2.5882572373114732</v>
      </c>
      <c r="I471" s="45">
        <f>IF(OR($A471="",$B471="",$C471=""),"",'MPTO_working_3-way'!F470)</f>
        <v>3.5606954727179683</v>
      </c>
      <c r="J471" s="46">
        <f>IF(OR($A471="",$B471="",$C471=""),"",'MPTO_working_3-way'!G470)</f>
        <v>3.004847168843666</v>
      </c>
      <c r="K471" s="44">
        <f>IF(OR($A471="",$B471="",$C471=""),"",'OddsRatio_working_3-way'!H470)</f>
        <v>2.5918687764174901</v>
      </c>
      <c r="L471" s="45">
        <f>IF(OR($A471="",$B471="",$C471=""),"",'OddsRatio_working_3-way'!I470)</f>
        <v>3.55319212840987</v>
      </c>
      <c r="M471" s="46">
        <f>IF(OR($A471="",$B471="",$C471=""),"",'OddsRatio_working_3-way'!J470)</f>
        <v>3.0053411858765777</v>
      </c>
      <c r="N471" s="47">
        <f t="shared" si="118"/>
        <v>38.521779845335914</v>
      </c>
      <c r="O471" s="48">
        <f t="shared" si="119"/>
        <v>28.197498791686808</v>
      </c>
      <c r="P471" s="48">
        <f t="shared" si="120"/>
        <v>33.280721362977289</v>
      </c>
      <c r="Q471" t="s">
        <v>278</v>
      </c>
      <c r="R471" t="s">
        <v>245</v>
      </c>
      <c r="S471" t="s">
        <v>498</v>
      </c>
      <c r="T471" s="50">
        <v>100</v>
      </c>
      <c r="U471" s="50">
        <f t="shared" si="121"/>
        <v>60.629921259842511</v>
      </c>
      <c r="V471" s="50">
        <f t="shared" si="122"/>
        <v>71.181556195965413</v>
      </c>
      <c r="W471" s="50">
        <f t="shared" si="123"/>
        <v>65.986394557823132</v>
      </c>
      <c r="X471" s="50">
        <f t="shared" si="124"/>
        <v>62.832049246211454</v>
      </c>
      <c r="Y471" s="50">
        <f t="shared" si="125"/>
        <v>73.383684182334335</v>
      </c>
      <c r="Z471" s="50">
        <f t="shared" si="126"/>
        <v>68.188522544192054</v>
      </c>
      <c r="AA471" s="50">
        <f t="shared" si="127"/>
        <v>-2.2021279863689429</v>
      </c>
      <c r="AB471" s="50">
        <f t="shared" si="128"/>
        <v>-2.2021279863689216</v>
      </c>
      <c r="AC471" s="50">
        <f t="shared" si="129"/>
        <v>-2.2021279863689216</v>
      </c>
      <c r="AF471">
        <v>2.1</v>
      </c>
      <c r="AG471">
        <v>1.81</v>
      </c>
      <c r="AH471" s="57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3">
        <f t="shared" si="130"/>
        <v>2.2665163626426121E-2</v>
      </c>
      <c r="E472" s="44">
        <f>IF(OR($A472="",$B472="",$C472=""),"",A472*'MPTO_working_3-way'!$I471)</f>
        <v>2.433943089430894</v>
      </c>
      <c r="F472" s="45">
        <f>IF(OR($A472="",$B472="",$C472=""),"",B472*'MPTO_working_3-way'!$I471)</f>
        <v>3.3543417366946775</v>
      </c>
      <c r="G472" s="46">
        <f>IF(OR($A472="",$B472="",$C472=""),"",C472*'MPTO_working_3-way'!$I471)</f>
        <v>3.4361549497847919</v>
      </c>
      <c r="H472" s="44">
        <f>IF(OR($A472="",$B472="",$C472=""),"",'MPTO_working_3-way'!E471)</f>
        <v>2.4235784361072397</v>
      </c>
      <c r="I472" s="45">
        <f>IF(OR($A472="",$B472="",$C472=""),"",'MPTO_working_3-way'!F471)</f>
        <v>3.3633456522987952</v>
      </c>
      <c r="J472" s="46">
        <f>IF(OR($A472="",$B472="",$C472=""),"",'MPTO_working_3-way'!G471)</f>
        <v>3.4475151134490067</v>
      </c>
      <c r="K472" s="44">
        <f>IF(OR($A472="",$B472="",$C472=""),"",'OddsRatio_working_3-way'!H471)</f>
        <v>2.4281384098761194</v>
      </c>
      <c r="L472" s="45">
        <f>IF(OR($A472="",$B472="",$C472=""),"",'OddsRatio_working_3-way'!I471)</f>
        <v>3.3595330250127202</v>
      </c>
      <c r="M472" s="46">
        <f>IF(OR($A472="",$B472="",$C472=""),"",'OddsRatio_working_3-way'!J471)</f>
        <v>3.4423236574693066</v>
      </c>
      <c r="N472" s="47">
        <f t="shared" si="118"/>
        <v>41.085594989561592</v>
      </c>
      <c r="O472" s="48">
        <f t="shared" si="119"/>
        <v>29.812108559498963</v>
      </c>
      <c r="P472" s="48">
        <f t="shared" si="120"/>
        <v>29.102296450939459</v>
      </c>
      <c r="Q472" t="s">
        <v>248</v>
      </c>
      <c r="R472" t="s">
        <v>283</v>
      </c>
      <c r="S472" t="s">
        <v>498</v>
      </c>
      <c r="T472" s="50">
        <v>100</v>
      </c>
      <c r="U472" s="50">
        <f t="shared" si="121"/>
        <v>57.983193277310924</v>
      </c>
      <c r="V472" s="50">
        <f t="shared" si="122"/>
        <v>69.512195121951223</v>
      </c>
      <c r="W472" s="50">
        <f t="shared" si="123"/>
        <v>70.238095238095241</v>
      </c>
      <c r="X472" s="50">
        <f t="shared" si="124"/>
        <v>60.249709639953544</v>
      </c>
      <c r="Y472" s="50">
        <f t="shared" si="125"/>
        <v>71.778711484593842</v>
      </c>
      <c r="Z472" s="50">
        <f t="shared" si="126"/>
        <v>72.50461160073786</v>
      </c>
      <c r="AA472" s="50">
        <f t="shared" si="127"/>
        <v>-2.2665163626426192</v>
      </c>
      <c r="AB472" s="50">
        <f t="shared" si="128"/>
        <v>-2.2665163626426192</v>
      </c>
      <c r="AC472" s="50">
        <f t="shared" si="129"/>
        <v>-2.2665163626426192</v>
      </c>
      <c r="AF472">
        <v>2.31</v>
      </c>
      <c r="AG472">
        <v>1.68</v>
      </c>
      <c r="AH472" s="57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3">
        <f t="shared" si="130"/>
        <v>2.3307315950249929E-2</v>
      </c>
      <c r="E473" s="44">
        <f>IF(OR($A473="",$B473="",$C473=""),"",A473*'MPTO_working_3-way'!$I472)</f>
        <v>2.0568477050600023</v>
      </c>
      <c r="F473" s="45">
        <f>IF(OR($A473="",$B473="",$C473=""),"",B473*'MPTO_working_3-way'!$I472)</f>
        <v>3.6225078984638848</v>
      </c>
      <c r="G473" s="46">
        <f>IF(OR($A473="",$B473="",$C473=""),"",C473*'MPTO_working_3-way'!$I472)</f>
        <v>4.2057930685555274</v>
      </c>
      <c r="H473" s="44">
        <f>IF(OR($A473="",$B473="",$C473=""),"",'MPTO_working_3-way'!E472)</f>
        <v>2.0418858893027449</v>
      </c>
      <c r="I473" s="45">
        <f>IF(OR($A473="",$B473="",$C473=""),"",'MPTO_working_3-way'!F472)</f>
        <v>3.6401126825359249</v>
      </c>
      <c r="J473" s="46">
        <f>IF(OR($A473="",$B473="",$C473=""),"",'MPTO_working_3-way'!G472)</f>
        <v>4.2455652407204321</v>
      </c>
      <c r="K473" s="44">
        <f>IF(OR($A473="",$B473="",$C473=""),"",'OddsRatio_working_3-way'!H472)</f>
        <v>2.0478595139433891</v>
      </c>
      <c r="L473" s="45">
        <f>IF(OR($A473="",$B473="",$C473=""),"",'OddsRatio_working_3-way'!I472)</f>
        <v>3.6352110548675323</v>
      </c>
      <c r="M473" s="46">
        <f>IF(OR($A473="",$B473="",$C473=""),"",'OddsRatio_working_3-way'!J472)</f>
        <v>4.2265773152118218</v>
      </c>
      <c r="N473" s="47">
        <f t="shared" si="118"/>
        <v>48.618086674084992</v>
      </c>
      <c r="O473" s="48">
        <f t="shared" si="119"/>
        <v>27.605184806471989</v>
      </c>
      <c r="P473" s="48">
        <f t="shared" si="120"/>
        <v>23.776728519443026</v>
      </c>
      <c r="Q473" t="s">
        <v>282</v>
      </c>
      <c r="R473" t="s">
        <v>280</v>
      </c>
      <c r="S473" t="s">
        <v>498</v>
      </c>
      <c r="T473" s="50">
        <v>100</v>
      </c>
      <c r="U473" s="50">
        <f t="shared" si="121"/>
        <v>50.248756218905463</v>
      </c>
      <c r="V473" s="50">
        <f t="shared" si="122"/>
        <v>71.751412429378533</v>
      </c>
      <c r="W473" s="50">
        <f t="shared" si="123"/>
        <v>75.669099756691011</v>
      </c>
      <c r="X473" s="50">
        <f t="shared" si="124"/>
        <v>52.57948781393047</v>
      </c>
      <c r="Y473" s="50">
        <f t="shared" si="125"/>
        <v>74.082144024403533</v>
      </c>
      <c r="Z473" s="50">
        <f t="shared" si="126"/>
        <v>77.999831351715997</v>
      </c>
      <c r="AA473" s="50">
        <f t="shared" si="127"/>
        <v>-2.3307315950250072</v>
      </c>
      <c r="AB473" s="50">
        <f t="shared" si="128"/>
        <v>-2.330731595025</v>
      </c>
      <c r="AC473" s="50">
        <f t="shared" si="129"/>
        <v>-2.3307315950249858</v>
      </c>
      <c r="AF473">
        <v>2.08</v>
      </c>
      <c r="AG473">
        <v>1.82</v>
      </c>
      <c r="AH473" s="57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3">
        <f t="shared" si="130"/>
        <v>2.5966905901116499E-2</v>
      </c>
      <c r="E474" s="44">
        <f>IF(OR($A474="",$B474="",$C474=""),"",A474*'MPTO_working_3-way'!$I473)</f>
        <v>1.692845394736842</v>
      </c>
      <c r="F474" s="45">
        <f>IF(OR($A474="",$B474="",$C474=""),"",B474*'MPTO_working_3-way'!$I473)</f>
        <v>3.9397129186602871</v>
      </c>
      <c r="G474" s="46">
        <f>IF(OR($A474="",$B474="",$C474=""),"",C474*'MPTO_working_3-way'!$I473)</f>
        <v>6.4328124999999998</v>
      </c>
      <c r="H474" s="44">
        <f>IF(OR($A474="",$B474="",$C474=""),"",'MPTO_working_3-way'!E473)</f>
        <v>1.6739063933924745</v>
      </c>
      <c r="I474" s="45">
        <f>IF(OR($A474="",$B474="",$C474=""),"",'MPTO_working_3-way'!F473)</f>
        <v>3.9720205886234656</v>
      </c>
      <c r="J474" s="46">
        <f>IF(OR($A474="",$B474="",$C474=""),"",'MPTO_working_3-way'!G473)</f>
        <v>6.6298050446084371</v>
      </c>
      <c r="K474" s="44">
        <f>IF(OR($A474="",$B474="",$C474=""),"",'OddsRatio_working_3-way'!H473)</f>
        <v>1.6807209521272579</v>
      </c>
      <c r="L474" s="45">
        <f>IF(OR($A474="",$B474="",$C474=""),"",'OddsRatio_working_3-way'!I473)</f>
        <v>3.9742269292944812</v>
      </c>
      <c r="M474" s="46">
        <f>IF(OR($A474="",$B474="",$C474=""),"",'OddsRatio_working_3-way'!J473)</f>
        <v>6.519076027247154</v>
      </c>
      <c r="N474" s="47">
        <f t="shared" si="118"/>
        <v>59.072139907699786</v>
      </c>
      <c r="O474" s="48">
        <f t="shared" si="119"/>
        <v>25.382560116589747</v>
      </c>
      <c r="P474" s="48">
        <f t="shared" si="120"/>
        <v>15.545299975710469</v>
      </c>
      <c r="Q474" t="s">
        <v>286</v>
      </c>
      <c r="R474" t="s">
        <v>247</v>
      </c>
      <c r="S474" t="s">
        <v>498</v>
      </c>
      <c r="T474" s="50">
        <v>100</v>
      </c>
      <c r="U474" s="50">
        <f t="shared" si="121"/>
        <v>39.393939393939398</v>
      </c>
      <c r="V474" s="50">
        <f t="shared" si="122"/>
        <v>73.958333333333343</v>
      </c>
      <c r="W474" s="50">
        <f t="shared" si="123"/>
        <v>84.051036682615631</v>
      </c>
      <c r="X474" s="50">
        <f t="shared" si="124"/>
        <v>41.99062998405104</v>
      </c>
      <c r="Y474" s="50">
        <f t="shared" si="125"/>
        <v>76.555023923444978</v>
      </c>
      <c r="Z474" s="50">
        <f t="shared" si="126"/>
        <v>86.647727272727266</v>
      </c>
      <c r="AA474" s="50">
        <f t="shared" si="127"/>
        <v>-2.5966905901116419</v>
      </c>
      <c r="AB474" s="50">
        <f t="shared" si="128"/>
        <v>-2.5966905901116348</v>
      </c>
      <c r="AC474" s="50">
        <f t="shared" si="129"/>
        <v>-2.5966905901116348</v>
      </c>
      <c r="AF474">
        <v>2.2000000000000002</v>
      </c>
      <c r="AG474">
        <v>1.74</v>
      </c>
      <c r="AH474" s="57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3">
        <f t="shared" si="130"/>
        <v>2.5561396400239023E-2</v>
      </c>
      <c r="E475" s="44">
        <f>IF(OR($A475="",$B475="",$C475=""),"",A475*'MPTO_working_3-way'!$I474)</f>
        <v>1.312718587392306</v>
      </c>
      <c r="F475" s="45">
        <f>IF(OR($A475="",$B475="",$C475=""),"",B475*'MPTO_working_3-way'!$I474)</f>
        <v>6.3277138157894743</v>
      </c>
      <c r="G475" s="46">
        <f>IF(OR($A475="",$B475="",$C475=""),"",C475*'MPTO_working_3-way'!$I474)</f>
        <v>12.470826580226907</v>
      </c>
      <c r="H475" s="44">
        <f>IF(OR($A475="",$B475="",$C475=""),"",'MPTO_working_3-way'!E474)</f>
        <v>1.2941138591318666</v>
      </c>
      <c r="I475" s="45">
        <f>IF(OR($A475="",$B475="",$C475=""),"",'MPTO_working_3-way'!F474)</f>
        <v>6.5123632176192512</v>
      </c>
      <c r="J475" s="46">
        <f>IF(OR($A475="",$B475="",$C475=""),"",'MPTO_working_3-way'!G474)</f>
        <v>13.565506683863514</v>
      </c>
      <c r="K475" s="44">
        <f>IF(OR($A475="",$B475="",$C475=""),"",'OddsRatio_working_3-way'!H474)</f>
        <v>1.2994693163873905</v>
      </c>
      <c r="L475" s="45">
        <f>IF(OR($A475="",$B475="",$C475=""),"",'OddsRatio_working_3-way'!I474)</f>
        <v>6.5294870204386042</v>
      </c>
      <c r="M475" s="46">
        <f>IF(OR($A475="",$B475="",$C475=""),"",'OddsRatio_working_3-way'!J474)</f>
        <v>12.935991324583139</v>
      </c>
      <c r="N475" s="47">
        <f t="shared" si="118"/>
        <v>76.177789330040923</v>
      </c>
      <c r="O475" s="48">
        <f t="shared" si="119"/>
        <v>15.803496003638962</v>
      </c>
      <c r="P475" s="48">
        <f t="shared" si="120"/>
        <v>8.018714666320097</v>
      </c>
      <c r="Q475" t="s">
        <v>249</v>
      </c>
      <c r="R475" t="s">
        <v>244</v>
      </c>
      <c r="S475" t="s">
        <v>498</v>
      </c>
      <c r="T475" s="50">
        <v>100</v>
      </c>
      <c r="U475" s="50">
        <f t="shared" si="121"/>
        <v>21.875</v>
      </c>
      <c r="V475" s="50">
        <f t="shared" si="122"/>
        <v>83.792544570502429</v>
      </c>
      <c r="W475" s="50">
        <f t="shared" si="123"/>
        <v>91.776315789473685</v>
      </c>
      <c r="X475" s="50">
        <f t="shared" si="124"/>
        <v>24.431139640023886</v>
      </c>
      <c r="Y475" s="50">
        <f t="shared" si="125"/>
        <v>86.348684210526315</v>
      </c>
      <c r="Z475" s="50">
        <f t="shared" si="126"/>
        <v>94.332455429497571</v>
      </c>
      <c r="AA475" s="50">
        <f t="shared" si="127"/>
        <v>-2.5561396400238863</v>
      </c>
      <c r="AB475" s="50">
        <f t="shared" si="128"/>
        <v>-2.5561396400238863</v>
      </c>
      <c r="AC475" s="50">
        <f t="shared" si="129"/>
        <v>-2.5561396400238863</v>
      </c>
      <c r="AF475">
        <v>1.6</v>
      </c>
      <c r="AG475">
        <v>2.48</v>
      </c>
      <c r="AH475" s="57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3">
        <f t="shared" si="130"/>
        <v>6.2573544293913708E-2</v>
      </c>
      <c r="E476" s="44">
        <f>IF(OR($A476="",$B476="",$C476=""),"",A476*'MPTO_working_3-way'!$I475)</f>
        <v>1.2325853113809397</v>
      </c>
      <c r="F476" s="45">
        <f>IF(OR($A476="",$B476="",$C476=""),"",B476*'MPTO_working_3-way'!$I475)</f>
        <v>7.6930324606879354</v>
      </c>
      <c r="G476" s="46">
        <f>IF(OR($A476="",$B476="",$C476=""),"",C476*'MPTO_working_3-way'!$I475)</f>
        <v>17.033053915031438</v>
      </c>
      <c r="H476" s="44">
        <f>IF(OR($A476="",$B476="",$C476=""),"",'MPTO_working_3-way'!E475)</f>
        <v>1.188762225430251</v>
      </c>
      <c r="I476" s="45">
        <f>IF(OR($A476="",$B476="",$C476=""),"",'MPTO_working_3-way'!F475)</f>
        <v>8.5277883069788025</v>
      </c>
      <c r="J476" s="46">
        <f>IF(OR($A476="",$B476="",$C476=""),"",'MPTO_working_3-way'!G475)</f>
        <v>24.081771842506733</v>
      </c>
      <c r="K476" s="44">
        <f>IF(OR($A476="",$B476="",$C476=""),"",'OddsRatio_working_3-way'!H475)</f>
        <v>1.1982743064343744</v>
      </c>
      <c r="L476" s="45">
        <f>IF(OR($A476="",$B476="",$C476=""),"",'OddsRatio_working_3-way'!I475)</f>
        <v>8.7326979509405991</v>
      </c>
      <c r="M476" s="46">
        <f>IF(OR($A476="",$B476="",$C476=""),"",'OddsRatio_working_3-way'!J475)</f>
        <v>19.625392660679047</v>
      </c>
      <c r="N476" s="47">
        <f t="shared" si="118"/>
        <v>81.130286947816998</v>
      </c>
      <c r="O476" s="48">
        <f t="shared" si="119"/>
        <v>12.998775256832554</v>
      </c>
      <c r="P476" s="48">
        <f t="shared" si="120"/>
        <v>5.8709377953504491</v>
      </c>
      <c r="Q476" t="s">
        <v>89</v>
      </c>
      <c r="R476" t="s">
        <v>407</v>
      </c>
      <c r="S476" t="s">
        <v>498</v>
      </c>
      <c r="T476" s="50">
        <v>100</v>
      </c>
      <c r="U476" s="50">
        <f t="shared" si="121"/>
        <v>13.793103448275851</v>
      </c>
      <c r="V476" s="50">
        <f t="shared" si="122"/>
        <v>86.187845303867405</v>
      </c>
      <c r="W476" s="50">
        <f t="shared" si="123"/>
        <v>93.761696818465367</v>
      </c>
      <c r="X476" s="50">
        <f t="shared" si="124"/>
        <v>20.05045787766722</v>
      </c>
      <c r="Y476" s="50">
        <f t="shared" si="125"/>
        <v>92.445199733258761</v>
      </c>
      <c r="Z476" s="50">
        <f t="shared" si="126"/>
        <v>100.01905124785675</v>
      </c>
      <c r="AA476" s="50">
        <f t="shared" si="127"/>
        <v>-6.2573544293913699</v>
      </c>
      <c r="AB476" s="50">
        <f t="shared" si="128"/>
        <v>-6.2573544293913557</v>
      </c>
      <c r="AC476" s="50">
        <f t="shared" si="129"/>
        <v>-6.2573544293913841</v>
      </c>
      <c r="AF476">
        <v>1.66</v>
      </c>
      <c r="AG476">
        <v>2.19</v>
      </c>
      <c r="AH476" s="57" t="s">
        <v>427</v>
      </c>
      <c r="AJ476" t="s">
        <v>414</v>
      </c>
    </row>
    <row r="477" spans="1:36" s="50" customFormat="1" ht="15" x14ac:dyDescent="0.25">
      <c r="A477">
        <v>6.27</v>
      </c>
      <c r="B477">
        <v>3.82</v>
      </c>
      <c r="C477">
        <v>1.57</v>
      </c>
      <c r="D477" s="43">
        <f t="shared" si="130"/>
        <v>5.8212413045121369E-2</v>
      </c>
      <c r="E477" s="44">
        <f>IF(OR($A477="",$B477="",$C477=""),"",A477*'MPTO_working_3-way'!$I476)</f>
        <v>6.6349918297929102</v>
      </c>
      <c r="F477" s="45">
        <f>IF(OR($A477="",$B477="",$C477=""),"",B477*'MPTO_working_3-way'!$I476)</f>
        <v>4.0423714178323635</v>
      </c>
      <c r="G477" s="46">
        <f>IF(OR($A477="",$B477="",$C477=""),"",C477*'MPTO_working_3-way'!$I476)</f>
        <v>1.6613934884808406</v>
      </c>
      <c r="H477" s="44">
        <f>IF(OR($A477="",$B477="",$C477=""),"",'MPTO_working_3-way'!E476)</f>
        <v>7.1384977901308346</v>
      </c>
      <c r="I477" s="45">
        <f>IF(OR($A477="",$B477="",$C477=""),"",'MPTO_working_3-way'!F476)</f>
        <v>4.1258215996095196</v>
      </c>
      <c r="J477" s="46">
        <f>IF(OR($A477="",$B477="",$C477=""),"",'MPTO_working_3-way'!G476)</f>
        <v>1.6193321376909029</v>
      </c>
      <c r="K477" s="44">
        <f>IF(OR($A477="",$B477="",$C477=""),"",'OddsRatio_working_3-way'!H476)</f>
        <v>6.8560653539668035</v>
      </c>
      <c r="L477" s="45">
        <f>IF(OR($A477="",$B477="",$C477=""),"",'OddsRatio_working_3-way'!I476)</f>
        <v>4.1336061286881183</v>
      </c>
      <c r="M477" s="46">
        <f>IF(OR($A477="",$B477="",$C477=""),"",'OddsRatio_working_3-way'!J476)</f>
        <v>1.633388472819939</v>
      </c>
      <c r="N477" s="47">
        <f t="shared" si="118"/>
        <v>15.071608611629772</v>
      </c>
      <c r="O477" s="48">
        <f t="shared" si="119"/>
        <v>24.737954448931585</v>
      </c>
      <c r="P477" s="48">
        <f t="shared" si="120"/>
        <v>60.190436939438626</v>
      </c>
      <c r="Q477" t="s">
        <v>93</v>
      </c>
      <c r="R477" t="s">
        <v>90</v>
      </c>
      <c r="S477" t="s">
        <v>498</v>
      </c>
      <c r="T477" s="50">
        <v>100</v>
      </c>
      <c r="U477" s="50">
        <f t="shared" si="121"/>
        <v>84.051036682615631</v>
      </c>
      <c r="V477" s="50">
        <f t="shared" si="122"/>
        <v>73.821989528795811</v>
      </c>
      <c r="W477" s="50">
        <f t="shared" si="123"/>
        <v>36.30573248407643</v>
      </c>
      <c r="X477" s="50">
        <f t="shared" si="124"/>
        <v>89.87227798712776</v>
      </c>
      <c r="Y477" s="50">
        <f t="shared" si="125"/>
        <v>79.643230833307939</v>
      </c>
      <c r="Z477" s="50">
        <f t="shared" si="126"/>
        <v>42.126973788588565</v>
      </c>
      <c r="AA477" s="50">
        <f t="shared" si="127"/>
        <v>-5.8212413045121281</v>
      </c>
      <c r="AB477" s="50">
        <f t="shared" si="128"/>
        <v>-5.8212413045121281</v>
      </c>
      <c r="AC477" s="50">
        <f t="shared" si="129"/>
        <v>-5.8212413045121352</v>
      </c>
      <c r="AD477" s="51"/>
      <c r="AE477" s="51"/>
      <c r="AF477">
        <v>2.15</v>
      </c>
      <c r="AG477">
        <v>1.7</v>
      </c>
      <c r="AH477" s="57" t="s">
        <v>436</v>
      </c>
      <c r="AI477" s="51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3">
        <f t="shared" si="130"/>
        <v>5.1680929017377641E-2</v>
      </c>
      <c r="E478" s="44">
        <f>IF(OR($A478="",$B478="",$C478=""),"",A478*'MPTO_working_3-way'!$I477)</f>
        <v>2.2505971880971885</v>
      </c>
      <c r="F478" s="45">
        <f>IF(OR($A478="",$B478="",$C478=""),"",B478*'MPTO_working_3-way'!$I477)</f>
        <v>3.7019168701411691</v>
      </c>
      <c r="G478" s="46">
        <f>IF(OR($A478="",$B478="",$C478=""),"",C478*'MPTO_working_3-way'!$I477)</f>
        <v>3.5020974936278675</v>
      </c>
      <c r="H478" s="44">
        <f>IF(OR($A478="",$B478="",$C478=""),"",'MPTO_working_3-way'!E477)</f>
        <v>2.2219124220247157</v>
      </c>
      <c r="I478" s="45">
        <f>IF(OR($A478="",$B478="",$C478=""),"",'MPTO_working_3-way'!F477)</f>
        <v>3.7472279962617687</v>
      </c>
      <c r="J478" s="46">
        <f>IF(OR($A478="",$B478="",$C478=""),"",'MPTO_working_3-way'!G477)</f>
        <v>3.5326536107554851</v>
      </c>
      <c r="K478" s="44">
        <f>IF(OR($A478="",$B478="",$C478=""),"",'OddsRatio_working_3-way'!H477)</f>
        <v>2.2336237898539011</v>
      </c>
      <c r="L478" s="45">
        <f>IF(OR($A478="",$B478="",$C478=""),"",'OddsRatio_working_3-way'!I477)</f>
        <v>3.7269578512559915</v>
      </c>
      <c r="M478" s="46">
        <f>IF(OR($A478="",$B478="",$C478=""),"",'OddsRatio_working_3-way'!J477)</f>
        <v>3.5213538862803411</v>
      </c>
      <c r="N478" s="47">
        <f t="shared" si="118"/>
        <v>44.432651266460951</v>
      </c>
      <c r="O478" s="48">
        <f t="shared" si="119"/>
        <v>27.013032304041605</v>
      </c>
      <c r="P478" s="48">
        <f t="shared" si="120"/>
        <v>28.554316429497433</v>
      </c>
      <c r="Q478" t="s">
        <v>394</v>
      </c>
      <c r="R478" t="s">
        <v>408</v>
      </c>
      <c r="S478" t="s">
        <v>498</v>
      </c>
      <c r="T478" s="50">
        <v>100</v>
      </c>
      <c r="U478" s="50">
        <f t="shared" si="121"/>
        <v>53.271028037383175</v>
      </c>
      <c r="V478" s="50">
        <f t="shared" si="122"/>
        <v>71.590909090909093</v>
      </c>
      <c r="W478" s="50">
        <f t="shared" si="123"/>
        <v>69.969969969969966</v>
      </c>
      <c r="X478" s="50">
        <f t="shared" si="124"/>
        <v>58.43912093912094</v>
      </c>
      <c r="Y478" s="50">
        <f t="shared" si="125"/>
        <v>76.759001992646844</v>
      </c>
      <c r="Z478" s="50">
        <f t="shared" si="126"/>
        <v>75.138062871707731</v>
      </c>
      <c r="AA478" s="50">
        <f t="shared" si="127"/>
        <v>-5.168092901737765</v>
      </c>
      <c r="AB478" s="50">
        <f t="shared" si="128"/>
        <v>-5.1680929017377508</v>
      </c>
      <c r="AC478" s="50">
        <f t="shared" si="129"/>
        <v>-5.168092901737765</v>
      </c>
      <c r="AF478">
        <v>2.41</v>
      </c>
      <c r="AG478">
        <v>1.57</v>
      </c>
      <c r="AH478" s="57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3">
        <f t="shared" si="130"/>
        <v>4.9591704038957518E-2</v>
      </c>
      <c r="E479" s="44">
        <f>IF(OR($A479="",$B479="",$C479=""),"",A479*'MPTO_working_3-way'!$I478)</f>
        <v>2.4035650022492128</v>
      </c>
      <c r="F479" s="45">
        <f>IF(OR($A479="",$B479="",$C479=""),"",B479*'MPTO_working_3-way'!$I478)</f>
        <v>3.2747261166015478</v>
      </c>
      <c r="G479" s="46">
        <f>IF(OR($A479="",$B479="",$C479=""),"",C479*'MPTO_working_3-way'!$I478)</f>
        <v>3.5896036278132346</v>
      </c>
      <c r="H479" s="44">
        <f>IF(OR($A479="",$B479="",$C479=""),"",'MPTO_working_3-way'!E478)</f>
        <v>2.3800986356364677</v>
      </c>
      <c r="I479" s="45">
        <f>IF(OR($A479="",$B479="",$C479=""),"",'MPTO_working_3-way'!F478)</f>
        <v>3.2896657346814808</v>
      </c>
      <c r="J479" s="46">
        <f>IF(OR($A479="",$B479="",$C479=""),"",'MPTO_working_3-way'!G478)</f>
        <v>3.6249339848019662</v>
      </c>
      <c r="K479" s="44">
        <f>IF(OR($A479="",$B479="",$C479=""),"",'OddsRatio_working_3-way'!H478)</f>
        <v>2.3901653129424618</v>
      </c>
      <c r="L479" s="45">
        <f>IF(OR($A479="",$B479="",$C479=""),"",'OddsRatio_working_3-way'!I478)</f>
        <v>3.2846127623550538</v>
      </c>
      <c r="M479" s="46">
        <f>IF(OR($A479="",$B479="",$C479=""),"",'OddsRatio_working_3-way'!J478)</f>
        <v>3.6079070211788808</v>
      </c>
      <c r="N479" s="47">
        <f t="shared" si="118"/>
        <v>41.604866066206576</v>
      </c>
      <c r="O479" s="48">
        <f t="shared" si="119"/>
        <v>30.536904901158028</v>
      </c>
      <c r="P479" s="48">
        <f t="shared" si="120"/>
        <v>27.858229032635396</v>
      </c>
      <c r="Q479" t="s">
        <v>88</v>
      </c>
      <c r="R479" t="s">
        <v>91</v>
      </c>
      <c r="S479" t="s">
        <v>498</v>
      </c>
      <c r="T479" s="50">
        <v>100</v>
      </c>
      <c r="U479" s="50">
        <f t="shared" si="121"/>
        <v>56.331877729257641</v>
      </c>
      <c r="V479" s="50">
        <f t="shared" si="122"/>
        <v>67.948717948717942</v>
      </c>
      <c r="W479" s="50">
        <f t="shared" si="123"/>
        <v>70.760233918128648</v>
      </c>
      <c r="X479" s="50">
        <f t="shared" si="124"/>
        <v>61.291048133153389</v>
      </c>
      <c r="Y479" s="50">
        <f t="shared" si="125"/>
        <v>72.907888352613696</v>
      </c>
      <c r="Z479" s="50">
        <f t="shared" si="126"/>
        <v>75.719404322024403</v>
      </c>
      <c r="AA479" s="50">
        <f t="shared" si="127"/>
        <v>-4.9591704038957474</v>
      </c>
      <c r="AB479" s="50">
        <f t="shared" si="128"/>
        <v>-4.9591704038957545</v>
      </c>
      <c r="AC479" s="50">
        <f t="shared" si="129"/>
        <v>-4.9591704038957545</v>
      </c>
      <c r="AF479">
        <v>2.71</v>
      </c>
      <c r="AG479">
        <v>1.45</v>
      </c>
      <c r="AH479" s="57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3">
        <f t="shared" si="130"/>
        <v>5.6800095350454161E-2</v>
      </c>
      <c r="E480" s="44">
        <f>IF(OR($A480="",$B480="",$C480=""),"",A480*'MPTO_working_3-way'!$I479)</f>
        <v>1.5640641411186722</v>
      </c>
      <c r="F480" s="45">
        <f>IF(OR($A480="",$B480="",$C480=""),"",B480*'MPTO_working_3-way'!$I479)</f>
        <v>4.4702644033324219</v>
      </c>
      <c r="G480" s="46">
        <f>IF(OR($A480="",$B480="",$C480=""),"",C480*'MPTO_working_3-way'!$I479)</f>
        <v>7.3024886588716384</v>
      </c>
      <c r="H480" s="44">
        <f>IF(OR($A480="",$B480="",$C480=""),"",'MPTO_working_3-way'!E479)</f>
        <v>1.5226672378532238</v>
      </c>
      <c r="I480" s="45">
        <f>IF(OR($A480="",$B480="",$C480=""),"",'MPTO_working_3-way'!F479)</f>
        <v>4.5982665931197761</v>
      </c>
      <c r="J480" s="46">
        <f>IF(OR($A480="",$B480="",$C480=""),"",'MPTO_working_3-way'!G479)</f>
        <v>7.9501092375036047</v>
      </c>
      <c r="K480" s="44">
        <f>IF(OR($A480="",$B480="",$C480=""),"",'OddsRatio_working_3-way'!H479)</f>
        <v>1.5356837157441394</v>
      </c>
      <c r="L480" s="45">
        <f>IF(OR($A480="",$B480="",$C480=""),"",'OddsRatio_working_3-way'!I479)</f>
        <v>4.6047050038616044</v>
      </c>
      <c r="M480" s="46">
        <f>IF(OR($A480="",$B480="",$C480=""),"",'OddsRatio_working_3-way'!J479)</f>
        <v>7.5956057500997156</v>
      </c>
      <c r="N480" s="47">
        <f t="shared" si="118"/>
        <v>63.935996850152563</v>
      </c>
      <c r="O480" s="48">
        <f t="shared" si="119"/>
        <v>22.370041451117206</v>
      </c>
      <c r="P480" s="48">
        <f t="shared" si="120"/>
        <v>13.693961698730217</v>
      </c>
      <c r="Q480" t="s">
        <v>92</v>
      </c>
      <c r="R480" t="s">
        <v>397</v>
      </c>
      <c r="S480" t="s">
        <v>498</v>
      </c>
      <c r="T480" s="50">
        <v>100</v>
      </c>
      <c r="U480" s="50">
        <f t="shared" si="121"/>
        <v>32.432432432432435</v>
      </c>
      <c r="V480" s="50">
        <f t="shared" si="122"/>
        <v>76.359338061465735</v>
      </c>
      <c r="W480" s="50">
        <f t="shared" si="123"/>
        <v>85.52821997105643</v>
      </c>
      <c r="X480" s="50">
        <f t="shared" si="124"/>
        <v>38.112441967477842</v>
      </c>
      <c r="Y480" s="50">
        <f t="shared" si="125"/>
        <v>82.039347596511121</v>
      </c>
      <c r="Z480" s="50">
        <f t="shared" si="126"/>
        <v>91.208229506101844</v>
      </c>
      <c r="AA480" s="50">
        <f t="shared" si="127"/>
        <v>-5.6800095350454072</v>
      </c>
      <c r="AB480" s="50">
        <f t="shared" si="128"/>
        <v>-5.6800095350453859</v>
      </c>
      <c r="AC480" s="50">
        <f t="shared" si="129"/>
        <v>-5.6800095350454143</v>
      </c>
      <c r="AF480">
        <v>2.12</v>
      </c>
      <c r="AG480">
        <v>1.72</v>
      </c>
      <c r="AH480" s="57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3">
        <f t="shared" si="130"/>
        <v>2.4663552786337695E-2</v>
      </c>
      <c r="E481" s="44">
        <f>IF(OR($A481="",$B481="",$C481=""),"",A481*'MPTO_working_3-way'!$I480)</f>
        <v>1.5779818712909601</v>
      </c>
      <c r="F481" s="45">
        <f>IF(OR($A481="",$B481="",$C481=""),"",B481*'MPTO_working_3-way'!$I480)</f>
        <v>4.6827124362335635</v>
      </c>
      <c r="G481" s="46">
        <f>IF(OR($A481="",$B481="",$C481=""),"",C481*'MPTO_working_3-way'!$I480)</f>
        <v>6.5476001023046972</v>
      </c>
      <c r="H481" s="44">
        <f>IF(OR($A481="",$B481="",$C481=""),"",'MPTO_working_3-way'!E480)</f>
        <v>1.5597473746771333</v>
      </c>
      <c r="I481" s="45">
        <f>IF(OR($A481="",$B481="",$C481=""),"",'MPTO_working_3-way'!F480)</f>
        <v>4.7484012926358634</v>
      </c>
      <c r="J481" s="46">
        <f>IF(OR($A481="",$B481="",$C481=""),"",'MPTO_working_3-way'!G480)</f>
        <v>6.7443008337931527</v>
      </c>
      <c r="K481" s="44">
        <f>IF(OR($A481="",$B481="",$C481=""),"",'OddsRatio_working_3-way'!H480)</f>
        <v>1.5658306119158181</v>
      </c>
      <c r="L481" s="45">
        <f>IF(OR($A481="",$B481="",$C481=""),"",'OddsRatio_working_3-way'!I480)</f>
        <v>4.7407690454434626</v>
      </c>
      <c r="M481" s="46">
        <f>IF(OR($A481="",$B481="",$C481=""),"",'OddsRatio_working_3-way'!J480)</f>
        <v>6.6478277744930718</v>
      </c>
      <c r="N481" s="47">
        <f t="shared" si="118"/>
        <v>63.37208419142938</v>
      </c>
      <c r="O481" s="48">
        <f t="shared" si="119"/>
        <v>21.355144344595459</v>
      </c>
      <c r="P481" s="48">
        <f t="shared" si="120"/>
        <v>15.272771463975158</v>
      </c>
      <c r="Q481" t="s">
        <v>97</v>
      </c>
      <c r="R481" t="s">
        <v>94</v>
      </c>
      <c r="S481" t="s">
        <v>498</v>
      </c>
      <c r="T481" s="50">
        <v>100</v>
      </c>
      <c r="U481" s="50">
        <f t="shared" si="121"/>
        <v>35.064935064935064</v>
      </c>
      <c r="V481" s="50">
        <f t="shared" si="122"/>
        <v>78.118161925601754</v>
      </c>
      <c r="W481" s="50">
        <f t="shared" si="123"/>
        <v>84.350547730829433</v>
      </c>
      <c r="X481" s="50">
        <f t="shared" si="124"/>
        <v>37.531290343568827</v>
      </c>
      <c r="Y481" s="50">
        <f t="shared" si="125"/>
        <v>80.58451720423551</v>
      </c>
      <c r="Z481" s="50">
        <f t="shared" si="126"/>
        <v>86.816903009463189</v>
      </c>
      <c r="AA481" s="50">
        <f t="shared" si="127"/>
        <v>-2.4663552786337632</v>
      </c>
      <c r="AB481" s="50">
        <f t="shared" si="128"/>
        <v>-2.4663552786337561</v>
      </c>
      <c r="AC481" s="50">
        <f t="shared" si="129"/>
        <v>-2.4663552786337561</v>
      </c>
      <c r="AF481">
        <v>1.72</v>
      </c>
      <c r="AG481">
        <v>2.2400000000000002</v>
      </c>
      <c r="AH481" s="57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3">
        <f t="shared" si="130"/>
        <v>2.2619282699380516E-2</v>
      </c>
      <c r="E482" s="44">
        <f>IF(OR($A482="",$B482="",$C482=""),"",A482*'MPTO_working_3-way'!$I481)</f>
        <v>2.9655959198282034</v>
      </c>
      <c r="F482" s="45">
        <f>IF(OR($A482="",$B482="",$C482=""),"",B482*'MPTO_working_3-way'!$I481)</f>
        <v>3.5996198751018196</v>
      </c>
      <c r="G482" s="46">
        <f>IF(OR($A482="",$B482="",$C482=""),"",C482*'MPTO_working_3-way'!$I481)</f>
        <v>2.5974529780564266</v>
      </c>
      <c r="H482" s="44">
        <f>IF(OR($A482="",$B482="",$C482=""),"",'MPTO_working_3-way'!E481)</f>
        <v>2.9648268480769877</v>
      </c>
      <c r="I482" s="45">
        <f>IF(OR($A482="",$B482="",$C482=""),"",'MPTO_working_3-way'!F481)</f>
        <v>3.6159676303673574</v>
      </c>
      <c r="J482" s="46">
        <f>IF(OR($A482="",$B482="",$C482=""),"",'MPTO_working_3-way'!G481)</f>
        <v>2.5895932820019762</v>
      </c>
      <c r="K482" s="44">
        <f>IF(OR($A482="",$B482="",$C482=""),"",'OddsRatio_working_3-way'!H481)</f>
        <v>2.9657976215239938</v>
      </c>
      <c r="L482" s="45">
        <f>IF(OR($A482="",$B482="",$C482=""),"",'OddsRatio_working_3-way'!I481)</f>
        <v>3.6072684243370872</v>
      </c>
      <c r="M482" s="46">
        <f>IF(OR($A482="",$B482="",$C482=""),"",'OddsRatio_working_3-way'!J481)</f>
        <v>2.5933307037615538</v>
      </c>
      <c r="N482" s="47">
        <f t="shared" si="118"/>
        <v>33.720035602757704</v>
      </c>
      <c r="O482" s="48">
        <f t="shared" si="119"/>
        <v>27.780711149999242</v>
      </c>
      <c r="P482" s="48">
        <f t="shared" si="120"/>
        <v>38.49925324724304</v>
      </c>
      <c r="Q482" t="s">
        <v>254</v>
      </c>
      <c r="R482" t="s">
        <v>288</v>
      </c>
      <c r="S482" t="s">
        <v>498</v>
      </c>
      <c r="T482" s="50">
        <v>100</v>
      </c>
      <c r="U482" s="50">
        <f t="shared" si="121"/>
        <v>65.517241379310349</v>
      </c>
      <c r="V482" s="50">
        <f t="shared" si="122"/>
        <v>71.590909090909093</v>
      </c>
      <c r="W482" s="50">
        <f t="shared" si="123"/>
        <v>60.629921259842511</v>
      </c>
      <c r="X482" s="50">
        <f t="shared" si="124"/>
        <v>67.779169649248388</v>
      </c>
      <c r="Y482" s="50">
        <f t="shared" si="125"/>
        <v>73.852837360847133</v>
      </c>
      <c r="Z482" s="50">
        <f t="shared" si="126"/>
        <v>62.891849529780572</v>
      </c>
      <c r="AA482" s="50">
        <f t="shared" si="127"/>
        <v>-2.2619282699380392</v>
      </c>
      <c r="AB482" s="50">
        <f t="shared" si="128"/>
        <v>-2.2619282699380392</v>
      </c>
      <c r="AC482" s="50">
        <f t="shared" si="129"/>
        <v>-2.2619282699380605</v>
      </c>
      <c r="AF482">
        <v>1.83</v>
      </c>
      <c r="AG482">
        <v>2.0699999999999998</v>
      </c>
      <c r="AH482" s="57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3">
        <f t="shared" si="130"/>
        <v>2.3274234434171426E-2</v>
      </c>
      <c r="E483" s="44">
        <f>IF(OR($A483="",$B483="",$C483=""),"",A483*'MPTO_working_3-way'!$I482)</f>
        <v>1.7191007138494079</v>
      </c>
      <c r="F483" s="45">
        <f>IF(OR($A483="",$B483="",$C483=""),"",B483*'MPTO_working_3-way'!$I482)</f>
        <v>4.4717084044773294</v>
      </c>
      <c r="G483" s="46">
        <f>IF(OR($A483="",$B483="",$C483=""),"",C483*'MPTO_working_3-way'!$I482)</f>
        <v>5.1368366568595398</v>
      </c>
      <c r="H483" s="44">
        <f>IF(OR($A483="",$B483="",$C483=""),"",'MPTO_working_3-way'!E482)</f>
        <v>1.7021855567915674</v>
      </c>
      <c r="I483" s="45">
        <f>IF(OR($A483="",$B483="",$C483=""),"",'MPTO_working_3-way'!F482)</f>
        <v>4.523354385822512</v>
      </c>
      <c r="J483" s="46">
        <f>IF(OR($A483="",$B483="",$C483=""),"",'MPTO_working_3-way'!G482)</f>
        <v>5.2234293404951631</v>
      </c>
      <c r="K483" s="44">
        <f>IF(OR($A483="",$B483="",$C483=""),"",'OddsRatio_working_3-way'!H482)</f>
        <v>1.7081422173585965</v>
      </c>
      <c r="L483" s="45">
        <f>IF(OR($A483="",$B483="",$C483=""),"",'OddsRatio_working_3-way'!I482)</f>
        <v>4.5094695183801008</v>
      </c>
      <c r="M483" s="46">
        <f>IF(OR($A483="",$B483="",$C483=""),"",'OddsRatio_working_3-way'!J482)</f>
        <v>5.1863701673258173</v>
      </c>
      <c r="N483" s="47">
        <f t="shared" si="118"/>
        <v>58.169948505274093</v>
      </c>
      <c r="O483" s="48">
        <f t="shared" si="119"/>
        <v>22.362817732004686</v>
      </c>
      <c r="P483" s="48">
        <f t="shared" si="120"/>
        <v>19.467233762721214</v>
      </c>
      <c r="Q483" t="s">
        <v>101</v>
      </c>
      <c r="R483" t="s">
        <v>103</v>
      </c>
      <c r="S483" t="s">
        <v>498</v>
      </c>
      <c r="T483" s="50">
        <v>100</v>
      </c>
      <c r="U483" s="50">
        <f t="shared" si="121"/>
        <v>40.476190476190474</v>
      </c>
      <c r="V483" s="50">
        <f t="shared" si="122"/>
        <v>77.116704805491992</v>
      </c>
      <c r="W483" s="50">
        <f t="shared" si="123"/>
        <v>80.079681274900395</v>
      </c>
      <c r="X483" s="50">
        <f t="shared" si="124"/>
        <v>42.803613919607606</v>
      </c>
      <c r="Y483" s="50">
        <f t="shared" si="125"/>
        <v>79.444128248909124</v>
      </c>
      <c r="Z483" s="50">
        <f t="shared" si="126"/>
        <v>82.407104718317541</v>
      </c>
      <c r="AA483" s="50">
        <f t="shared" si="127"/>
        <v>-2.3274234434171319</v>
      </c>
      <c r="AB483" s="50">
        <f t="shared" si="128"/>
        <v>-2.3274234434171319</v>
      </c>
      <c r="AC483" s="50">
        <f t="shared" si="129"/>
        <v>-2.3274234434171461</v>
      </c>
      <c r="AF483">
        <v>1.59</v>
      </c>
      <c r="AG483">
        <v>2.5</v>
      </c>
      <c r="AH483" s="57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3">
        <f t="shared" si="130"/>
        <v>3.4083668068283002E-2</v>
      </c>
      <c r="E484" s="44">
        <f>IF(OR($A484="",$B484="",$C484=""),"",A484*'MPTO_working_3-way'!$I483)</f>
        <v>1.2822637484046708</v>
      </c>
      <c r="F484" s="45">
        <f>IF(OR($A484="",$B484="",$C484=""),"",B484*'MPTO_working_3-way'!$I483)</f>
        <v>7.0731322895870559</v>
      </c>
      <c r="G484" s="46">
        <f>IF(OR($A484="",$B484="",$C484=""),"",C484*'MPTO_working_3-way'!$I483)</f>
        <v>12.698547443878514</v>
      </c>
      <c r="H484" s="44">
        <f>IF(OR($A484="",$B484="",$C484=""),"",'MPTO_working_3-way'!E483)</f>
        <v>1.2577186346461842</v>
      </c>
      <c r="I484" s="45">
        <f>IF(OR($A484="",$B484="",$C484=""),"",'MPTO_working_3-way'!F483)</f>
        <v>7.4163285518762541</v>
      </c>
      <c r="J484" s="46">
        <f>IF(OR($A484="",$B484="",$C484=""),"",'MPTO_working_3-way'!G483)</f>
        <v>14.271035085514189</v>
      </c>
      <c r="K484" s="44">
        <f>IF(OR($A484="",$B484="",$C484=""),"",'OddsRatio_working_3-way'!H483)</f>
        <v>1.2643161722975966</v>
      </c>
      <c r="L484" s="45">
        <f>IF(OR($A484="",$B484="",$C484=""),"",'OddsRatio_working_3-way'!I483)</f>
        <v>7.4316935259081864</v>
      </c>
      <c r="M484" s="46">
        <f>IF(OR($A484="",$B484="",$C484=""),"",'OddsRatio_working_3-way'!J483)</f>
        <v>13.422860097987046</v>
      </c>
      <c r="N484" s="47">
        <f t="shared" si="118"/>
        <v>77.987075688925202</v>
      </c>
      <c r="O484" s="48">
        <f t="shared" si="119"/>
        <v>14.138007873430883</v>
      </c>
      <c r="P484" s="48">
        <f t="shared" si="120"/>
        <v>7.8749164376439129</v>
      </c>
      <c r="Q484" t="s">
        <v>98</v>
      </c>
      <c r="R484" t="s">
        <v>96</v>
      </c>
      <c r="S484" t="s">
        <v>498</v>
      </c>
      <c r="T484" s="50">
        <v>100</v>
      </c>
      <c r="U484" s="50">
        <f t="shared" si="121"/>
        <v>19.35483870967742</v>
      </c>
      <c r="V484" s="50">
        <f t="shared" si="122"/>
        <v>85.380116959064324</v>
      </c>
      <c r="W484" s="50">
        <f t="shared" si="123"/>
        <v>91.856677524429983</v>
      </c>
      <c r="X484" s="50">
        <f t="shared" si="124"/>
        <v>22.763205516505707</v>
      </c>
      <c r="Y484" s="50">
        <f t="shared" si="125"/>
        <v>88.788483765892622</v>
      </c>
      <c r="Z484" s="50">
        <f t="shared" si="126"/>
        <v>95.265044331258267</v>
      </c>
      <c r="AA484" s="50">
        <f t="shared" si="127"/>
        <v>-3.4083668068282869</v>
      </c>
      <c r="AB484" s="50">
        <f t="shared" si="128"/>
        <v>-3.4083668068282975</v>
      </c>
      <c r="AC484" s="50">
        <f t="shared" si="129"/>
        <v>-3.4083668068282833</v>
      </c>
      <c r="AF484">
        <v>1.39</v>
      </c>
      <c r="AG484">
        <v>3.13</v>
      </c>
      <c r="AH484" s="57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3">
        <f t="shared" si="130"/>
        <v>2.2232962969003678E-2</v>
      </c>
      <c r="E485" s="44">
        <f>IF(OR($A485="",$B485="",$C485=""),"",A485*'MPTO_working_3-way'!$I484)</f>
        <v>2.5453600777928194</v>
      </c>
      <c r="F485" s="45">
        <f>IF(OR($A485="",$B485="",$C485=""),"",B485*'MPTO_working_3-way'!$I484)</f>
        <v>3.6595940074290332</v>
      </c>
      <c r="G485" s="46">
        <f>IF(OR($A485="",$B485="",$C485=""),"",C485*'MPTO_working_3-way'!$I484)</f>
        <v>2.9951425814991808</v>
      </c>
      <c r="H485" s="44">
        <f>IF(OR($A485="",$B485="",$C485=""),"",'MPTO_working_3-way'!E484)</f>
        <v>2.5368127164426935</v>
      </c>
      <c r="I485" s="45">
        <f>IF(OR($A485="",$B485="",$C485=""),"",'MPTO_working_3-way'!F484)</f>
        <v>3.6775708676536056</v>
      </c>
      <c r="J485" s="46">
        <f>IF(OR($A485="",$B485="",$C485=""),"",'MPTO_working_3-way'!G484)</f>
        <v>2.9950347654333744</v>
      </c>
      <c r="K485" s="44">
        <f>IF(OR($A485="",$B485="",$C485=""),"",'OddsRatio_working_3-way'!H484)</f>
        <v>2.5408193014333444</v>
      </c>
      <c r="L485" s="45">
        <f>IF(OR($A485="",$B485="",$C485=""),"",'OddsRatio_working_3-way'!I484)</f>
        <v>3.667995837381226</v>
      </c>
      <c r="M485" s="46">
        <f>IF(OR($A485="",$B485="",$C485=""),"",'OddsRatio_working_3-way'!J484)</f>
        <v>2.995826343467352</v>
      </c>
      <c r="N485" s="47">
        <f t="shared" si="118"/>
        <v>39.287172322869893</v>
      </c>
      <c r="O485" s="48">
        <f t="shared" si="119"/>
        <v>27.325435498308948</v>
      </c>
      <c r="P485" s="48">
        <f t="shared" si="120"/>
        <v>33.387392178821173</v>
      </c>
      <c r="Q485" t="s">
        <v>143</v>
      </c>
      <c r="R485" t="s">
        <v>53</v>
      </c>
      <c r="S485" t="s">
        <v>498</v>
      </c>
      <c r="T485" s="50">
        <v>100</v>
      </c>
      <c r="U485" s="50">
        <f t="shared" si="121"/>
        <v>59.839357429718881</v>
      </c>
      <c r="V485" s="50">
        <f t="shared" si="122"/>
        <v>72.067039106145245</v>
      </c>
      <c r="W485" s="50">
        <f t="shared" si="123"/>
        <v>65.870307167235495</v>
      </c>
      <c r="X485" s="50">
        <f t="shared" si="124"/>
        <v>62.062653726619253</v>
      </c>
      <c r="Y485" s="50">
        <f t="shared" si="125"/>
        <v>74.290335403045617</v>
      </c>
      <c r="Z485" s="50">
        <f t="shared" si="126"/>
        <v>68.093603464135867</v>
      </c>
      <c r="AA485" s="50">
        <f t="shared" si="127"/>
        <v>-2.2232962969003722</v>
      </c>
      <c r="AB485" s="50">
        <f t="shared" si="128"/>
        <v>-2.2232962969003722</v>
      </c>
      <c r="AC485" s="50">
        <f t="shared" si="129"/>
        <v>-2.2232962969003722</v>
      </c>
      <c r="AF485">
        <v>1.65</v>
      </c>
      <c r="AG485">
        <v>2.38</v>
      </c>
      <c r="AH485" s="57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3">
        <f t="shared" si="130"/>
        <v>2.6903495421894519E-2</v>
      </c>
      <c r="E486" s="44">
        <f>IF(OR($A486="",$B486="",$C486=""),"",A486*'MPTO_working_3-way'!$I485)</f>
        <v>2.7007561929595827</v>
      </c>
      <c r="F486" s="45">
        <f>IF(OR($A486="",$B486="",$C486=""),"",B486*'MPTO_working_3-way'!$I485)</f>
        <v>3.0293653114945891</v>
      </c>
      <c r="G486" s="46">
        <f>IF(OR($A486="",$B486="",$C486=""),"",C486*'MPTO_working_3-way'!$I485)</f>
        <v>3.3374363601211572</v>
      </c>
      <c r="H486" s="44">
        <f>IF(OR($A486="",$B486="",$C486=""),"",'MPTO_working_3-way'!E485)</f>
        <v>2.693527927254276</v>
      </c>
      <c r="I486" s="45">
        <f>IF(OR($A486="",$B486="",$C486=""),"",'MPTO_working_3-way'!F485)</f>
        <v>3.0301632843129895</v>
      </c>
      <c r="J486" s="46">
        <f>IF(OR($A486="",$B486="",$C486=""),"",'MPTO_working_3-way'!G485)</f>
        <v>3.3475663386382113</v>
      </c>
      <c r="K486" s="44">
        <f>IF(OR($A486="",$B486="",$C486=""),"",'OddsRatio_working_3-way'!H485)</f>
        <v>2.6969419535935923</v>
      </c>
      <c r="L486" s="45">
        <f>IF(OR($A486="",$B486="",$C486=""),"",'OddsRatio_working_3-way'!I485)</f>
        <v>3.0300839322131936</v>
      </c>
      <c r="M486" s="46">
        <f>IF(OR($A486="",$B486="",$C486=""),"",'OddsRatio_working_3-way'!J485)</f>
        <v>3.3424045371690689</v>
      </c>
      <c r="N486" s="47">
        <f t="shared" si="118"/>
        <v>37.02666692413154</v>
      </c>
      <c r="O486" s="48">
        <f t="shared" si="119"/>
        <v>33.010214918802014</v>
      </c>
      <c r="P486" s="48">
        <f t="shared" si="120"/>
        <v>29.963118157066447</v>
      </c>
      <c r="Q486" t="s">
        <v>492</v>
      </c>
      <c r="R486" t="s">
        <v>493</v>
      </c>
      <c r="S486" t="s">
        <v>498</v>
      </c>
      <c r="T486" s="50">
        <v>100</v>
      </c>
      <c r="U486" s="50">
        <f t="shared" si="121"/>
        <v>61.977186311787079</v>
      </c>
      <c r="V486" s="50">
        <f t="shared" si="122"/>
        <v>66.101694915254228</v>
      </c>
      <c r="W486" s="50">
        <f t="shared" si="123"/>
        <v>69.230769230769241</v>
      </c>
      <c r="X486" s="50">
        <f t="shared" si="124"/>
        <v>64.667535853976531</v>
      </c>
      <c r="Y486" s="50">
        <f t="shared" si="125"/>
        <v>68.792044457443708</v>
      </c>
      <c r="Z486" s="50">
        <f t="shared" si="126"/>
        <v>71.921118772958692</v>
      </c>
      <c r="AA486" s="50">
        <f t="shared" si="127"/>
        <v>-2.6903495421894519</v>
      </c>
      <c r="AB486" s="50">
        <f t="shared" si="128"/>
        <v>-2.6903495421894803</v>
      </c>
      <c r="AC486" s="50">
        <f t="shared" si="129"/>
        <v>-2.6903495421894519</v>
      </c>
      <c r="AF486">
        <v>2.46</v>
      </c>
      <c r="AG486">
        <v>1.58</v>
      </c>
      <c r="AH486" s="57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3">
        <f t="shared" si="130"/>
        <v>3.2701449093269774E-2</v>
      </c>
      <c r="E487" s="44">
        <f>IF(OR($A487="",$B487="",$C487=""),"",A487*'MPTO_working_3-way'!$I486)</f>
        <v>1.7349384344766932</v>
      </c>
      <c r="F487" s="45">
        <f>IF(OR($A487="",$B487="",$C487=""),"",B487*'MPTO_working_3-way'!$I486)</f>
        <v>3.9139384920634925</v>
      </c>
      <c r="G487" s="46">
        <f>IF(OR($A487="",$B487="",$C487=""),"",C487*'MPTO_working_3-way'!$I486)</f>
        <v>5.9483603467772337</v>
      </c>
      <c r="H487" s="44">
        <f>IF(OR($A487="",$B487="",$C487=""),"",'MPTO_working_3-way'!E486)</f>
        <v>1.7113394364998427</v>
      </c>
      <c r="I487" s="45">
        <f>IF(OR($A487="",$B487="",$C487=""),"",'MPTO_working_3-way'!F486)</f>
        <v>3.9533229621913244</v>
      </c>
      <c r="J487" s="46">
        <f>IF(OR($A487="",$B487="",$C487=""),"",'MPTO_working_3-way'!G486)</f>
        <v>6.1458800313166968</v>
      </c>
      <c r="K487" s="44">
        <f>IF(OR($A487="",$B487="",$C487=""),"",'OddsRatio_working_3-way'!H486)</f>
        <v>1.7198223022179584</v>
      </c>
      <c r="L487" s="45">
        <f>IF(OR($A487="",$B487="",$C487=""),"",'OddsRatio_working_3-way'!I486)</f>
        <v>3.9533885635119179</v>
      </c>
      <c r="M487" s="46">
        <f>IF(OR($A487="",$B487="",$C487=""),"",'OddsRatio_working_3-way'!J486)</f>
        <v>6.0387561155257092</v>
      </c>
      <c r="N487" s="47">
        <f t="shared" si="118"/>
        <v>57.638932893986436</v>
      </c>
      <c r="O487" s="48">
        <f t="shared" si="119"/>
        <v>25.549711678600843</v>
      </c>
      <c r="P487" s="48">
        <f t="shared" si="120"/>
        <v>16.81135542741271</v>
      </c>
      <c r="Q487" t="s">
        <v>494</v>
      </c>
      <c r="R487" t="s">
        <v>495</v>
      </c>
      <c r="S487" t="s">
        <v>498</v>
      </c>
      <c r="T487" s="50">
        <v>100</v>
      </c>
      <c r="U487" s="50">
        <f t="shared" si="121"/>
        <v>40.476190476190474</v>
      </c>
      <c r="V487" s="50">
        <f t="shared" si="122"/>
        <v>73.614775725593674</v>
      </c>
      <c r="W487" s="50">
        <f t="shared" si="123"/>
        <v>82.638888888888886</v>
      </c>
      <c r="X487" s="50">
        <f t="shared" si="124"/>
        <v>43.74633538551744</v>
      </c>
      <c r="Y487" s="50">
        <f t="shared" si="125"/>
        <v>76.884920634920633</v>
      </c>
      <c r="Z487" s="50">
        <f t="shared" si="126"/>
        <v>85.909033798215859</v>
      </c>
      <c r="AA487" s="50">
        <f t="shared" si="127"/>
        <v>-3.2701449093269659</v>
      </c>
      <c r="AB487" s="50">
        <f t="shared" si="128"/>
        <v>-3.2701449093269588</v>
      </c>
      <c r="AC487" s="50">
        <f t="shared" si="129"/>
        <v>-3.270144909326973</v>
      </c>
      <c r="AF487">
        <v>2.0099999999999998</v>
      </c>
      <c r="AG487">
        <v>1.88</v>
      </c>
      <c r="AH487" s="57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3">
        <f t="shared" si="130"/>
        <v>2.8568444004875015E-2</v>
      </c>
      <c r="E488" s="44">
        <f>IF(OR($A488="",$B488="",$C488=""),"",A488*'MPTO_working_3-way'!$I487)</f>
        <v>2.8697059587736011</v>
      </c>
      <c r="F488" s="45">
        <f>IF(OR($A488="",$B488="",$C488=""),"",B488*'MPTO_working_3-way'!$I487)</f>
        <v>3.78513187393794</v>
      </c>
      <c r="G488" s="46">
        <f>IF(OR($A488="",$B488="",$C488=""),"",C488*'MPTO_working_3-way'!$I487)</f>
        <v>2.5817067944522361</v>
      </c>
      <c r="H488" s="44">
        <f>IF(OR($A488="",$B488="",$C488=""),"",'MPTO_working_3-way'!E487)</f>
        <v>2.8661497376082576</v>
      </c>
      <c r="I488" s="45">
        <f>IF(OR($A488="",$B488="",$C488=""),"",'MPTO_working_3-way'!F487)</f>
        <v>3.8136452229407447</v>
      </c>
      <c r="J488" s="46">
        <f>IF(OR($A488="",$B488="",$C488=""),"",'MPTO_working_3-way'!G487)</f>
        <v>2.5714638089294222</v>
      </c>
      <c r="K488" s="44">
        <f>IF(OR($A488="",$B488="",$C488=""),"",'OddsRatio_working_3-way'!H487)</f>
        <v>2.8688086477396371</v>
      </c>
      <c r="L488" s="45">
        <f>IF(OR($A488="",$B488="",$C488=""),"",'OddsRatio_working_3-way'!I487)</f>
        <v>3.797992835721915</v>
      </c>
      <c r="M488" s="46">
        <f>IF(OR($A488="",$B488="",$C488=""),"",'OddsRatio_working_3-way'!J487)</f>
        <v>2.5764810380373473</v>
      </c>
      <c r="N488" s="47">
        <f t="shared" si="118"/>
        <v>34.846775745183336</v>
      </c>
      <c r="O488" s="48">
        <f t="shared" si="119"/>
        <v>26.419158785071055</v>
      </c>
      <c r="P488" s="48">
        <f t="shared" si="120"/>
        <v>38.734065469745616</v>
      </c>
      <c r="Q488" t="s">
        <v>261</v>
      </c>
      <c r="R488" t="s">
        <v>297</v>
      </c>
      <c r="S488" t="s">
        <v>498</v>
      </c>
      <c r="T488" s="50">
        <v>100</v>
      </c>
      <c r="U488" s="50">
        <f t="shared" si="121"/>
        <v>64.157706093189958</v>
      </c>
      <c r="V488" s="50">
        <f t="shared" si="122"/>
        <v>72.826086956521735</v>
      </c>
      <c r="W488" s="50">
        <f t="shared" si="123"/>
        <v>60.15936254980079</v>
      </c>
      <c r="X488" s="50">
        <f t="shared" si="124"/>
        <v>67.014550493677461</v>
      </c>
      <c r="Y488" s="50">
        <f t="shared" si="125"/>
        <v>75.682931357009238</v>
      </c>
      <c r="Z488" s="50">
        <f t="shared" si="126"/>
        <v>63.016206950288293</v>
      </c>
      <c r="AA488" s="50">
        <f t="shared" si="127"/>
        <v>-2.8568444004875033</v>
      </c>
      <c r="AB488" s="50">
        <f t="shared" si="128"/>
        <v>-2.8568444004875033</v>
      </c>
      <c r="AC488" s="50">
        <f t="shared" si="129"/>
        <v>-2.8568444004875033</v>
      </c>
      <c r="AF488">
        <v>1.7</v>
      </c>
      <c r="AG488">
        <v>2.23</v>
      </c>
      <c r="AH488" s="57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3">
        <f t="shared" si="130"/>
        <v>2.7295310831896291E-2</v>
      </c>
      <c r="E489" s="44">
        <f>IF(OR($A489="",$B489="",$C489=""),"",A489*'MPTO_working_3-way'!$I488)</f>
        <v>2.527146464646465</v>
      </c>
      <c r="F489" s="45">
        <f>IF(OR($A489="",$B489="",$C489=""),"",B489*'MPTO_working_3-way'!$I488)</f>
        <v>3.6160794941282748</v>
      </c>
      <c r="G489" s="46">
        <f>IF(OR($A489="",$B489="",$C489=""),"",C489*'MPTO_working_3-way'!$I488)</f>
        <v>3.0510670731707323</v>
      </c>
      <c r="H489" s="44">
        <f>IF(OR($A489="",$B489="",$C489=""),"",'MPTO_working_3-way'!E488)</f>
        <v>2.5163206791744521</v>
      </c>
      <c r="I489" s="45">
        <f>IF(OR($A489="",$B489="",$C489=""),"",'MPTO_working_3-way'!F488)</f>
        <v>3.636463180947167</v>
      </c>
      <c r="J489" s="46">
        <f>IF(OR($A489="",$B489="",$C489=""),"",'MPTO_working_3-way'!G488)</f>
        <v>3.0524853511034986</v>
      </c>
      <c r="K489" s="44">
        <f>IF(OR($A489="",$B489="",$C489=""),"",'OddsRatio_working_3-way'!H488)</f>
        <v>2.5212977957549652</v>
      </c>
      <c r="L489" s="45">
        <f>IF(OR($A489="",$B489="",$C489=""),"",'OddsRatio_working_3-way'!I488)</f>
        <v>3.6258016748647348</v>
      </c>
      <c r="M489" s="46">
        <f>IF(OR($A489="",$B489="",$C489=""),"",'OddsRatio_working_3-way'!J488)</f>
        <v>3.0527100394775908</v>
      </c>
      <c r="N489" s="47">
        <f t="shared" si="118"/>
        <v>39.57032225830627</v>
      </c>
      <c r="O489" s="48">
        <f t="shared" si="119"/>
        <v>27.654259305520856</v>
      </c>
      <c r="P489" s="48">
        <f t="shared" si="120"/>
        <v>32.775418436172863</v>
      </c>
      <c r="Q489" t="s">
        <v>258</v>
      </c>
      <c r="R489" t="s">
        <v>260</v>
      </c>
      <c r="S489" t="s">
        <v>498</v>
      </c>
      <c r="T489" s="50">
        <v>100</v>
      </c>
      <c r="U489" s="50">
        <f t="shared" si="121"/>
        <v>59.349593495934961</v>
      </c>
      <c r="V489" s="50">
        <f t="shared" si="122"/>
        <v>71.590909090909093</v>
      </c>
      <c r="W489" s="50">
        <f t="shared" si="123"/>
        <v>66.329966329966325</v>
      </c>
      <c r="X489" s="50">
        <f t="shared" si="124"/>
        <v>62.079124579124581</v>
      </c>
      <c r="Y489" s="50">
        <f t="shared" si="125"/>
        <v>74.320440174098707</v>
      </c>
      <c r="Z489" s="50">
        <f t="shared" si="126"/>
        <v>69.059497413155952</v>
      </c>
      <c r="AA489" s="50">
        <f t="shared" si="127"/>
        <v>-2.7295310831896202</v>
      </c>
      <c r="AB489" s="50">
        <f t="shared" si="128"/>
        <v>-2.7295310831896131</v>
      </c>
      <c r="AC489" s="50">
        <f t="shared" si="129"/>
        <v>-2.7295310831896273</v>
      </c>
      <c r="AF489">
        <v>2.06</v>
      </c>
      <c r="AG489">
        <v>1.84</v>
      </c>
      <c r="AH489" s="57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3">
        <f t="shared" si="130"/>
        <v>2.9995789975346465E-2</v>
      </c>
      <c r="E490" s="44">
        <f>IF(OR($A490="",$B490="",$C490=""),"",A490*'MPTO_working_3-way'!$I489)</f>
        <v>3.4710858122169177</v>
      </c>
      <c r="F490" s="45">
        <f>IF(OR($A490="",$B490="",$C490=""),"",B490*'MPTO_working_3-way'!$I489)</f>
        <v>4.0066836230040979</v>
      </c>
      <c r="G490" s="46">
        <f>IF(OR($A490="",$B490="",$C490=""),"",C490*'MPTO_working_3-way'!$I489)</f>
        <v>2.1629911589482278</v>
      </c>
      <c r="H490" s="44">
        <f>IF(OR($A490="",$B490="",$C490=""),"",'MPTO_working_3-way'!E489)</f>
        <v>3.4875126840962229</v>
      </c>
      <c r="I490" s="45">
        <f>IF(OR($A490="",$B490="",$C490=""),"",'MPTO_working_3-way'!F489)</f>
        <v>4.0474226460569174</v>
      </c>
      <c r="J490" s="46">
        <f>IF(OR($A490="",$B490="",$C490=""),"",'MPTO_working_3-way'!G489)</f>
        <v>2.145039508203832</v>
      </c>
      <c r="K490" s="44">
        <f>IF(OR($A490="",$B490="",$C490=""),"",'OddsRatio_working_3-way'!H489)</f>
        <v>3.4828882037275095</v>
      </c>
      <c r="L490" s="45">
        <f>IF(OR($A490="",$B490="",$C490=""),"",'OddsRatio_working_3-way'!I489)</f>
        <v>4.0276569235327004</v>
      </c>
      <c r="M490" s="46">
        <f>IF(OR($A490="",$B490="",$C490=""),"",'OddsRatio_working_3-way'!J489)</f>
        <v>2.1523953688186754</v>
      </c>
      <c r="N490" s="47">
        <f t="shared" si="118"/>
        <v>28.809428925103948</v>
      </c>
      <c r="O490" s="48">
        <f t="shared" si="119"/>
        <v>24.958297037943524</v>
      </c>
      <c r="P490" s="48">
        <f t="shared" si="120"/>
        <v>46.232274036952525</v>
      </c>
      <c r="Q490" t="s">
        <v>259</v>
      </c>
      <c r="R490" t="s">
        <v>294</v>
      </c>
      <c r="S490" t="s">
        <v>498</v>
      </c>
      <c r="T490" s="50">
        <v>100</v>
      </c>
      <c r="U490" s="50">
        <f t="shared" si="121"/>
        <v>70.326409495548958</v>
      </c>
      <c r="V490" s="50">
        <f t="shared" si="122"/>
        <v>74.293059125964007</v>
      </c>
      <c r="W490" s="50">
        <f t="shared" si="123"/>
        <v>52.38095238095238</v>
      </c>
      <c r="X490" s="50">
        <f t="shared" si="124"/>
        <v>73.325988493083599</v>
      </c>
      <c r="Y490" s="50">
        <f t="shared" si="125"/>
        <v>77.292638123498648</v>
      </c>
      <c r="Z490" s="50">
        <f t="shared" si="126"/>
        <v>55.380531378487021</v>
      </c>
      <c r="AA490" s="50">
        <f t="shared" si="127"/>
        <v>-2.9995789975346412</v>
      </c>
      <c r="AB490" s="50">
        <f t="shared" si="128"/>
        <v>-2.9995789975346412</v>
      </c>
      <c r="AC490" s="50">
        <f t="shared" si="129"/>
        <v>-2.9995789975346412</v>
      </c>
      <c r="AF490">
        <v>1.54</v>
      </c>
      <c r="AG490">
        <v>2.6</v>
      </c>
      <c r="AH490" s="57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3">
        <f t="shared" si="130"/>
        <v>3.340025355551246E-2</v>
      </c>
      <c r="E491" s="44">
        <f>IF(OR($A491="",$B491="",$C491=""),"",A491*'MPTO_working_3-way'!$I490)</f>
        <v>1.5190983727266032</v>
      </c>
      <c r="F491" s="45">
        <f>IF(OR($A491="",$B491="",$C491=""),"",B491*'MPTO_working_3-way'!$I490)</f>
        <v>5.1980032753842282</v>
      </c>
      <c r="G491" s="46">
        <f>IF(OR($A491="",$B491="",$C491=""),"",C491*'MPTO_working_3-way'!$I490)</f>
        <v>6.6964336430397209</v>
      </c>
      <c r="H491" s="44">
        <f>IF(OR($A491="",$B491="",$C491=""),"",'MPTO_working_3-way'!E490)</f>
        <v>1.4944584933774276</v>
      </c>
      <c r="I491" s="45">
        <f>IF(OR($A491="",$B491="",$C491=""),"",'MPTO_working_3-way'!F490)</f>
        <v>5.3283959931300116</v>
      </c>
      <c r="J491" s="46">
        <f>IF(OR($A491="",$B491="",$C491=""),"",'MPTO_working_3-way'!G490)</f>
        <v>6.9838464426725384</v>
      </c>
      <c r="K491" s="44">
        <f>IF(OR($A491="",$B491="",$C491=""),"",'OddsRatio_working_3-way'!H490)</f>
        <v>1.5022224211963404</v>
      </c>
      <c r="L491" s="45">
        <f>IF(OR($A491="",$B491="",$C491=""),"",'OddsRatio_working_3-way'!I490)</f>
        <v>5.3062901221728787</v>
      </c>
      <c r="M491" s="46">
        <f>IF(OR($A491="",$B491="",$C491=""),"",'OddsRatio_working_3-way'!J490)</f>
        <v>6.8556997194807394</v>
      </c>
      <c r="N491" s="47">
        <f t="shared" si="118"/>
        <v>65.828521572642956</v>
      </c>
      <c r="O491" s="48">
        <f t="shared" si="119"/>
        <v>19.238156403933424</v>
      </c>
      <c r="P491" s="48">
        <f t="shared" si="120"/>
        <v>14.933322023423631</v>
      </c>
      <c r="Q491" t="s">
        <v>293</v>
      </c>
      <c r="R491" t="s">
        <v>291</v>
      </c>
      <c r="S491" t="s">
        <v>498</v>
      </c>
      <c r="T491" s="50">
        <v>100</v>
      </c>
      <c r="U491" s="50">
        <f t="shared" si="121"/>
        <v>31.972789115646258</v>
      </c>
      <c r="V491" s="50">
        <f t="shared" si="122"/>
        <v>80.119284294234589</v>
      </c>
      <c r="W491" s="50">
        <f t="shared" si="123"/>
        <v>84.567901234567898</v>
      </c>
      <c r="X491" s="50">
        <f t="shared" si="124"/>
        <v>35.312814471197505</v>
      </c>
      <c r="Y491" s="50">
        <f t="shared" si="125"/>
        <v>83.459309649785837</v>
      </c>
      <c r="Z491" s="50">
        <f t="shared" si="126"/>
        <v>87.907926590119146</v>
      </c>
      <c r="AA491" s="50">
        <f t="shared" si="127"/>
        <v>-3.3400253555512478</v>
      </c>
      <c r="AB491" s="50">
        <f t="shared" si="128"/>
        <v>-3.3400253555512478</v>
      </c>
      <c r="AC491" s="50">
        <f t="shared" si="129"/>
        <v>-3.3400253555512478</v>
      </c>
      <c r="AF491">
        <v>1.38</v>
      </c>
      <c r="AG491">
        <v>3.19</v>
      </c>
      <c r="AH491" s="57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3">
        <f t="shared" si="130"/>
        <v>2.7117061194684933E-2</v>
      </c>
      <c r="E492" s="44">
        <f>IF(OR($A492="",$B492="",$C492=""),"",A492*'MPTO_working_3-way'!$I491)</f>
        <v>2.4958944587030847</v>
      </c>
      <c r="F492" s="45">
        <f>IF(OR($A492="",$B492="",$C492=""),"",B492*'MPTO_working_3-way'!$I491)</f>
        <v>3.276503425211045</v>
      </c>
      <c r="G492" s="46">
        <f>IF(OR($A492="",$B492="",$C492=""),"",C492*'MPTO_working_3-way'!$I491)</f>
        <v>3.3997574725544073</v>
      </c>
      <c r="H492" s="44">
        <f>IF(OR($A492="",$B492="",$C492=""),"",'MPTO_working_3-way'!E491)</f>
        <v>2.4845732020865614</v>
      </c>
      <c r="I492" s="45">
        <f>IF(OR($A492="",$B492="",$C492=""),"",'MPTO_working_3-way'!F491)</f>
        <v>3.2847129743728023</v>
      </c>
      <c r="J492" s="46">
        <f>IF(OR($A492="",$B492="",$C492=""),"",'MPTO_working_3-way'!G491)</f>
        <v>3.4120867612761674</v>
      </c>
      <c r="K492" s="44">
        <f>IF(OR($A492="",$B492="",$C492=""),"",'OddsRatio_working_3-way'!H491)</f>
        <v>2.4896138808199137</v>
      </c>
      <c r="L492" s="45">
        <f>IF(OR($A492="",$B492="",$C492=""),"",'OddsRatio_working_3-way'!I491)</f>
        <v>3.281296782514413</v>
      </c>
      <c r="M492" s="46">
        <f>IF(OR($A492="",$B492="",$C492=""),"",'OddsRatio_working_3-way'!J491)</f>
        <v>3.4062993459398609</v>
      </c>
      <c r="N492" s="47">
        <f t="shared" si="118"/>
        <v>40.065796713199944</v>
      </c>
      <c r="O492" s="48">
        <f t="shared" si="119"/>
        <v>30.520340442970493</v>
      </c>
      <c r="P492" s="48">
        <f t="shared" si="120"/>
        <v>29.41386284382957</v>
      </c>
      <c r="Q492" t="s">
        <v>325</v>
      </c>
      <c r="R492" t="s">
        <v>182</v>
      </c>
      <c r="S492" t="s">
        <v>498</v>
      </c>
      <c r="T492" s="50">
        <v>100</v>
      </c>
      <c r="U492" s="50">
        <f t="shared" si="121"/>
        <v>58.847736625514408</v>
      </c>
      <c r="V492" s="50">
        <f t="shared" si="122"/>
        <v>68.652037617554868</v>
      </c>
      <c r="W492" s="50">
        <f t="shared" si="123"/>
        <v>69.78851963746223</v>
      </c>
      <c r="X492" s="50">
        <f t="shared" si="124"/>
        <v>61.559442744982903</v>
      </c>
      <c r="Y492" s="50">
        <f t="shared" si="125"/>
        <v>71.363743737023356</v>
      </c>
      <c r="Z492" s="50">
        <f t="shared" si="126"/>
        <v>72.500225756930732</v>
      </c>
      <c r="AA492" s="50">
        <f t="shared" si="127"/>
        <v>-2.711706119468495</v>
      </c>
      <c r="AB492" s="50">
        <f t="shared" si="128"/>
        <v>-2.7117061194684879</v>
      </c>
      <c r="AC492" s="50">
        <f t="shared" si="129"/>
        <v>-2.7117061194685022</v>
      </c>
      <c r="AF492">
        <v>2.4300000000000002</v>
      </c>
      <c r="AG492">
        <v>1.61</v>
      </c>
      <c r="AH492" s="57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3">
        <f t="shared" si="130"/>
        <v>2.7355113000671283E-2</v>
      </c>
      <c r="E493" s="44">
        <f>IF(OR($A493="",$B493="",$C493=""),"",A493*'MPTO_working_3-way'!$I492)</f>
        <v>2.4656522712016109</v>
      </c>
      <c r="F493" s="45">
        <f>IF(OR($A493="",$B493="",$C493=""),"",B493*'MPTO_working_3-way'!$I492)</f>
        <v>3.3594512195121951</v>
      </c>
      <c r="G493" s="46">
        <f>IF(OR($A493="",$B493="",$C493=""),"",C493*'MPTO_working_3-way'!$I492)</f>
        <v>3.3697247706422018</v>
      </c>
      <c r="H493" s="44">
        <f>IF(OR($A493="",$B493="",$C493=""),"",'MPTO_working_3-way'!E492)</f>
        <v>2.4536969253294285</v>
      </c>
      <c r="I493" s="45">
        <f>IF(OR($A493="",$B493="",$C493=""),"",'MPTO_working_3-way'!F492)</f>
        <v>3.3704983973351772</v>
      </c>
      <c r="J493" s="46">
        <f>IF(OR($A493="",$B493="",$C493=""),"",'MPTO_working_3-way'!G492)</f>
        <v>3.3811235104974466</v>
      </c>
      <c r="K493" s="44">
        <f>IF(OR($A493="",$B493="",$C493=""),"",'OddsRatio_working_3-way'!H492)</f>
        <v>2.4589746443138258</v>
      </c>
      <c r="L493" s="45">
        <f>IF(OR($A493="",$B493="",$C493=""),"",'OddsRatio_working_3-way'!I492)</f>
        <v>3.3656231732802757</v>
      </c>
      <c r="M493" s="46">
        <f>IF(OR($A493="",$B493="",$C493=""),"",'OddsRatio_working_3-way'!J492)</f>
        <v>3.3760444207396603</v>
      </c>
      <c r="N493" s="47">
        <f t="shared" si="118"/>
        <v>40.557219348398228</v>
      </c>
      <c r="O493" s="48">
        <f t="shared" si="119"/>
        <v>29.766766494237228</v>
      </c>
      <c r="P493" s="48">
        <f t="shared" si="120"/>
        <v>29.676014157364556</v>
      </c>
      <c r="Q493" t="s">
        <v>173</v>
      </c>
      <c r="R493" t="s">
        <v>148</v>
      </c>
      <c r="S493" t="s">
        <v>498</v>
      </c>
      <c r="T493" s="50">
        <v>100</v>
      </c>
      <c r="U493" s="50">
        <f t="shared" si="121"/>
        <v>58.333333333333336</v>
      </c>
      <c r="V493" s="50">
        <f t="shared" si="122"/>
        <v>69.418960244648318</v>
      </c>
      <c r="W493" s="50">
        <f t="shared" si="123"/>
        <v>69.512195121951223</v>
      </c>
      <c r="X493" s="50">
        <f t="shared" si="124"/>
        <v>61.068844633400452</v>
      </c>
      <c r="Y493" s="50">
        <f t="shared" si="125"/>
        <v>72.154471544715449</v>
      </c>
      <c r="Z493" s="50">
        <f t="shared" si="126"/>
        <v>72.247706422018339</v>
      </c>
      <c r="AA493" s="50">
        <f t="shared" si="127"/>
        <v>-2.7355113000671167</v>
      </c>
      <c r="AB493" s="50">
        <f t="shared" si="128"/>
        <v>-2.7355113000671309</v>
      </c>
      <c r="AC493" s="50">
        <f t="shared" si="129"/>
        <v>-2.7355113000671167</v>
      </c>
      <c r="AF493">
        <v>2.4500000000000002</v>
      </c>
      <c r="AG493">
        <v>1.6</v>
      </c>
      <c r="AH493" s="57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3">
        <f t="shared" si="130"/>
        <v>2.7550348202522112E-2</v>
      </c>
      <c r="E494" s="44">
        <f>IF(OR($A494="",$B494="",$C494=""),"",A494*'MPTO_working_3-way'!$I493)</f>
        <v>2.3736413043478262</v>
      </c>
      <c r="F494" s="45">
        <f>IF(OR($A494="",$B494="",$C494=""),"",B494*'MPTO_working_3-way'!$I493)</f>
        <v>3.3087121212121215</v>
      </c>
      <c r="G494" s="46">
        <f>IF(OR($A494="",$B494="",$C494=""),"",C494*'MPTO_working_3-way'!$I493)</f>
        <v>3.616977225672878</v>
      </c>
      <c r="H494" s="44">
        <f>IF(OR($A494="",$B494="",$C494=""),"",'MPTO_working_3-way'!E493)</f>
        <v>2.3600658905402652</v>
      </c>
      <c r="I494" s="45">
        <f>IF(OR($A494="",$B494="",$C494=""),"",'MPTO_working_3-way'!F493)</f>
        <v>3.3181191287829508</v>
      </c>
      <c r="J494" s="46">
        <f>IF(OR($A494="",$B494="",$C494=""),"",'MPTO_working_3-way'!G493)</f>
        <v>3.6375877218006507</v>
      </c>
      <c r="K494" s="44">
        <f>IF(OR($A494="",$B494="",$C494=""),"",'OddsRatio_working_3-way'!H493)</f>
        <v>2.3659525354994053</v>
      </c>
      <c r="L494" s="45">
        <f>IF(OR($A494="",$B494="",$C494=""),"",'OddsRatio_working_3-way'!I493)</f>
        <v>3.3148203273348704</v>
      </c>
      <c r="M494" s="46">
        <f>IF(OR($A494="",$B494="",$C494=""),"",'OddsRatio_working_3-way'!J493)</f>
        <v>3.6276338850828256</v>
      </c>
      <c r="N494" s="47">
        <f t="shared" si="118"/>
        <v>42.129364625071553</v>
      </c>
      <c r="O494" s="48">
        <f t="shared" si="119"/>
        <v>30.223239839725242</v>
      </c>
      <c r="P494" s="48">
        <f t="shared" si="120"/>
        <v>27.647395535203206</v>
      </c>
      <c r="Q494" t="s">
        <v>171</v>
      </c>
      <c r="R494" t="s">
        <v>107</v>
      </c>
      <c r="S494" t="s">
        <v>498</v>
      </c>
      <c r="T494" s="50">
        <v>100</v>
      </c>
      <c r="U494" s="50">
        <f t="shared" si="121"/>
        <v>56.709956709956707</v>
      </c>
      <c r="V494" s="50">
        <f t="shared" si="122"/>
        <v>68.944099378881987</v>
      </c>
      <c r="W494" s="50">
        <f t="shared" si="123"/>
        <v>71.590909090909093</v>
      </c>
      <c r="X494" s="50">
        <f t="shared" si="124"/>
        <v>59.46499153020892</v>
      </c>
      <c r="Y494" s="50">
        <f t="shared" si="125"/>
        <v>71.699134199134207</v>
      </c>
      <c r="Z494" s="50">
        <f t="shared" si="126"/>
        <v>74.345943911161299</v>
      </c>
      <c r="AA494" s="50">
        <f t="shared" si="127"/>
        <v>-2.755034820252213</v>
      </c>
      <c r="AB494" s="50">
        <f t="shared" si="128"/>
        <v>-2.7550348202522201</v>
      </c>
      <c r="AC494" s="50">
        <f t="shared" si="129"/>
        <v>-2.7550348202522059</v>
      </c>
      <c r="AF494">
        <v>2.5</v>
      </c>
      <c r="AG494">
        <v>1.58</v>
      </c>
      <c r="AH494" s="57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3">
        <f t="shared" si="130"/>
        <v>3.1779946920966307E-2</v>
      </c>
      <c r="E495" s="44">
        <f>IF(OR($A495="",$B495="",$C495=""),"",A495*'MPTO_working_3-way'!$I494)</f>
        <v>10.647969052224372</v>
      </c>
      <c r="F495" s="45">
        <f>IF(OR($A495="",$B495="",$C495=""),"",B495*'MPTO_working_3-way'!$I494)</f>
        <v>5.8192389006342493</v>
      </c>
      <c r="G495" s="46">
        <f>IF(OR($A495="",$B495="",$C495=""),"",C495*'MPTO_working_3-way'!$I494)</f>
        <v>1.3619495299356756</v>
      </c>
      <c r="H495" s="44">
        <f>IF(OR($A495="",$B495="",$C495=""),"",'MPTO_working_3-way'!E494)</f>
        <v>11.586692147324536</v>
      </c>
      <c r="I495" s="45">
        <f>IF(OR($A495="",$B495="",$C495=""),"",'MPTO_working_3-way'!F494)</f>
        <v>5.9983810765840726</v>
      </c>
      <c r="J495" s="46">
        <f>IF(OR($A495="",$B495="",$C495=""),"",'MPTO_working_3-way'!G494)</f>
        <v>1.3387195519736645</v>
      </c>
      <c r="K495" s="44">
        <f>IF(OR($A495="",$B495="",$C495=""),"",'OddsRatio_working_3-way'!H494)</f>
        <v>11.062891684809935</v>
      </c>
      <c r="L495" s="45">
        <f>IF(OR($A495="",$B495="",$C495=""),"",'OddsRatio_working_3-way'!I494)</f>
        <v>6.0098516542401388</v>
      </c>
      <c r="M495" s="46">
        <f>IF(OR($A495="",$B495="",$C495=""),"",'OddsRatio_working_3-way'!J494)</f>
        <v>1.3455070106372511</v>
      </c>
      <c r="N495" s="47">
        <f t="shared" si="118"/>
        <v>9.3914623069936418</v>
      </c>
      <c r="O495" s="48">
        <f t="shared" si="119"/>
        <v>17.184377838328793</v>
      </c>
      <c r="P495" s="48">
        <f t="shared" si="120"/>
        <v>73.424159854677555</v>
      </c>
      <c r="Q495" t="s">
        <v>266</v>
      </c>
      <c r="R495" t="s">
        <v>265</v>
      </c>
      <c r="S495" t="s">
        <v>498</v>
      </c>
      <c r="T495" s="50">
        <v>100</v>
      </c>
      <c r="U495" s="50">
        <f t="shared" si="121"/>
        <v>90.310077519379831</v>
      </c>
      <c r="V495" s="50">
        <f t="shared" si="122"/>
        <v>82.269503546099287</v>
      </c>
      <c r="W495" s="50">
        <f t="shared" si="123"/>
        <v>24.242424242424242</v>
      </c>
      <c r="X495" s="50">
        <f t="shared" si="124"/>
        <v>93.488072211476464</v>
      </c>
      <c r="Y495" s="50">
        <f t="shared" si="125"/>
        <v>85.447498238195905</v>
      </c>
      <c r="Z495" s="50">
        <f t="shared" si="126"/>
        <v>27.420418934520864</v>
      </c>
      <c r="AA495" s="50">
        <f t="shared" si="127"/>
        <v>-3.1779946920966324</v>
      </c>
      <c r="AB495" s="50">
        <f t="shared" si="128"/>
        <v>-3.1779946920966182</v>
      </c>
      <c r="AC495" s="50">
        <f t="shared" si="129"/>
        <v>-3.1779946920966218</v>
      </c>
      <c r="AF495">
        <v>1.65</v>
      </c>
      <c r="AG495">
        <v>2.33</v>
      </c>
      <c r="AH495" s="57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3">
        <f t="shared" si="130"/>
        <v>3.8968767088037648E-2</v>
      </c>
      <c r="E496" s="44">
        <f>IF(OR($A496="",$B496="",$C496=""),"",A496*'MPTO_working_3-way'!$I495)</f>
        <v>3.1169063012641129</v>
      </c>
      <c r="F496" s="45">
        <f>IF(OR($A496="",$B496="",$C496=""),"",B496*'MPTO_working_3-way'!$I495)</f>
        <v>3.5740525587828493</v>
      </c>
      <c r="G496" s="46">
        <f>IF(OR($A496="",$B496="",$C496=""),"",C496*'MPTO_working_3-way'!$I495)</f>
        <v>2.503914728682171</v>
      </c>
      <c r="H496" s="44">
        <f>IF(OR($A496="",$B496="",$C496=""),"",'MPTO_working_3-way'!E495)</f>
        <v>3.1216467241235044</v>
      </c>
      <c r="I496" s="45">
        <f>IF(OR($A496="",$B496="",$C496=""),"",'MPTO_working_3-way'!F495)</f>
        <v>3.6009034400216211</v>
      </c>
      <c r="J496" s="46">
        <f>IF(OR($A496="",$B496="",$C496=""),"",'MPTO_working_3-way'!G495)</f>
        <v>2.4878829507715703</v>
      </c>
      <c r="K496" s="44">
        <f>IF(OR($A496="",$B496="",$C496=""),"",'OddsRatio_working_3-way'!H495)</f>
        <v>3.1206751246465529</v>
      </c>
      <c r="L496" s="45">
        <f>IF(OR($A496="",$B496="",$C496=""),"",'OddsRatio_working_3-way'!I495)</f>
        <v>3.5872236520687939</v>
      </c>
      <c r="M496" s="46">
        <f>IF(OR($A496="",$B496="",$C496=""),"",'OddsRatio_working_3-way'!J495)</f>
        <v>2.4950759628758199</v>
      </c>
      <c r="N496" s="47">
        <f t="shared" si="118"/>
        <v>32.083094688936704</v>
      </c>
      <c r="O496" s="48">
        <f t="shared" si="119"/>
        <v>27.97944304267736</v>
      </c>
      <c r="P496" s="48">
        <f t="shared" si="120"/>
        <v>39.937462268385929</v>
      </c>
      <c r="Q496" t="s">
        <v>67</v>
      </c>
      <c r="R496" t="s">
        <v>273</v>
      </c>
      <c r="S496" t="s">
        <v>498</v>
      </c>
      <c r="T496" s="50">
        <v>100</v>
      </c>
      <c r="U496" s="50">
        <f t="shared" si="121"/>
        <v>66.666666666666657</v>
      </c>
      <c r="V496" s="50">
        <f t="shared" si="122"/>
        <v>70.930232558139537</v>
      </c>
      <c r="W496" s="50">
        <f t="shared" si="123"/>
        <v>58.50622406639004</v>
      </c>
      <c r="X496" s="50">
        <f t="shared" si="124"/>
        <v>70.563543375470417</v>
      </c>
      <c r="Y496" s="50">
        <f t="shared" si="125"/>
        <v>74.827109266943296</v>
      </c>
      <c r="Z496" s="50">
        <f t="shared" si="126"/>
        <v>62.403100775193799</v>
      </c>
      <c r="AA496" s="50">
        <f t="shared" si="127"/>
        <v>-3.8968767088037595</v>
      </c>
      <c r="AB496" s="50">
        <f t="shared" si="128"/>
        <v>-3.8968767088037595</v>
      </c>
      <c r="AC496" s="50">
        <f t="shared" si="129"/>
        <v>-3.8968767088037595</v>
      </c>
      <c r="AF496">
        <v>2.0099999999999998</v>
      </c>
      <c r="AG496">
        <v>1.85</v>
      </c>
      <c r="AH496" s="57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3">
        <f t="shared" si="130"/>
        <v>4.0410774756125756E-2</v>
      </c>
      <c r="E497" s="44">
        <f>IF(OR($A497="",$B497="",$C497=""),"",A497*'MPTO_working_3-way'!$I496)</f>
        <v>2.3097119199585996</v>
      </c>
      <c r="F497" s="45">
        <f>IF(OR($A497="",$B497="",$C497=""),"",B497*'MPTO_working_3-way'!$I496)</f>
        <v>3.2252734017439901</v>
      </c>
      <c r="G497" s="46">
        <f>IF(OR($A497="",$B497="",$C497=""),"",C497*'MPTO_working_3-way'!$I496)</f>
        <v>3.8911362975879107</v>
      </c>
      <c r="H497" s="44">
        <f>IF(OR($A497="",$B497="",$C497=""),"",'MPTO_working_3-way'!E496)</f>
        <v>2.2884332467544786</v>
      </c>
      <c r="I497" s="45">
        <f>IF(OR($A497="",$B497="",$C497=""),"",'MPTO_working_3-way'!F496)</f>
        <v>3.2350902536755899</v>
      </c>
      <c r="J497" s="46">
        <f>IF(OR($A497="",$B497="",$C497=""),"",'MPTO_working_3-way'!G496)</f>
        <v>3.9384123538448672</v>
      </c>
      <c r="K497" s="44">
        <f>IF(OR($A497="",$B497="",$C497=""),"",'OddsRatio_working_3-way'!H496)</f>
        <v>2.2975337261423645</v>
      </c>
      <c r="L497" s="45">
        <f>IF(OR($A497="",$B497="",$C497=""),"",'OddsRatio_working_3-way'!I496)</f>
        <v>3.2334596925401353</v>
      </c>
      <c r="M497" s="46">
        <f>IF(OR($A497="",$B497="",$C497=""),"",'OddsRatio_working_3-way'!J496)</f>
        <v>3.9141331226476059</v>
      </c>
      <c r="N497" s="47">
        <f t="shared" si="118"/>
        <v>43.295442663599559</v>
      </c>
      <c r="O497" s="48">
        <f t="shared" si="119"/>
        <v>31.005123455868073</v>
      </c>
      <c r="P497" s="48">
        <f t="shared" si="120"/>
        <v>25.699433880532357</v>
      </c>
      <c r="Q497" t="s">
        <v>125</v>
      </c>
      <c r="R497" t="s">
        <v>164</v>
      </c>
      <c r="S497" t="s">
        <v>498</v>
      </c>
      <c r="T497" s="50">
        <v>100</v>
      </c>
      <c r="U497" s="50">
        <f t="shared" si="121"/>
        <v>54.954954954954964</v>
      </c>
      <c r="V497" s="50">
        <f t="shared" si="122"/>
        <v>67.741935483870961</v>
      </c>
      <c r="W497" s="50">
        <f t="shared" si="123"/>
        <v>73.262032085561486</v>
      </c>
      <c r="X497" s="50">
        <f t="shared" si="124"/>
        <v>58.996032430567524</v>
      </c>
      <c r="Y497" s="50">
        <f t="shared" si="125"/>
        <v>71.783012959483543</v>
      </c>
      <c r="Z497" s="50">
        <f t="shared" si="126"/>
        <v>77.303109561174082</v>
      </c>
      <c r="AA497" s="50">
        <f t="shared" si="127"/>
        <v>-4.0410774756125605</v>
      </c>
      <c r="AB497" s="50">
        <f t="shared" si="128"/>
        <v>-4.0410774756125818</v>
      </c>
      <c r="AC497" s="50">
        <f t="shared" si="129"/>
        <v>-4.041077475612596</v>
      </c>
      <c r="AF497">
        <v>1.93</v>
      </c>
      <c r="AG497">
        <v>1.93</v>
      </c>
      <c r="AH497" s="57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3">
        <f t="shared" si="130"/>
        <v>3.8830892786698046E-2</v>
      </c>
      <c r="E498" s="44">
        <f>IF(OR($A498="",$B498="",$C498=""),"",A498*'MPTO_working_3-way'!$I497)</f>
        <v>2.3373695087700708</v>
      </c>
      <c r="F498" s="45">
        <f>IF(OR($A498="",$B498="",$C498=""),"",B498*'MPTO_working_3-way'!$I497)</f>
        <v>3.4696951819075714</v>
      </c>
      <c r="G498" s="46">
        <f>IF(OR($A498="",$B498="",$C498=""),"",C498*'MPTO_working_3-way'!$I497)</f>
        <v>3.5216367265469066</v>
      </c>
      <c r="H498" s="44">
        <f>IF(OR($A498="",$B498="",$C498=""),"",'MPTO_working_3-way'!E497)</f>
        <v>2.3174927339134075</v>
      </c>
      <c r="I498" s="45">
        <f>IF(OR($A498="",$B498="",$C498=""),"",'MPTO_working_3-way'!F497)</f>
        <v>3.4909184337638317</v>
      </c>
      <c r="J498" s="46">
        <f>IF(OR($A498="",$B498="",$C498=""),"",'MPTO_working_3-way'!G497)</f>
        <v>3.5455760064020043</v>
      </c>
      <c r="K498" s="44">
        <f>IF(OR($A498="",$B498="",$C498=""),"",'OddsRatio_working_3-way'!H497)</f>
        <v>2.3259023123643141</v>
      </c>
      <c r="L498" s="45">
        <f>IF(OR($A498="",$B498="",$C498=""),"",'OddsRatio_working_3-way'!I497)</f>
        <v>3.4820891287459945</v>
      </c>
      <c r="M498" s="46">
        <f>IF(OR($A498="",$B498="",$C498=""),"",'OddsRatio_working_3-way'!J497)</f>
        <v>3.5351252212405675</v>
      </c>
      <c r="N498" s="47">
        <f t="shared" si="118"/>
        <v>42.783137037079015</v>
      </c>
      <c r="O498" s="48">
        <f t="shared" si="119"/>
        <v>28.820975548930477</v>
      </c>
      <c r="P498" s="48">
        <f t="shared" si="120"/>
        <v>28.395887413990494</v>
      </c>
      <c r="Q498" t="s">
        <v>166</v>
      </c>
      <c r="R498" t="s">
        <v>129</v>
      </c>
      <c r="S498" t="s">
        <v>498</v>
      </c>
      <c r="T498" s="50">
        <v>100</v>
      </c>
      <c r="U498" s="50">
        <f t="shared" si="121"/>
        <v>55.55555555555555</v>
      </c>
      <c r="V498" s="50">
        <f t="shared" si="122"/>
        <v>70.059880239520965</v>
      </c>
      <c r="W498" s="50">
        <f t="shared" si="123"/>
        <v>70.501474926253692</v>
      </c>
      <c r="X498" s="50">
        <f t="shared" si="124"/>
        <v>59.438644834225364</v>
      </c>
      <c r="Y498" s="50">
        <f t="shared" si="125"/>
        <v>73.94296951819075</v>
      </c>
      <c r="Z498" s="50">
        <f t="shared" si="126"/>
        <v>74.384564204923493</v>
      </c>
      <c r="AA498" s="50">
        <f t="shared" si="127"/>
        <v>-3.8830892786698143</v>
      </c>
      <c r="AB498" s="50">
        <f t="shared" si="128"/>
        <v>-3.8830892786697859</v>
      </c>
      <c r="AC498" s="50">
        <f t="shared" si="129"/>
        <v>-3.8830892786698001</v>
      </c>
      <c r="AF498">
        <v>1.76</v>
      </c>
      <c r="AG498">
        <v>2.11</v>
      </c>
      <c r="AH498" s="57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3">
        <f t="shared" si="130"/>
        <v>3.8035989414375582E-2</v>
      </c>
      <c r="E499" s="44">
        <f>IF(OR($A499="",$B499="",$C499=""),"",A499*'MPTO_working_3-way'!$I498)</f>
        <v>1.6504772231688574</v>
      </c>
      <c r="F499" s="45">
        <f>IF(OR($A499="",$B499="",$C499=""),"",B499*'MPTO_working_3-way'!$I498)</f>
        <v>4.1417635977633589</v>
      </c>
      <c r="G499" s="46">
        <f>IF(OR($A499="",$B499="",$C499=""),"",C499*'MPTO_working_3-way'!$I498)</f>
        <v>6.5500070932047096</v>
      </c>
      <c r="H499" s="44">
        <f>IF(OR($A499="",$B499="",$C499=""),"",'MPTO_working_3-way'!E498)</f>
        <v>1.6227123795727634</v>
      </c>
      <c r="I499" s="45">
        <f>IF(OR($A499="",$B499="",$C499=""),"",'MPTO_working_3-way'!F498)</f>
        <v>4.2026005954422496</v>
      </c>
      <c r="J499" s="46">
        <f>IF(OR($A499="",$B499="",$C499=""),"",'MPTO_working_3-way'!G498)</f>
        <v>6.8587132790787448</v>
      </c>
      <c r="K499" s="44">
        <f>IF(OR($A499="",$B499="",$C499=""),"",'OddsRatio_working_3-way'!H498)</f>
        <v>1.6322322942240868</v>
      </c>
      <c r="L499" s="45">
        <f>IF(OR($A499="",$B499="",$C499=""),"",'OddsRatio_working_3-way'!I498)</f>
        <v>4.2040246775085084</v>
      </c>
      <c r="M499" s="46">
        <f>IF(OR($A499="",$B499="",$C499=""),"",'OddsRatio_working_3-way'!J498)</f>
        <v>6.6900906480167821</v>
      </c>
      <c r="N499" s="47">
        <f t="shared" si="118"/>
        <v>60.588536816038918</v>
      </c>
      <c r="O499" s="48">
        <f t="shared" si="119"/>
        <v>24.144304144737315</v>
      </c>
      <c r="P499" s="48">
        <f t="shared" si="120"/>
        <v>15.267159039223754</v>
      </c>
      <c r="Q499" t="s">
        <v>348</v>
      </c>
      <c r="R499" t="s">
        <v>349</v>
      </c>
      <c r="S499" t="s">
        <v>499</v>
      </c>
      <c r="T499" s="50">
        <v>100</v>
      </c>
      <c r="U499" s="50">
        <f t="shared" si="121"/>
        <v>37.106918238993707</v>
      </c>
      <c r="V499" s="50">
        <f t="shared" si="122"/>
        <v>74.937343358395992</v>
      </c>
      <c r="W499" s="50">
        <f t="shared" si="123"/>
        <v>84.152139461172752</v>
      </c>
      <c r="X499" s="50">
        <f t="shared" si="124"/>
        <v>40.91051718043127</v>
      </c>
      <c r="Y499" s="50">
        <f t="shared" si="125"/>
        <v>78.740942299833549</v>
      </c>
      <c r="Z499" s="50">
        <f t="shared" si="126"/>
        <v>87.955738402610294</v>
      </c>
      <c r="AA499" s="50">
        <f t="shared" si="127"/>
        <v>-3.8035989414375635</v>
      </c>
      <c r="AB499" s="50">
        <f t="shared" si="128"/>
        <v>-3.8035989414375564</v>
      </c>
      <c r="AC499" s="50">
        <f t="shared" si="129"/>
        <v>-3.8035989414375422</v>
      </c>
      <c r="AF499">
        <v>1.67</v>
      </c>
      <c r="AG499">
        <v>2.2799999999999998</v>
      </c>
      <c r="AH499" s="57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3">
        <f t="shared" si="130"/>
        <v>2.6384946108071183E-2</v>
      </c>
      <c r="E500" s="44">
        <f>IF(OR($A500="",$B500="",$C500=""),"",A500*'MPTO_working_3-way'!$I499)</f>
        <v>1.4882581718567032</v>
      </c>
      <c r="F500" s="45">
        <f>IF(OR($A500="",$B500="",$C500=""),"",B500*'MPTO_working_3-way'!$I499)</f>
        <v>4.8548007950911769</v>
      </c>
      <c r="G500" s="46">
        <f>IF(OR($A500="",$B500="",$C500=""),"",C500*'MPTO_working_3-way'!$I499)</f>
        <v>8.1905518699424089</v>
      </c>
      <c r="H500" s="44">
        <f>IF(OR($A500="",$B500="",$C500=""),"",'MPTO_working_3-way'!E499)</f>
        <v>1.4687303122321758</v>
      </c>
      <c r="I500" s="45">
        <f>IF(OR($A500="",$B500="",$C500=""),"",'MPTO_working_3-way'!F499)</f>
        <v>4.935310212862273</v>
      </c>
      <c r="J500" s="46">
        <f>IF(OR($A500="",$B500="",$C500=""),"",'MPTO_working_3-way'!G499)</f>
        <v>8.582342773122555</v>
      </c>
      <c r="K500" s="44">
        <f>IF(OR($A500="",$B500="",$C500=""),"",'OddsRatio_working_3-way'!H499)</f>
        <v>1.4750148687972551</v>
      </c>
      <c r="L500" s="45">
        <f>IF(OR($A500="",$B500="",$C500=""),"",'OddsRatio_working_3-way'!I499)</f>
        <v>4.9373454680305837</v>
      </c>
      <c r="M500" s="46">
        <f>IF(OR($A500="",$B500="",$C500=""),"",'OddsRatio_working_3-way'!J499)</f>
        <v>8.3680084093440943</v>
      </c>
      <c r="N500" s="47">
        <f t="shared" si="118"/>
        <v>67.192642977557597</v>
      </c>
      <c r="O500" s="48">
        <f t="shared" si="119"/>
        <v>20.598167508976424</v>
      </c>
      <c r="P500" s="48">
        <f t="shared" si="120"/>
        <v>12.209189513465976</v>
      </c>
      <c r="Q500" t="s">
        <v>38</v>
      </c>
      <c r="R500" t="s">
        <v>69</v>
      </c>
      <c r="S500" t="s">
        <v>499</v>
      </c>
      <c r="T500" s="50">
        <v>100</v>
      </c>
      <c r="U500" s="50">
        <f t="shared" si="121"/>
        <v>31.03448275862069</v>
      </c>
      <c r="V500" s="50">
        <f t="shared" si="122"/>
        <v>78.858350951374206</v>
      </c>
      <c r="W500" s="50">
        <f t="shared" si="123"/>
        <v>87.468671679197996</v>
      </c>
      <c r="X500" s="50">
        <f t="shared" si="124"/>
        <v>33.672977369427791</v>
      </c>
      <c r="Y500" s="50">
        <f t="shared" si="125"/>
        <v>81.496845562181321</v>
      </c>
      <c r="Z500" s="50">
        <f t="shared" si="126"/>
        <v>90.107166290005097</v>
      </c>
      <c r="AA500" s="50">
        <f t="shared" si="127"/>
        <v>-2.6384946108071006</v>
      </c>
      <c r="AB500" s="50">
        <f t="shared" si="128"/>
        <v>-2.6384946108071148</v>
      </c>
      <c r="AC500" s="50">
        <f t="shared" si="129"/>
        <v>-2.6384946108071006</v>
      </c>
      <c r="AF500">
        <v>1.82</v>
      </c>
      <c r="AG500">
        <v>2.09</v>
      </c>
      <c r="AH500" s="57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3">
        <f t="shared" si="130"/>
        <v>2.6590332646911241E-2</v>
      </c>
      <c r="E501" s="44">
        <f>IF(OR($A501="",$B501="",$C501=""),"",A501*'MPTO_working_3-way'!$I500)</f>
        <v>6.1390101892285296</v>
      </c>
      <c r="F501" s="45">
        <f>IF(OR($A501="",$B501="",$C501=""),"",B501*'MPTO_working_3-way'!$I500)</f>
        <v>4.7017837235228539</v>
      </c>
      <c r="G501" s="46">
        <f>IF(OR($A501="",$B501="",$C501=""),"",C501*'MPTO_working_3-way'!$I500)</f>
        <v>1.6014809189291817</v>
      </c>
      <c r="H501" s="44">
        <f>IF(OR($A501="",$B501="",$C501=""),"",'MPTO_working_3-way'!E500)</f>
        <v>6.3147005779399095</v>
      </c>
      <c r="I501" s="45">
        <f>IF(OR($A501="",$B501="",$C501=""),"",'MPTO_working_3-way'!F500)</f>
        <v>4.7737899727317794</v>
      </c>
      <c r="J501" s="46">
        <f>IF(OR($A501="",$B501="",$C501=""),"",'MPTO_working_3-way'!G500)</f>
        <v>1.581872508426108</v>
      </c>
      <c r="K501" s="44">
        <f>IF(OR($A501="",$B501="",$C501=""),"",'OddsRatio_working_3-way'!H500)</f>
        <v>6.2328263085203801</v>
      </c>
      <c r="L501" s="45">
        <f>IF(OR($A501="",$B501="",$C501=""),"",'OddsRatio_working_3-way'!I500)</f>
        <v>4.7617506394584241</v>
      </c>
      <c r="M501" s="46">
        <f>IF(OR($A501="",$B501="",$C501=""),"",'OddsRatio_working_3-way'!J500)</f>
        <v>1.5884302676247815</v>
      </c>
      <c r="N501" s="47">
        <f t="shared" si="118"/>
        <v>16.289270895080023</v>
      </c>
      <c r="O501" s="48">
        <f t="shared" si="119"/>
        <v>21.268524007113218</v>
      </c>
      <c r="P501" s="48">
        <f t="shared" si="120"/>
        <v>62.442205097806756</v>
      </c>
      <c r="Q501" t="s">
        <v>95</v>
      </c>
      <c r="R501" t="s">
        <v>52</v>
      </c>
      <c r="S501" t="s">
        <v>499</v>
      </c>
      <c r="T501" s="50">
        <v>100</v>
      </c>
      <c r="U501" s="50">
        <f t="shared" si="121"/>
        <v>83.277591973244142</v>
      </c>
      <c r="V501" s="50">
        <f t="shared" si="122"/>
        <v>78.165938864628828</v>
      </c>
      <c r="W501" s="50">
        <f t="shared" si="123"/>
        <v>35.897435897435898</v>
      </c>
      <c r="X501" s="50">
        <f t="shared" si="124"/>
        <v>85.936625237935289</v>
      </c>
      <c r="Y501" s="50">
        <f t="shared" si="125"/>
        <v>80.824972129319946</v>
      </c>
      <c r="Z501" s="50">
        <f t="shared" si="126"/>
        <v>38.55646916212703</v>
      </c>
      <c r="AA501" s="50">
        <f t="shared" si="127"/>
        <v>-2.6590332646911463</v>
      </c>
      <c r="AB501" s="50">
        <f t="shared" si="128"/>
        <v>-2.6590332646911179</v>
      </c>
      <c r="AC501" s="50">
        <f t="shared" si="129"/>
        <v>-2.6590332646911321</v>
      </c>
      <c r="AF501">
        <v>1.56</v>
      </c>
      <c r="AG501">
        <v>2.59</v>
      </c>
      <c r="AH501" s="57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3">
        <f t="shared" si="130"/>
        <v>3.9123867566580373E-2</v>
      </c>
      <c r="E502" s="44">
        <f>IF(OR($A502="",$B502="",$C502=""),"",A502*'MPTO_working_3-way'!$I501)</f>
        <v>1.5379033239985389</v>
      </c>
      <c r="F502" s="45">
        <f>IF(OR($A502="",$B502="",$C502=""),"",B502*'MPTO_working_3-way'!$I501)</f>
        <v>4.4682326305362956</v>
      </c>
      <c r="G502" s="46">
        <f>IF(OR($A502="",$B502="",$C502=""),"",C502*'MPTO_working_3-way'!$I501)</f>
        <v>7.9389063482086737</v>
      </c>
      <c r="H502" s="44">
        <f>IF(OR($A502="",$B502="",$C502=""),"",'MPTO_working_3-way'!E501)</f>
        <v>1.5091278394135934</v>
      </c>
      <c r="I502" s="45">
        <f>IF(OR($A502="",$B502="",$C502=""),"",'MPTO_working_3-way'!F501)</f>
        <v>4.5554589473368612</v>
      </c>
      <c r="J502" s="46">
        <f>IF(OR($A502="",$B502="",$C502=""),"",'MPTO_working_3-way'!G501)</f>
        <v>8.4854518038646258</v>
      </c>
      <c r="K502" s="44">
        <f>IF(OR($A502="",$B502="",$C502=""),"",'OddsRatio_working_3-way'!H501)</f>
        <v>1.518477331800165</v>
      </c>
      <c r="L502" s="45">
        <f>IF(OR($A502="",$B502="",$C502=""),"",'OddsRatio_working_3-way'!I501)</f>
        <v>4.5645316561261344</v>
      </c>
      <c r="M502" s="46">
        <f>IF(OR($A502="",$B502="",$C502=""),"",'OddsRatio_working_3-way'!J501)</f>
        <v>8.1722697565689479</v>
      </c>
      <c r="N502" s="47">
        <f t="shared" si="118"/>
        <v>65.023593121575828</v>
      </c>
      <c r="O502" s="48">
        <f t="shared" si="119"/>
        <v>22.380213446495866</v>
      </c>
      <c r="P502" s="48">
        <f t="shared" si="120"/>
        <v>12.596193431928301</v>
      </c>
      <c r="Q502" t="s">
        <v>140</v>
      </c>
      <c r="R502" t="s">
        <v>255</v>
      </c>
      <c r="S502" t="s">
        <v>499</v>
      </c>
      <c r="T502" s="50">
        <v>100</v>
      </c>
      <c r="U502" s="50">
        <f t="shared" si="121"/>
        <v>32.432432432432435</v>
      </c>
      <c r="V502" s="50">
        <f t="shared" si="122"/>
        <v>76.744186046511629</v>
      </c>
      <c r="W502" s="50">
        <f t="shared" si="123"/>
        <v>86.910994764397898</v>
      </c>
      <c r="X502" s="50">
        <f t="shared" si="124"/>
        <v>36.344819189090465</v>
      </c>
      <c r="Y502" s="50">
        <f t="shared" si="125"/>
        <v>80.656572803169652</v>
      </c>
      <c r="Z502" s="50">
        <f t="shared" si="126"/>
        <v>90.823381521055936</v>
      </c>
      <c r="AA502" s="50">
        <f t="shared" si="127"/>
        <v>-3.9123867566580302</v>
      </c>
      <c r="AB502" s="50">
        <f t="shared" si="128"/>
        <v>-3.912386756658023</v>
      </c>
      <c r="AC502" s="50">
        <f t="shared" si="129"/>
        <v>-3.9123867566580373</v>
      </c>
      <c r="AF502">
        <v>1.85</v>
      </c>
      <c r="AG502">
        <v>2.02</v>
      </c>
      <c r="AH502" s="57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3">
        <f t="shared" si="130"/>
        <v>3.2934318986328259E-2</v>
      </c>
      <c r="E503" s="44">
        <f>IF(OR($A503="",$B503="",$C503=""),"",A503*'MPTO_working_3-way'!$I502)</f>
        <v>2.5100303951367779</v>
      </c>
      <c r="F503" s="45">
        <f>IF(OR($A503="",$B503="",$C503=""),"",B503*'MPTO_working_3-way'!$I502)</f>
        <v>3.2537431048069339</v>
      </c>
      <c r="G503" s="46">
        <f>IF(OR($A503="",$B503="",$C503=""),"",C503*'MPTO_working_3-way'!$I502)</f>
        <v>3.3983539094650199</v>
      </c>
      <c r="H503" s="44">
        <f>IF(OR($A503="",$B503="",$C503=""),"",'MPTO_working_3-way'!E502)</f>
        <v>2.4966013303215466</v>
      </c>
      <c r="I503" s="45">
        <f>IF(OR($A503="",$B503="",$C503=""),"",'MPTO_working_3-way'!F502)</f>
        <v>3.2628321112275009</v>
      </c>
      <c r="J503" s="46">
        <f>IF(OR($A503="",$B503="",$C503=""),"",'MPTO_working_3-way'!G502)</f>
        <v>3.4132807719128464</v>
      </c>
      <c r="K503" s="44">
        <f>IF(OR($A503="",$B503="",$C503=""),"",'OddsRatio_working_3-way'!H502)</f>
        <v>2.5025761514338045</v>
      </c>
      <c r="L503" s="45">
        <f>IF(OR($A503="",$B503="",$C503=""),"",'OddsRatio_working_3-way'!I502)</f>
        <v>3.2591179899179576</v>
      </c>
      <c r="M503" s="46">
        <f>IF(OR($A503="",$B503="",$C503=""),"",'OddsRatio_working_3-way'!J502)</f>
        <v>3.4062233474009873</v>
      </c>
      <c r="N503" s="47">
        <f t="shared" si="118"/>
        <v>39.840155001210945</v>
      </c>
      <c r="O503" s="48">
        <f t="shared" si="119"/>
        <v>30.733833858077027</v>
      </c>
      <c r="P503" s="48">
        <f t="shared" si="120"/>
        <v>29.426011140712045</v>
      </c>
      <c r="Q503" t="s">
        <v>145</v>
      </c>
      <c r="R503" t="s">
        <v>185</v>
      </c>
      <c r="S503" t="s">
        <v>499</v>
      </c>
      <c r="T503" s="50">
        <v>100</v>
      </c>
      <c r="U503" s="50">
        <f t="shared" si="121"/>
        <v>58.847736625514408</v>
      </c>
      <c r="V503" s="50">
        <f t="shared" si="122"/>
        <v>68.253968253968253</v>
      </c>
      <c r="W503" s="50">
        <f t="shared" si="123"/>
        <v>69.6048632218845</v>
      </c>
      <c r="X503" s="50">
        <f t="shared" si="124"/>
        <v>62.14116852414724</v>
      </c>
      <c r="Y503" s="50">
        <f t="shared" si="125"/>
        <v>71.547400152601099</v>
      </c>
      <c r="Z503" s="50">
        <f t="shared" si="126"/>
        <v>72.898295120517332</v>
      </c>
      <c r="AA503" s="50">
        <f t="shared" si="127"/>
        <v>-3.2934318986328321</v>
      </c>
      <c r="AB503" s="50">
        <f t="shared" si="128"/>
        <v>-3.2934318986328464</v>
      </c>
      <c r="AC503" s="50">
        <f t="shared" si="129"/>
        <v>-3.2934318986328321</v>
      </c>
      <c r="AF503">
        <v>2.63</v>
      </c>
      <c r="AG503">
        <v>1.52</v>
      </c>
      <c r="AH503" s="57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3">
        <f t="shared" si="130"/>
        <v>4.5567557596860153E-2</v>
      </c>
      <c r="E504" s="44">
        <f>IF(OR($A504="",$B504="",$C504=""),"",A504*'MPTO_working_3-way'!$I503)</f>
        <v>1.4324275539076985</v>
      </c>
      <c r="F504" s="45">
        <f>IF(OR($A504="",$B504="",$C504=""),"",B504*'MPTO_working_3-way'!$I503)</f>
        <v>5.7924442690866051</v>
      </c>
      <c r="G504" s="46">
        <f>IF(OR($A504="",$B504="",$C504=""),"",C504*'MPTO_working_3-way'!$I503)</f>
        <v>7.7371999262167659</v>
      </c>
      <c r="H504" s="44">
        <f>IF(OR($A504="",$B504="",$C504=""),"",'MPTO_working_3-way'!E503)</f>
        <v>1.3991144305112602</v>
      </c>
      <c r="I504" s="45">
        <f>IF(OR($A504="",$B504="",$C504=""),"",'MPTO_working_3-way'!F503)</f>
        <v>6.0490128782482833</v>
      </c>
      <c r="J504" s="46">
        <f>IF(OR($A504="",$B504="",$C504=""),"",'MPTO_working_3-way'!G503)</f>
        <v>8.3370885477176806</v>
      </c>
      <c r="K504" s="44">
        <f>IF(OR($A504="",$B504="",$C504=""),"",'OddsRatio_working_3-way'!H503)</f>
        <v>1.4087488380129609</v>
      </c>
      <c r="L504" s="45">
        <f>IF(OR($A504="",$B504="",$C504=""),"",'OddsRatio_working_3-way'!I503)</f>
        <v>6.0154587150779486</v>
      </c>
      <c r="M504" s="46">
        <f>IF(OR($A504="",$B504="",$C504=""),"",'OddsRatio_working_3-way'!J503)</f>
        <v>8.0702501710349974</v>
      </c>
      <c r="N504" s="47">
        <f t="shared" si="118"/>
        <v>69.811558516308537</v>
      </c>
      <c r="O504" s="48">
        <f t="shared" si="119"/>
        <v>17.263869163780271</v>
      </c>
      <c r="P504" s="48">
        <f t="shared" si="120"/>
        <v>12.924572319911176</v>
      </c>
      <c r="Q504" t="s">
        <v>65</v>
      </c>
      <c r="R504" t="s">
        <v>131</v>
      </c>
      <c r="S504" t="s">
        <v>499</v>
      </c>
      <c r="T504" s="50">
        <v>100</v>
      </c>
      <c r="U504" s="50">
        <f t="shared" si="121"/>
        <v>27.007299270072991</v>
      </c>
      <c r="V504" s="50">
        <f t="shared" si="122"/>
        <v>81.949458483754512</v>
      </c>
      <c r="W504" s="50">
        <f t="shared" si="123"/>
        <v>86.48648648648647</v>
      </c>
      <c r="X504" s="50">
        <f t="shared" si="124"/>
        <v>31.564055029758997</v>
      </c>
      <c r="Y504" s="50">
        <f t="shared" si="125"/>
        <v>86.50621424344051</v>
      </c>
      <c r="Z504" s="50">
        <f t="shared" si="126"/>
        <v>91.043242246172497</v>
      </c>
      <c r="AA504" s="50">
        <f t="shared" si="127"/>
        <v>-4.5567557596860055</v>
      </c>
      <c r="AB504" s="50">
        <f t="shared" si="128"/>
        <v>-4.5567557596859984</v>
      </c>
      <c r="AC504" s="50">
        <f t="shared" si="129"/>
        <v>-4.5567557596860269</v>
      </c>
      <c r="AF504">
        <v>1.31</v>
      </c>
      <c r="AG504">
        <v>3.55</v>
      </c>
      <c r="AH504" s="57" t="s">
        <v>434</v>
      </c>
      <c r="AJ504" t="s">
        <v>316</v>
      </c>
    </row>
    <row r="505" spans="1:36" s="28" customFormat="1" ht="15" x14ac:dyDescent="0.25">
      <c r="A505" s="23">
        <v>1.93</v>
      </c>
      <c r="B505" s="23">
        <v>3.49</v>
      </c>
      <c r="C505" s="23">
        <v>4.1500000000000004</v>
      </c>
      <c r="D505" s="24">
        <f t="shared" si="130"/>
        <v>4.5631521736991809E-2</v>
      </c>
      <c r="E505" s="25">
        <f>IF(OR($A505="",$B505="",$C505=""),"",A505*'MPTO_working_3-way'!$I504)</f>
        <v>2.018068836952394</v>
      </c>
      <c r="F505" s="26">
        <f>IF(OR($A505="",$B505="",$C505=""),"",B505*'MPTO_working_3-way'!$I504)</f>
        <v>3.6492540108621014</v>
      </c>
      <c r="G505" s="27">
        <f>IF(OR($A505="",$B505="",$C505=""),"",C505*'MPTO_working_3-way'!$I504)</f>
        <v>4.3393708152085164</v>
      </c>
      <c r="H505" s="25">
        <f>IF(OR($A505="",$B505="",$C505=""),"",'MPTO_working_3-way'!E504)</f>
        <v>1.9883711790563856</v>
      </c>
      <c r="I505" s="26">
        <f>IF(OR($A505="",$B505="",$C505=""),"",'MPTO_working_3-way'!F504)</f>
        <v>3.6856515999789918</v>
      </c>
      <c r="J505" s="27">
        <f>IF(OR($A505="",$B505="",$C505=""),"",'MPTO_working_3-way'!G504)</f>
        <v>4.4296131511648156</v>
      </c>
      <c r="K505" s="25">
        <f>IF(OR($A505="",$B505="",$C505=""),"",'OddsRatio_working_3-way'!H504)</f>
        <v>1.9997932880194891</v>
      </c>
      <c r="L505" s="26">
        <f>IF(OR($A505="",$B505="",$C505=""),"",'OddsRatio_working_3-way'!I504)</f>
        <v>3.676865900181213</v>
      </c>
      <c r="M505" s="27">
        <f>IF(OR($A505="",$B505="",$C505=""),"",'OddsRatio_working_3-way'!J504)</f>
        <v>4.3863966207111726</v>
      </c>
      <c r="N505" s="68">
        <f t="shared" si="118"/>
        <v>49.552323572379201</v>
      </c>
      <c r="O505" s="69">
        <f t="shared" si="119"/>
        <v>27.40286088673119</v>
      </c>
      <c r="P505" s="69">
        <f t="shared" si="120"/>
        <v>23.044815540889601</v>
      </c>
      <c r="Q505" s="23" t="s">
        <v>167</v>
      </c>
      <c r="R505" s="23" t="s">
        <v>300</v>
      </c>
      <c r="S505" s="23" t="s">
        <v>499</v>
      </c>
      <c r="T505" s="28">
        <v>100</v>
      </c>
      <c r="U505" s="28">
        <f t="shared" si="121"/>
        <v>48.186528497409334</v>
      </c>
      <c r="V505" s="28">
        <f t="shared" si="122"/>
        <v>71.346704871060169</v>
      </c>
      <c r="W505" s="28">
        <f t="shared" si="123"/>
        <v>75.903614457831324</v>
      </c>
      <c r="X505" s="28">
        <f t="shared" si="124"/>
        <v>52.7496806711085</v>
      </c>
      <c r="Y505" s="28">
        <f t="shared" si="125"/>
        <v>75.909857044759349</v>
      </c>
      <c r="Z505" s="28">
        <f t="shared" si="126"/>
        <v>80.466766631530504</v>
      </c>
      <c r="AA505" s="28">
        <f t="shared" si="127"/>
        <v>-4.5631521736991658</v>
      </c>
      <c r="AB505" s="28">
        <f t="shared" si="128"/>
        <v>-4.56315217369918</v>
      </c>
      <c r="AC505" s="28">
        <f t="shared" si="129"/>
        <v>-4.56315217369918</v>
      </c>
      <c r="AD505" s="41"/>
      <c r="AE505" s="41"/>
      <c r="AF505" s="23">
        <v>1.5</v>
      </c>
      <c r="AG505" s="23">
        <v>2.64</v>
      </c>
      <c r="AH505" s="71" t="s">
        <v>428</v>
      </c>
      <c r="AI505" s="41"/>
      <c r="AJ505" s="23" t="s">
        <v>316</v>
      </c>
    </row>
    <row r="506" spans="1:36" ht="15" x14ac:dyDescent="0.25">
      <c r="A506">
        <v>1.91</v>
      </c>
      <c r="B506">
        <v>3.68</v>
      </c>
      <c r="C506">
        <v>4.1900000000000004</v>
      </c>
      <c r="D506" s="43">
        <f t="shared" si="130"/>
        <v>3.3962824345739939E-2</v>
      </c>
      <c r="E506" s="44">
        <f>IF(OR($A506="",$B506="",$C506=""),"",A506*'MPTO_working_3-way'!$I505)</f>
        <v>1.9748689945003632</v>
      </c>
      <c r="F506" s="45">
        <f>IF(OR($A506="",$B506="",$C506=""),"",B506*'MPTO_working_3-way'!$I505)</f>
        <v>3.8049831935923231</v>
      </c>
      <c r="G506" s="46">
        <f>IF(OR($A506="",$B506="",$C506=""),"",C506*'MPTO_working_3-way'!$I505)</f>
        <v>4.3323042340086504</v>
      </c>
      <c r="H506" s="44">
        <f>IF(OR($A506="",$B506="",$C506=""),"",'MPTO_working_3-way'!E505)</f>
        <v>1.9522126914483675</v>
      </c>
      <c r="I506" s="45">
        <f>IF(OR($A506="",$B506="",$C506=""),"",'MPTO_working_3-way'!F505)</f>
        <v>3.8399775526162716</v>
      </c>
      <c r="J506" s="46">
        <f>IF(OR($A506="",$B506="",$C506=""),"",'MPTO_working_3-way'!G505)</f>
        <v>4.3986487818584852</v>
      </c>
      <c r="K506" s="44">
        <f>IF(OR($A506="",$B506="",$C506=""),"",'OddsRatio_working_3-way'!H505)</f>
        <v>1.9608818806593831</v>
      </c>
      <c r="L506" s="45">
        <f>IF(OR($A506="",$B506="",$C506=""),"",'OddsRatio_working_3-way'!I505)</f>
        <v>3.8298499342496148</v>
      </c>
      <c r="M506" s="46">
        <f>IF(OR($A506="",$B506="",$C506=""),"",'OddsRatio_working_3-way'!J505)</f>
        <v>4.3683661530806974</v>
      </c>
      <c r="N506" s="47">
        <f t="shared" ref="N506:N569" si="131">(1/E506)* 100</f>
        <v>50.636270192342423</v>
      </c>
      <c r="O506" s="48">
        <f t="shared" ref="O506:O569" si="132">(1/F506)* 100</f>
        <v>26.281325018308159</v>
      </c>
      <c r="P506" s="48">
        <f t="shared" ref="P506:P569" si="133">(1/G506)* 100</f>
        <v>23.082404789349411</v>
      </c>
      <c r="Q506" t="s">
        <v>328</v>
      </c>
      <c r="R506" t="s">
        <v>404</v>
      </c>
      <c r="S506" s="38">
        <v>44215</v>
      </c>
      <c r="T506" s="50">
        <v>100</v>
      </c>
      <c r="U506" s="50">
        <f t="shared" ref="U506:U569" si="134">(1/A506)*((T506*A506)-T506)</f>
        <v>47.643979057591622</v>
      </c>
      <c r="V506" s="50">
        <f t="shared" ref="V506:V569" si="135">(1/B506)*((T506*B506)-T506)</f>
        <v>72.826086956521735</v>
      </c>
      <c r="W506" s="50">
        <f t="shared" ref="W506:W569" si="136">(1/C506)*((T506*C506)-T506)</f>
        <v>76.133651551312653</v>
      </c>
      <c r="X506" s="50">
        <f t="shared" ref="X506:X569" si="137">((1/B506)+(1/C506))*T506</f>
        <v>51.040261492165605</v>
      </c>
      <c r="Y506" s="50">
        <f t="shared" ref="Y506:Y569" si="138">((1/A506)+(1/C506))*T506</f>
        <v>76.222369391095725</v>
      </c>
      <c r="Z506" s="50">
        <f t="shared" ref="Z506:Z569" si="139">((1/A506)+(1/B506))*T506</f>
        <v>79.529933985886629</v>
      </c>
      <c r="AA506" s="50">
        <f t="shared" ref="AA506:AA569" si="140">U506-X506</f>
        <v>-3.3962824345739833</v>
      </c>
      <c r="AB506" s="50">
        <f t="shared" ref="AB506:AB569" si="141">V506-Y506</f>
        <v>-3.3962824345739904</v>
      </c>
      <c r="AC506" s="50">
        <f t="shared" ref="AC506:AC569" si="142">W506-Z506</f>
        <v>-3.3962824345739762</v>
      </c>
      <c r="AF506">
        <v>1.95</v>
      </c>
      <c r="AG506">
        <v>1.92</v>
      </c>
      <c r="AH506" s="57" t="s">
        <v>421</v>
      </c>
      <c r="AJ506" t="s">
        <v>413</v>
      </c>
    </row>
    <row r="507" spans="1:36" ht="15" x14ac:dyDescent="0.25">
      <c r="A507">
        <v>2</v>
      </c>
      <c r="B507">
        <v>3.58</v>
      </c>
      <c r="C507">
        <v>3.92</v>
      </c>
      <c r="D507" s="43">
        <f t="shared" si="130"/>
        <v>3.4431649754874005E-2</v>
      </c>
      <c r="E507" s="44">
        <f>IF(OR($A507="",$B507="",$C507=""),"",A507*'MPTO_working_3-way'!$I506)</f>
        <v>2.068863299509748</v>
      </c>
      <c r="F507" s="45">
        <f>IF(OR($A507="",$B507="",$C507=""),"",B507*'MPTO_working_3-way'!$I506)</f>
        <v>3.7032653061224492</v>
      </c>
      <c r="G507" s="46">
        <f>IF(OR($A507="",$B507="",$C507=""),"",C507*'MPTO_working_3-way'!$I506)</f>
        <v>4.0549720670391061</v>
      </c>
      <c r="H507" s="44">
        <f>IF(OR($A507="",$B507="",$C507=""),"",'MPTO_working_3-way'!E506)</f>
        <v>2.046987436306352</v>
      </c>
      <c r="I507" s="45">
        <f>IF(OR($A507="",$B507="",$C507=""),"",'MPTO_working_3-way'!F506)</f>
        <v>3.7333995459704883</v>
      </c>
      <c r="J507" s="46">
        <f>IF(OR($A507="",$B507="",$C507=""),"",'MPTO_working_3-way'!G506)</f>
        <v>4.1046720224631459</v>
      </c>
      <c r="K507" s="44">
        <f>IF(OR($A507="",$B507="",$C507=""),"",'OddsRatio_working_3-way'!H506)</f>
        <v>2.0556017897014613</v>
      </c>
      <c r="L507" s="45">
        <f>IF(OR($A507="",$B507="",$C507=""),"",'OddsRatio_working_3-way'!I506)</f>
        <v>3.7234526174297709</v>
      </c>
      <c r="M507" s="46">
        <f>IF(OR($A507="",$B507="",$C507=""),"",'OddsRatio_working_3-way'!J506)</f>
        <v>4.0823572259282663</v>
      </c>
      <c r="N507" s="47">
        <f t="shared" si="131"/>
        <v>48.335721371101073</v>
      </c>
      <c r="O507" s="48">
        <f t="shared" si="132"/>
        <v>27.003196296704505</v>
      </c>
      <c r="P507" s="48">
        <f t="shared" si="133"/>
        <v>24.661082332194422</v>
      </c>
      <c r="Q507" t="s">
        <v>381</v>
      </c>
      <c r="R507" t="s">
        <v>334</v>
      </c>
      <c r="S507" s="38">
        <v>44215</v>
      </c>
      <c r="T507" s="50">
        <v>100</v>
      </c>
      <c r="U507" s="50">
        <f t="shared" si="134"/>
        <v>50</v>
      </c>
      <c r="V507" s="50">
        <f t="shared" si="135"/>
        <v>72.067039106145245</v>
      </c>
      <c r="W507" s="50">
        <f t="shared" si="136"/>
        <v>74.489795918367349</v>
      </c>
      <c r="X507" s="50">
        <f t="shared" si="137"/>
        <v>53.443164975487399</v>
      </c>
      <c r="Y507" s="50">
        <f t="shared" si="138"/>
        <v>75.510204081632651</v>
      </c>
      <c r="Z507" s="50">
        <f t="shared" si="139"/>
        <v>77.932960893854755</v>
      </c>
      <c r="AA507" s="50">
        <f t="shared" si="140"/>
        <v>-3.4431649754873987</v>
      </c>
      <c r="AB507" s="50">
        <f t="shared" si="141"/>
        <v>-3.4431649754874059</v>
      </c>
      <c r="AC507" s="50">
        <f t="shared" si="142"/>
        <v>-3.4431649754874059</v>
      </c>
      <c r="AF507">
        <v>2</v>
      </c>
      <c r="AG507">
        <v>1.88</v>
      </c>
      <c r="AH507" s="57" t="s">
        <v>424</v>
      </c>
      <c r="AJ507" t="s">
        <v>413</v>
      </c>
    </row>
    <row r="508" spans="1:36" ht="15" x14ac:dyDescent="0.25">
      <c r="A508">
        <v>1.63</v>
      </c>
      <c r="B508">
        <v>4.21</v>
      </c>
      <c r="C508">
        <v>5.79</v>
      </c>
      <c r="D508" s="43">
        <f t="shared" si="130"/>
        <v>2.3738195402041029E-2</v>
      </c>
      <c r="E508" s="44">
        <f>IF(OR($A508="",$B508="",$C508=""),"",A508*'MPTO_working_3-way'!$I507)</f>
        <v>1.6686932585053267</v>
      </c>
      <c r="F508" s="45">
        <f>IF(OR($A508="",$B508="",$C508=""),"",B508*'MPTO_working_3-way'!$I507)</f>
        <v>4.309937802642593</v>
      </c>
      <c r="G508" s="46">
        <f>IF(OR($A508="",$B508="",$C508=""),"",C508*'MPTO_working_3-way'!$I507)</f>
        <v>5.9274441513778173</v>
      </c>
      <c r="H508" s="44">
        <f>IF(OR($A508="",$B508="",$C508=""),"",'MPTO_working_3-way'!E507)</f>
        <v>1.6512980338983219</v>
      </c>
      <c r="I508" s="45">
        <f>IF(OR($A508="",$B508="",$C508=""),"",'MPTO_working_3-way'!F507)</f>
        <v>4.3550790088256379</v>
      </c>
      <c r="J508" s="46">
        <f>IF(OR($A508="",$B508="",$C508=""),"",'MPTO_working_3-way'!G507)</f>
        <v>6.0680038813428228</v>
      </c>
      <c r="K508" s="44">
        <f>IF(OR($A508="",$B508="",$C508=""),"",'OddsRatio_working_3-way'!H507)</f>
        <v>1.657368626627493</v>
      </c>
      <c r="L508" s="45">
        <f>IF(OR($A508="",$B508="",$C508=""),"",'OddsRatio_working_3-way'!I507)</f>
        <v>4.3494496690067477</v>
      </c>
      <c r="M508" s="46">
        <f>IF(OR($A508="",$B508="",$C508=""),"",'OddsRatio_working_3-way'!J507)</f>
        <v>5.9980884468979205</v>
      </c>
      <c r="N508" s="47">
        <f t="shared" si="131"/>
        <v>59.927131298877235</v>
      </c>
      <c r="O508" s="48">
        <f t="shared" si="132"/>
        <v>23.202190977950089</v>
      </c>
      <c r="P508" s="48">
        <f t="shared" si="133"/>
        <v>16.87067772317269</v>
      </c>
      <c r="Q508" t="s">
        <v>504</v>
      </c>
      <c r="R508" t="s">
        <v>338</v>
      </c>
      <c r="S508" s="38">
        <v>44215</v>
      </c>
      <c r="T508" s="50">
        <v>100</v>
      </c>
      <c r="U508" s="50">
        <f t="shared" si="134"/>
        <v>38.650306748466257</v>
      </c>
      <c r="V508" s="50">
        <f t="shared" si="135"/>
        <v>76.24703087885986</v>
      </c>
      <c r="W508" s="50">
        <f t="shared" si="136"/>
        <v>82.728842832469766</v>
      </c>
      <c r="X508" s="50">
        <f t="shared" si="137"/>
        <v>41.024126288670374</v>
      </c>
      <c r="Y508" s="50">
        <f t="shared" si="138"/>
        <v>78.62085041906397</v>
      </c>
      <c r="Z508" s="50">
        <f t="shared" si="139"/>
        <v>85.10266237267389</v>
      </c>
      <c r="AA508" s="50">
        <f t="shared" si="140"/>
        <v>-2.3738195402041171</v>
      </c>
      <c r="AB508" s="50">
        <f t="shared" si="141"/>
        <v>-2.37381954020411</v>
      </c>
      <c r="AC508" s="50">
        <f t="shared" si="142"/>
        <v>-2.3738195402041242</v>
      </c>
      <c r="AF508">
        <v>1.77</v>
      </c>
      <c r="AG508">
        <v>2.16</v>
      </c>
      <c r="AH508" s="57" t="s">
        <v>427</v>
      </c>
      <c r="AJ508" t="s">
        <v>410</v>
      </c>
    </row>
    <row r="509" spans="1:36" ht="15" x14ac:dyDescent="0.25">
      <c r="A509">
        <v>2.37</v>
      </c>
      <c r="B509">
        <v>3.54</v>
      </c>
      <c r="C509">
        <v>3.16</v>
      </c>
      <c r="D509" s="43">
        <f t="shared" si="130"/>
        <v>2.0882500178788455E-2</v>
      </c>
      <c r="E509" s="44">
        <f>IF(OR($A509="",$B509="",$C509=""),"",A509*'MPTO_working_3-way'!$I508)</f>
        <v>2.4194915254237288</v>
      </c>
      <c r="F509" s="45">
        <f>IF(OR($A509="",$B509="",$C509=""),"",B509*'MPTO_working_3-way'!$I508)</f>
        <v>3.6139240506329111</v>
      </c>
      <c r="G509" s="46">
        <f>IF(OR($A509="",$B509="",$C509=""),"",C509*'MPTO_working_3-way'!$I508)</f>
        <v>3.2259887005649714</v>
      </c>
      <c r="H509" s="44">
        <f>IF(OR($A509="",$B509="",$C509=""),"",'MPTO_working_3-way'!E508)</f>
        <v>2.4097541360294117</v>
      </c>
      <c r="I509" s="45">
        <f>IF(OR($A509="",$B509="",$C509=""),"",'MPTO_working_3-way'!F508)</f>
        <v>3.6294341581588512</v>
      </c>
      <c r="J509" s="46">
        <f>IF(OR($A509="",$B509="",$C509=""),"",'MPTO_working_3-way'!G508)</f>
        <v>3.2310714010629282</v>
      </c>
      <c r="K509" s="44">
        <f>IF(OR($A509="",$B509="",$C509=""),"",'OddsRatio_working_3-way'!H508)</f>
        <v>2.4140662391720116</v>
      </c>
      <c r="L509" s="45">
        <f>IF(OR($A509="",$B509="",$C509=""),"",'OddsRatio_working_3-way'!I508)</f>
        <v>3.6216994507276716</v>
      </c>
      <c r="M509" s="46">
        <f>IF(OR($A509="",$B509="",$C509=""),"",'OddsRatio_working_3-way'!J508)</f>
        <v>3.2294766982566023</v>
      </c>
      <c r="N509" s="47">
        <f t="shared" si="131"/>
        <v>41.330998248686512</v>
      </c>
      <c r="O509" s="48">
        <f t="shared" si="132"/>
        <v>27.670753064798603</v>
      </c>
      <c r="P509" s="48">
        <f t="shared" si="133"/>
        <v>30.998248686514891</v>
      </c>
      <c r="Q509" t="s">
        <v>387</v>
      </c>
      <c r="R509" t="s">
        <v>342</v>
      </c>
      <c r="S509" s="38">
        <v>44215</v>
      </c>
      <c r="T509" s="50">
        <v>100</v>
      </c>
      <c r="U509" s="50">
        <f t="shared" si="134"/>
        <v>57.805907172995774</v>
      </c>
      <c r="V509" s="50">
        <f t="shared" si="135"/>
        <v>71.751412429378533</v>
      </c>
      <c r="W509" s="50">
        <f t="shared" si="136"/>
        <v>68.35443037974683</v>
      </c>
      <c r="X509" s="50">
        <f t="shared" si="137"/>
        <v>59.89415719087463</v>
      </c>
      <c r="Y509" s="50">
        <f t="shared" si="138"/>
        <v>73.839662447257368</v>
      </c>
      <c r="Z509" s="50">
        <f t="shared" si="139"/>
        <v>70.442680397625693</v>
      </c>
      <c r="AA509" s="50">
        <f t="shared" si="140"/>
        <v>-2.0882500178788561</v>
      </c>
      <c r="AB509" s="50">
        <f t="shared" si="141"/>
        <v>-2.0882500178788348</v>
      </c>
      <c r="AC509" s="50">
        <f t="shared" si="142"/>
        <v>-2.0882500178788632</v>
      </c>
      <c r="AF509">
        <v>1.69</v>
      </c>
      <c r="AG509">
        <v>2.2799999999999998</v>
      </c>
      <c r="AH509" s="57" t="s">
        <v>436</v>
      </c>
      <c r="AJ509" t="s">
        <v>410</v>
      </c>
    </row>
    <row r="510" spans="1:36" ht="15" x14ac:dyDescent="0.25">
      <c r="A510">
        <v>3.16</v>
      </c>
      <c r="B510">
        <v>3.8</v>
      </c>
      <c r="C510">
        <v>2.2599999999999998</v>
      </c>
      <c r="D510" s="43">
        <f t="shared" si="130"/>
        <v>2.2091467045568525E-2</v>
      </c>
      <c r="E510" s="44">
        <f>IF(OR($A510="",$B510="",$C510=""),"",A510*'MPTO_working_3-way'!$I509)</f>
        <v>3.2298090358639966</v>
      </c>
      <c r="F510" s="45">
        <f>IF(OR($A510="",$B510="",$C510=""),"",B510*'MPTO_working_3-way'!$I509)</f>
        <v>3.8839475747731602</v>
      </c>
      <c r="G510" s="46">
        <f>IF(OR($A510="",$B510="",$C510=""),"",C510*'MPTO_working_3-way'!$I509)</f>
        <v>2.3099267155229848</v>
      </c>
      <c r="H510" s="44">
        <f>IF(OR($A510="",$B510="",$C510=""),"",'MPTO_working_3-way'!E509)</f>
        <v>3.2352840193796975</v>
      </c>
      <c r="I510" s="45">
        <f>IF(OR($A510="",$B510="",$C510=""),"",'MPTO_working_3-way'!F509)</f>
        <v>3.9093947356290046</v>
      </c>
      <c r="J510" s="46">
        <f>IF(OR($A510="",$B510="",$C510=""),"",'MPTO_working_3-way'!G509)</f>
        <v>2.2982479912196312</v>
      </c>
      <c r="K510" s="44">
        <f>IF(OR($A510="",$B510="",$C510=""),"",'OddsRatio_working_3-way'!H509)</f>
        <v>3.2342674026004383</v>
      </c>
      <c r="L510" s="45">
        <f>IF(OR($A510="",$B510="",$C510=""),"",'OddsRatio_working_3-way'!I509)</f>
        <v>3.8962725589264937</v>
      </c>
      <c r="M510" s="46">
        <f>IF(OR($A510="",$B510="",$C510=""),"",'OddsRatio_working_3-way'!J509)</f>
        <v>2.3033226515169218</v>
      </c>
      <c r="N510" s="47">
        <f t="shared" si="131"/>
        <v>30.96158283341024</v>
      </c>
      <c r="O510" s="48">
        <f t="shared" si="132"/>
        <v>25.747000461467469</v>
      </c>
      <c r="P510" s="48">
        <f t="shared" si="133"/>
        <v>43.291416705122288</v>
      </c>
      <c r="Q510" t="s">
        <v>337</v>
      </c>
      <c r="R510" t="s">
        <v>346</v>
      </c>
      <c r="S510" s="38">
        <v>44215</v>
      </c>
      <c r="T510" s="50">
        <v>100</v>
      </c>
      <c r="U510" s="50">
        <f t="shared" si="134"/>
        <v>68.35443037974683</v>
      </c>
      <c r="V510" s="50">
        <f t="shared" si="135"/>
        <v>73.68421052631578</v>
      </c>
      <c r="W510" s="50">
        <f t="shared" si="136"/>
        <v>55.752212389380524</v>
      </c>
      <c r="X510" s="50">
        <f t="shared" si="137"/>
        <v>70.563577084303674</v>
      </c>
      <c r="Y510" s="50">
        <f t="shared" si="138"/>
        <v>75.893357230872624</v>
      </c>
      <c r="Z510" s="50">
        <f t="shared" si="139"/>
        <v>57.961359093937368</v>
      </c>
      <c r="AA510" s="50">
        <f t="shared" si="140"/>
        <v>-2.2091467045568436</v>
      </c>
      <c r="AB510" s="50">
        <f t="shared" si="141"/>
        <v>-2.2091467045568436</v>
      </c>
      <c r="AC510" s="50">
        <f t="shared" si="142"/>
        <v>-2.2091467045568436</v>
      </c>
      <c r="AF510">
        <v>1.57</v>
      </c>
      <c r="AG510">
        <v>2.54</v>
      </c>
      <c r="AH510" s="57" t="s">
        <v>429</v>
      </c>
      <c r="AJ510" t="s">
        <v>410</v>
      </c>
    </row>
    <row r="511" spans="1:36" ht="15" x14ac:dyDescent="0.25">
      <c r="A511">
        <v>4.12</v>
      </c>
      <c r="B511">
        <v>3.88</v>
      </c>
      <c r="C511">
        <v>1.91</v>
      </c>
      <c r="D511" s="43">
        <f t="shared" si="130"/>
        <v>2.401061478891231E-2</v>
      </c>
      <c r="E511" s="44">
        <f>IF(OR($A511="",$B511="",$C511=""),"",A511*'MPTO_working_3-way'!$I510)</f>
        <v>4.2189237329303184</v>
      </c>
      <c r="F511" s="45">
        <f>IF(OR($A511="",$B511="",$C511=""),"",B511*'MPTO_working_3-way'!$I510)</f>
        <v>3.9731611853809796</v>
      </c>
      <c r="G511" s="46">
        <f>IF(OR($A511="",$B511="",$C511=""),"",C511*'MPTO_working_3-way'!$I510)</f>
        <v>1.9558602742468225</v>
      </c>
      <c r="H511" s="44">
        <f>IF(OR($A511="",$B511="",$C511=""),"",'MPTO_working_3-way'!E510)</f>
        <v>4.2604877852744583</v>
      </c>
      <c r="I511" s="45">
        <f>IF(OR($A511="",$B511="",$C511=""),"",'MPTO_working_3-way'!F510)</f>
        <v>4.0043499974819126</v>
      </c>
      <c r="J511" s="46">
        <f>IF(OR($A511="",$B511="",$C511=""),"",'MPTO_working_3-way'!G510)</f>
        <v>1.9396509752222697</v>
      </c>
      <c r="K511" s="44">
        <f>IF(OR($A511="",$B511="",$C511=""),"",'OddsRatio_working_3-way'!H510)</f>
        <v>4.2429707278134243</v>
      </c>
      <c r="L511" s="45">
        <f>IF(OR($A511="",$B511="",$C511=""),"",'OddsRatio_working_3-way'!I510)</f>
        <v>3.9935114410585451</v>
      </c>
      <c r="M511" s="46">
        <f>IF(OR($A511="",$B511="",$C511=""),"",'OddsRatio_working_3-way'!J510)</f>
        <v>1.9458664622789159</v>
      </c>
      <c r="N511" s="47">
        <f t="shared" si="131"/>
        <v>23.702727598382882</v>
      </c>
      <c r="O511" s="48">
        <f t="shared" si="132"/>
        <v>25.168875697251931</v>
      </c>
      <c r="P511" s="48">
        <f t="shared" si="133"/>
        <v>51.128396704365173</v>
      </c>
      <c r="Q511" t="s">
        <v>339</v>
      </c>
      <c r="R511" t="s">
        <v>344</v>
      </c>
      <c r="S511" s="38">
        <v>44215</v>
      </c>
      <c r="T511" s="50">
        <v>100</v>
      </c>
      <c r="U511" s="50">
        <f t="shared" si="134"/>
        <v>75.728155339805824</v>
      </c>
      <c r="V511" s="50">
        <f t="shared" si="135"/>
        <v>74.226804123711347</v>
      </c>
      <c r="W511" s="50">
        <f t="shared" si="136"/>
        <v>47.643979057591622</v>
      </c>
      <c r="X511" s="50">
        <f t="shared" si="137"/>
        <v>78.129216818697046</v>
      </c>
      <c r="Y511" s="50">
        <f t="shared" si="138"/>
        <v>76.627865602602554</v>
      </c>
      <c r="Z511" s="50">
        <f t="shared" si="139"/>
        <v>50.045040536482844</v>
      </c>
      <c r="AA511" s="50">
        <f t="shared" si="140"/>
        <v>-2.4010614788912221</v>
      </c>
      <c r="AB511" s="50">
        <f t="shared" si="141"/>
        <v>-2.4010614788912079</v>
      </c>
      <c r="AC511" s="50">
        <f t="shared" si="142"/>
        <v>-2.4010614788912221</v>
      </c>
      <c r="AF511">
        <v>1.71</v>
      </c>
      <c r="AG511">
        <v>2.2400000000000002</v>
      </c>
      <c r="AH511" s="57" t="s">
        <v>417</v>
      </c>
      <c r="AJ511" t="s">
        <v>410</v>
      </c>
    </row>
    <row r="512" spans="1:36" ht="15" x14ac:dyDescent="0.25">
      <c r="A512">
        <v>1.58</v>
      </c>
      <c r="B512">
        <v>4.2300000000000004</v>
      </c>
      <c r="C512">
        <v>6.35</v>
      </c>
      <c r="D512" s="43">
        <f t="shared" si="130"/>
        <v>2.6798326751035884E-2</v>
      </c>
      <c r="E512" s="44">
        <f>IF(OR($A512="",$B512="",$C512=""),"",A512*'MPTO_working_3-way'!$I511)</f>
        <v>1.6223413562666367</v>
      </c>
      <c r="F512" s="45">
        <f>IF(OR($A512="",$B512="",$C512=""),"",B512*'MPTO_working_3-way'!$I511)</f>
        <v>4.3433569221568824</v>
      </c>
      <c r="G512" s="46">
        <f>IF(OR($A512="",$B512="",$C512=""),"",C512*'MPTO_working_3-way'!$I511)</f>
        <v>6.5201693748690772</v>
      </c>
      <c r="H512" s="44">
        <f>IF(OR($A512="",$B512="",$C512=""),"",'MPTO_working_3-way'!E511)</f>
        <v>1.6026190209756055</v>
      </c>
      <c r="I512" s="45">
        <f>IF(OR($A512="",$B512="",$C512=""),"",'MPTO_working_3-way'!F511)</f>
        <v>4.3961098264638565</v>
      </c>
      <c r="J512" s="46">
        <f>IF(OR($A512="",$B512="",$C512=""),"",'MPTO_working_3-way'!G511)</f>
        <v>6.7318516630721144</v>
      </c>
      <c r="K512" s="44">
        <f>IF(OR($A512="",$B512="",$C512=""),"",'OddsRatio_working_3-way'!H511)</f>
        <v>1.6093740220684576</v>
      </c>
      <c r="L512" s="45">
        <f>IF(OR($A512="",$B512="",$C512=""),"",'OddsRatio_working_3-way'!I511)</f>
        <v>4.3935829160019262</v>
      </c>
      <c r="M512" s="46">
        <f>IF(OR($A512="",$B512="",$C512=""),"",'OddsRatio_working_3-way'!J511)</f>
        <v>6.6209500311487011</v>
      </c>
      <c r="N512" s="47">
        <f t="shared" si="131"/>
        <v>61.639308899898801</v>
      </c>
      <c r="O512" s="48">
        <f t="shared" si="132"/>
        <v>23.023666208472836</v>
      </c>
      <c r="P512" s="48">
        <f t="shared" si="133"/>
        <v>15.337024891628365</v>
      </c>
      <c r="Q512" t="s">
        <v>72</v>
      </c>
      <c r="R512" t="s">
        <v>78</v>
      </c>
      <c r="S512" s="38">
        <v>44215</v>
      </c>
      <c r="T512" s="50">
        <v>100</v>
      </c>
      <c r="U512" s="50">
        <f t="shared" si="134"/>
        <v>36.708860759493668</v>
      </c>
      <c r="V512" s="50">
        <f t="shared" si="135"/>
        <v>76.359338061465735</v>
      </c>
      <c r="W512" s="50">
        <f t="shared" si="136"/>
        <v>84.251968503937007</v>
      </c>
      <c r="X512" s="50">
        <f t="shared" si="137"/>
        <v>39.388693434597265</v>
      </c>
      <c r="Y512" s="50">
        <f t="shared" si="138"/>
        <v>79.039170736569318</v>
      </c>
      <c r="Z512" s="50">
        <f t="shared" si="139"/>
        <v>86.931801179040605</v>
      </c>
      <c r="AA512" s="50">
        <f t="shared" si="140"/>
        <v>-2.6798326751035972</v>
      </c>
      <c r="AB512" s="50">
        <f t="shared" si="141"/>
        <v>-2.679832675103583</v>
      </c>
      <c r="AC512" s="50">
        <f t="shared" si="142"/>
        <v>-2.6798326751035972</v>
      </c>
      <c r="AF512">
        <v>1.92</v>
      </c>
      <c r="AG512">
        <v>1.99</v>
      </c>
      <c r="AH512" s="57" t="s">
        <v>429</v>
      </c>
      <c r="AJ512" t="s">
        <v>443</v>
      </c>
    </row>
    <row r="513" spans="1:36" ht="15" x14ac:dyDescent="0.25">
      <c r="A513">
        <v>2.92</v>
      </c>
      <c r="B513">
        <v>3.49</v>
      </c>
      <c r="C513">
        <v>2.5499999999999998</v>
      </c>
      <c r="D513" s="43">
        <f t="shared" si="130"/>
        <v>2.1155567459153701E-2</v>
      </c>
      <c r="E513" s="44">
        <f>IF(OR($A513="",$B513="",$C513=""),"",A513*'MPTO_working_3-way'!$I512)</f>
        <v>2.9817742569807288</v>
      </c>
      <c r="F513" s="45">
        <f>IF(OR($A513="",$B513="",$C513=""),"",B513*'MPTO_working_3-way'!$I512)</f>
        <v>3.5638329304324468</v>
      </c>
      <c r="G513" s="46">
        <f>IF(OR($A513="",$B513="",$C513=""),"",C513*'MPTO_working_3-way'!$I512)</f>
        <v>2.6039466970208416</v>
      </c>
      <c r="H513" s="44">
        <f>IF(OR($A513="",$B513="",$C513=""),"",'MPTO_working_3-way'!E512)</f>
        <v>2.9813910727629702</v>
      </c>
      <c r="I513" s="45">
        <f>IF(OR($A513="",$B513="",$C513=""),"",'MPTO_working_3-way'!F512)</f>
        <v>3.578059540375909</v>
      </c>
      <c r="J513" s="46">
        <f>IF(OR($A513="",$B513="",$C513=""),"",'MPTO_working_3-way'!G512)</f>
        <v>2.5966943613219882</v>
      </c>
      <c r="K513" s="44">
        <f>IF(OR($A513="",$B513="",$C513=""),"",'OddsRatio_working_3-way'!H512)</f>
        <v>2.9820996980853711</v>
      </c>
      <c r="L513" s="45">
        <f>IF(OR($A513="",$B513="",$C513=""),"",'OddsRatio_working_3-way'!I512)</f>
        <v>3.5705355459544657</v>
      </c>
      <c r="M513" s="46">
        <f>IF(OR($A513="",$B513="",$C513=""),"",'OddsRatio_working_3-way'!J512)</f>
        <v>2.6001325687668357</v>
      </c>
      <c r="N513" s="47">
        <f t="shared" si="131"/>
        <v>33.537079396901611</v>
      </c>
      <c r="O513" s="48">
        <f t="shared" si="132"/>
        <v>28.059676744685586</v>
      </c>
      <c r="P513" s="48">
        <f t="shared" si="133"/>
        <v>38.403243858412829</v>
      </c>
      <c r="Q513" t="s">
        <v>39</v>
      </c>
      <c r="R513" t="s">
        <v>35</v>
      </c>
      <c r="S513" s="38">
        <v>44215</v>
      </c>
      <c r="T513" s="50">
        <v>100</v>
      </c>
      <c r="U513" s="50">
        <f t="shared" si="134"/>
        <v>65.753424657534239</v>
      </c>
      <c r="V513" s="50">
        <f t="shared" si="135"/>
        <v>71.346704871060169</v>
      </c>
      <c r="W513" s="50">
        <f t="shared" si="136"/>
        <v>60.784313725490193</v>
      </c>
      <c r="X513" s="50">
        <f t="shared" si="137"/>
        <v>67.868981403449638</v>
      </c>
      <c r="Y513" s="50">
        <f t="shared" si="138"/>
        <v>73.462261616975553</v>
      </c>
      <c r="Z513" s="50">
        <f t="shared" si="139"/>
        <v>62.899870471405571</v>
      </c>
      <c r="AA513" s="50">
        <f t="shared" si="140"/>
        <v>-2.1155567459153986</v>
      </c>
      <c r="AB513" s="50">
        <f t="shared" si="141"/>
        <v>-2.1155567459153843</v>
      </c>
      <c r="AC513" s="50">
        <f t="shared" si="142"/>
        <v>-2.1155567459153772</v>
      </c>
      <c r="AF513">
        <v>1.9</v>
      </c>
      <c r="AG513">
        <v>2</v>
      </c>
      <c r="AH513" s="57" t="s">
        <v>423</v>
      </c>
      <c r="AJ513" t="s">
        <v>443</v>
      </c>
    </row>
    <row r="514" spans="1:36" ht="15" x14ac:dyDescent="0.25">
      <c r="A514">
        <v>3.72</v>
      </c>
      <c r="B514">
        <v>3.4</v>
      </c>
      <c r="C514">
        <v>2.15</v>
      </c>
      <c r="D514" s="43">
        <f t="shared" si="130"/>
        <v>2.8051130429666227E-2</v>
      </c>
      <c r="E514" s="44">
        <f>IF(OR($A514="",$B514="",$C514=""),"",A514*'MPTO_working_3-way'!$I513)</f>
        <v>3.8243502051983587</v>
      </c>
      <c r="F514" s="45">
        <f>IF(OR($A514="",$B514="",$C514=""),"",B514*'MPTO_working_3-way'!$I513)</f>
        <v>3.495373843460865</v>
      </c>
      <c r="G514" s="46">
        <f>IF(OR($A514="",$B514="",$C514=""),"",C514*'MPTO_working_3-way'!$I513)</f>
        <v>2.2103099304237821</v>
      </c>
      <c r="H514" s="44">
        <f>IF(OR($A514="",$B514="",$C514=""),"",'MPTO_working_3-way'!E513)</f>
        <v>3.8540572206054651</v>
      </c>
      <c r="I514" s="45">
        <f>IF(OR($A514="",$B514="",$C514=""),"",'MPTO_working_3-way'!F513)</f>
        <v>3.5116395192671921</v>
      </c>
      <c r="J514" s="46">
        <f>IF(OR($A514="",$B514="",$C514=""),"",'MPTO_working_3-way'!G513)</f>
        <v>2.1941088507094979</v>
      </c>
      <c r="K514" s="44">
        <f>IF(OR($A514="",$B514="",$C514=""),"",'OddsRatio_working_3-way'!H513)</f>
        <v>3.8401990000788286</v>
      </c>
      <c r="L514" s="45">
        <f>IF(OR($A514="",$B514="",$C514=""),"",'OddsRatio_working_3-way'!I513)</f>
        <v>3.5060579412460258</v>
      </c>
      <c r="M514" s="46">
        <f>IF(OR($A514="",$B514="",$C514=""),"",'OddsRatio_working_3-way'!J513)</f>
        <v>2.2008194301803874</v>
      </c>
      <c r="N514" s="47">
        <f t="shared" si="131"/>
        <v>26.148232937473171</v>
      </c>
      <c r="O514" s="48">
        <f t="shared" si="132"/>
        <v>28.609243096294179</v>
      </c>
      <c r="P514" s="48">
        <f t="shared" si="133"/>
        <v>45.242523966232653</v>
      </c>
      <c r="Q514" t="s">
        <v>79</v>
      </c>
      <c r="R514" t="s">
        <v>132</v>
      </c>
      <c r="S514" s="38">
        <v>44215</v>
      </c>
      <c r="T514" s="50">
        <v>100</v>
      </c>
      <c r="U514" s="50">
        <f t="shared" si="134"/>
        <v>73.118279569892465</v>
      </c>
      <c r="V514" s="50">
        <f t="shared" si="135"/>
        <v>70.588235294117652</v>
      </c>
      <c r="W514" s="50">
        <f t="shared" si="136"/>
        <v>53.488372093023258</v>
      </c>
      <c r="X514" s="50">
        <f t="shared" si="137"/>
        <v>75.923392612859104</v>
      </c>
      <c r="Y514" s="50">
        <f t="shared" si="138"/>
        <v>73.393348337084262</v>
      </c>
      <c r="Z514" s="50">
        <f t="shared" si="139"/>
        <v>56.293485135989883</v>
      </c>
      <c r="AA514" s="50">
        <f t="shared" si="140"/>
        <v>-2.8051130429666387</v>
      </c>
      <c r="AB514" s="50">
        <f t="shared" si="141"/>
        <v>-2.8051130429666102</v>
      </c>
      <c r="AC514" s="50">
        <f t="shared" si="142"/>
        <v>-2.8051130429666244</v>
      </c>
      <c r="AF514">
        <v>2.2400000000000002</v>
      </c>
      <c r="AG514">
        <v>1.7</v>
      </c>
      <c r="AH514" s="57" t="s">
        <v>427</v>
      </c>
      <c r="AJ514" t="s">
        <v>444</v>
      </c>
    </row>
    <row r="515" spans="1:36" ht="15" x14ac:dyDescent="0.25">
      <c r="A515">
        <v>2.21</v>
      </c>
      <c r="B515">
        <v>3.26</v>
      </c>
      <c r="C515">
        <v>3.71</v>
      </c>
      <c r="D515" s="43">
        <f t="shared" si="130"/>
        <v>2.8778933016215369E-2</v>
      </c>
      <c r="E515" s="44">
        <f>IF(OR($A515="",$B515="",$C515=""),"",A515*'MPTO_working_3-way'!$I514)</f>
        <v>2.2736014419658361</v>
      </c>
      <c r="F515" s="45">
        <f>IF(OR($A515="",$B515="",$C515=""),"",B515*'MPTO_working_3-way'!$I514)</f>
        <v>3.3538193216328618</v>
      </c>
      <c r="G515" s="46">
        <f>IF(OR($A515="",$B515="",$C515=""),"",C515*'MPTO_working_3-way'!$I514)</f>
        <v>3.8167698414901592</v>
      </c>
      <c r="H515" s="44">
        <f>IF(OR($A515="",$B515="",$C515=""),"",'MPTO_working_3-way'!E514)</f>
        <v>2.2578678844055142</v>
      </c>
      <c r="I515" s="45">
        <f>IF(OR($A515="",$B515="",$C515=""),"",'MPTO_working_3-way'!F514)</f>
        <v>3.3652415600997574</v>
      </c>
      <c r="J515" s="46">
        <f>IF(OR($A515="",$B515="",$C515=""),"",'MPTO_working_3-way'!G514)</f>
        <v>3.8469113724891177</v>
      </c>
      <c r="K515" s="44">
        <f>IF(OR($A515="",$B515="",$C515=""),"",'OddsRatio_working_3-way'!H514)</f>
        <v>2.2645292113541271</v>
      </c>
      <c r="L515" s="45">
        <f>IF(OR($A515="",$B515="",$C515=""),"",'OddsRatio_working_3-way'!I514)</f>
        <v>3.3618479484796095</v>
      </c>
      <c r="M515" s="46">
        <f>IF(OR($A515="",$B515="",$C515=""),"",'OddsRatio_working_3-way'!J514)</f>
        <v>3.8321274072476741</v>
      </c>
      <c r="N515" s="47">
        <f t="shared" si="131"/>
        <v>43.983082590560144</v>
      </c>
      <c r="O515" s="48">
        <f t="shared" si="132"/>
        <v>29.816752308324517</v>
      </c>
      <c r="P515" s="48">
        <f t="shared" si="133"/>
        <v>26.200165101115342</v>
      </c>
      <c r="Q515" t="s">
        <v>46</v>
      </c>
      <c r="R515" t="s">
        <v>208</v>
      </c>
      <c r="S515" s="38">
        <v>44215</v>
      </c>
      <c r="T515" s="50">
        <v>100</v>
      </c>
      <c r="U515" s="50">
        <f t="shared" si="134"/>
        <v>54.751131221719454</v>
      </c>
      <c r="V515" s="50">
        <f t="shared" si="135"/>
        <v>69.325153374233125</v>
      </c>
      <c r="W515" s="50">
        <f t="shared" si="136"/>
        <v>73.045822102425873</v>
      </c>
      <c r="X515" s="50">
        <f t="shared" si="137"/>
        <v>57.629024523341002</v>
      </c>
      <c r="Y515" s="50">
        <f t="shared" si="138"/>
        <v>72.203046675854665</v>
      </c>
      <c r="Z515" s="50">
        <f t="shared" si="139"/>
        <v>75.923715404047414</v>
      </c>
      <c r="AA515" s="50">
        <f t="shared" si="140"/>
        <v>-2.8778933016215476</v>
      </c>
      <c r="AB515" s="50">
        <f t="shared" si="141"/>
        <v>-2.8778933016215404</v>
      </c>
      <c r="AC515" s="50">
        <f t="shared" si="142"/>
        <v>-2.8778933016215404</v>
      </c>
      <c r="AF515">
        <v>2.4500000000000002</v>
      </c>
      <c r="AG515">
        <v>1.6</v>
      </c>
      <c r="AH515" s="57" t="s">
        <v>424</v>
      </c>
      <c r="AJ515" t="s">
        <v>444</v>
      </c>
    </row>
    <row r="516" spans="1:36" ht="15" x14ac:dyDescent="0.25">
      <c r="A516">
        <v>2.61</v>
      </c>
      <c r="B516">
        <v>3.24</v>
      </c>
      <c r="C516">
        <v>2.98</v>
      </c>
      <c r="D516" s="43">
        <f t="shared" si="130"/>
        <v>2.7354207559406873E-2</v>
      </c>
      <c r="E516" s="44">
        <f>IF(OR($A516="",$B516="",$C516=""),"",A516*'MPTO_working_3-way'!$I515)</f>
        <v>2.6813944817300519</v>
      </c>
      <c r="F516" s="45">
        <f>IF(OR($A516="",$B516="",$C516=""),"",B516*'MPTO_working_3-way'!$I515)</f>
        <v>3.3286276324924784</v>
      </c>
      <c r="G516" s="46">
        <f>IF(OR($A516="",$B516="",$C516=""),"",C516*'MPTO_working_3-way'!$I515)</f>
        <v>3.0615155385270323</v>
      </c>
      <c r="H516" s="44">
        <f>IF(OR($A516="",$B516="",$C516=""),"",'MPTO_working_3-way'!E515)</f>
        <v>2.6736274145332879</v>
      </c>
      <c r="I516" s="45">
        <f>IF(OR($A516="",$B516="",$C516=""),"",'MPTO_working_3-way'!F515)</f>
        <v>3.3386316736671739</v>
      </c>
      <c r="J516" s="46">
        <f>IF(OR($A516="",$B516="",$C516=""),"",'MPTO_working_3-way'!G515)</f>
        <v>3.0632337153126232</v>
      </c>
      <c r="K516" s="44">
        <f>IF(OR($A516="",$B516="",$C516=""),"",'OddsRatio_working_3-way'!H515)</f>
        <v>2.6772638783971678</v>
      </c>
      <c r="L516" s="45">
        <f>IF(OR($A516="",$B516="",$C516=""),"",'OddsRatio_working_3-way'!I515)</f>
        <v>3.3335845264656254</v>
      </c>
      <c r="M516" s="46">
        <f>IF(OR($A516="",$B516="",$C516=""),"",'OddsRatio_working_3-way'!J515)</f>
        <v>3.0627220367865791</v>
      </c>
      <c r="N516" s="47">
        <f t="shared" si="131"/>
        <v>37.294027671556698</v>
      </c>
      <c r="O516" s="48">
        <f t="shared" si="132"/>
        <v>30.04241117986512</v>
      </c>
      <c r="P516" s="48">
        <f t="shared" si="133"/>
        <v>32.663561148578182</v>
      </c>
      <c r="Q516" t="s">
        <v>49</v>
      </c>
      <c r="R516" t="s">
        <v>81</v>
      </c>
      <c r="S516" s="38">
        <v>44215</v>
      </c>
      <c r="T516" s="50">
        <v>100</v>
      </c>
      <c r="U516" s="50">
        <f t="shared" si="134"/>
        <v>61.685823754789276</v>
      </c>
      <c r="V516" s="50">
        <f t="shared" si="135"/>
        <v>69.135802469135797</v>
      </c>
      <c r="W516" s="50">
        <f t="shared" si="136"/>
        <v>66.442953020134226</v>
      </c>
      <c r="X516" s="50">
        <f t="shared" si="137"/>
        <v>64.421244510729963</v>
      </c>
      <c r="Y516" s="50">
        <f t="shared" si="138"/>
        <v>71.871223225076506</v>
      </c>
      <c r="Z516" s="50">
        <f t="shared" si="139"/>
        <v>69.17837377607492</v>
      </c>
      <c r="AA516" s="50">
        <f t="shared" si="140"/>
        <v>-2.7354207559406873</v>
      </c>
      <c r="AB516" s="50">
        <f t="shared" si="141"/>
        <v>-2.7354207559407087</v>
      </c>
      <c r="AC516" s="50">
        <f t="shared" si="142"/>
        <v>-2.7354207559406944</v>
      </c>
      <c r="AF516">
        <v>2.2999999999999998</v>
      </c>
      <c r="AG516">
        <v>1.67</v>
      </c>
      <c r="AH516" s="57" t="s">
        <v>433</v>
      </c>
      <c r="AJ516" t="s">
        <v>444</v>
      </c>
    </row>
    <row r="517" spans="1:36" ht="15" x14ac:dyDescent="0.25">
      <c r="A517">
        <v>3.08</v>
      </c>
      <c r="B517">
        <v>3.16</v>
      </c>
      <c r="C517">
        <v>2.59</v>
      </c>
      <c r="D517" s="43">
        <f t="shared" ref="D517:D580" si="143">IF(OR($A517="",$B517="",$C517=""),"",(1/A517)+(1/B517)+(1/C517)-1)</f>
        <v>2.7231406978242223E-2</v>
      </c>
      <c r="E517" s="44">
        <f>IF(OR($A517="",$B517="",$C517=""),"",A517*'MPTO_working_3-way'!$I516)</f>
        <v>3.1638727334929859</v>
      </c>
      <c r="F517" s="45">
        <f>IF(OR($A517="",$B517="",$C517=""),"",B517*'MPTO_working_3-way'!$I516)</f>
        <v>3.2460512460512456</v>
      </c>
      <c r="G517" s="46">
        <f>IF(OR($A517="",$B517="",$C517=""),"",C517*'MPTO_working_3-way'!$I516)</f>
        <v>2.6605293440736473</v>
      </c>
      <c r="H517" s="44">
        <f>IF(OR($A517="",$B517="",$C517=""),"",'MPTO_working_3-way'!E516)</f>
        <v>3.1685859894132213</v>
      </c>
      <c r="I517" s="45">
        <f>IF(OR($A517="",$B517="",$C517=""),"",'MPTO_working_3-way'!F516)</f>
        <v>3.2533173368795345</v>
      </c>
      <c r="J517" s="46">
        <f>IF(OR($A517="",$B517="",$C517=""),"",'MPTO_working_3-way'!G516)</f>
        <v>2.6523563170981763</v>
      </c>
      <c r="K517" s="44">
        <f>IF(OR($A517="",$B517="",$C517=""),"",'OddsRatio_working_3-way'!H516)</f>
        <v>3.1665112126060682</v>
      </c>
      <c r="L517" s="45">
        <f>IF(OR($A517="",$B517="",$C517=""),"",'OddsRatio_working_3-way'!I516)</f>
        <v>3.2498385669370711</v>
      </c>
      <c r="M517" s="46">
        <f>IF(OR($A517="",$B517="",$C517=""),"",'OddsRatio_working_3-way'!J516)</f>
        <v>2.6561311673286774</v>
      </c>
      <c r="N517" s="47">
        <f t="shared" si="131"/>
        <v>31.606833910034609</v>
      </c>
      <c r="O517" s="48">
        <f t="shared" si="132"/>
        <v>30.806660899653981</v>
      </c>
      <c r="P517" s="48">
        <f t="shared" si="133"/>
        <v>37.586505190311428</v>
      </c>
      <c r="Q517" t="s">
        <v>452</v>
      </c>
      <c r="R517" t="s">
        <v>139</v>
      </c>
      <c r="S517" s="38">
        <v>44215</v>
      </c>
      <c r="T517" s="50">
        <v>100</v>
      </c>
      <c r="U517" s="50">
        <f t="shared" si="134"/>
        <v>67.532467532467535</v>
      </c>
      <c r="V517" s="50">
        <f t="shared" si="135"/>
        <v>68.35443037974683</v>
      </c>
      <c r="W517" s="50">
        <f t="shared" si="136"/>
        <v>61.389961389961393</v>
      </c>
      <c r="X517" s="50">
        <f t="shared" si="137"/>
        <v>70.255608230291784</v>
      </c>
      <c r="Y517" s="50">
        <f t="shared" si="138"/>
        <v>71.077571077571079</v>
      </c>
      <c r="Z517" s="50">
        <f t="shared" si="139"/>
        <v>64.11310208778562</v>
      </c>
      <c r="AA517" s="50">
        <f t="shared" si="140"/>
        <v>-2.7231406978242489</v>
      </c>
      <c r="AB517" s="50">
        <f t="shared" si="141"/>
        <v>-2.7231406978242489</v>
      </c>
      <c r="AC517" s="50">
        <f t="shared" si="142"/>
        <v>-2.7231406978242276</v>
      </c>
      <c r="AF517">
        <v>2.4300000000000002</v>
      </c>
      <c r="AG517">
        <v>1.61</v>
      </c>
      <c r="AH517" s="57" t="s">
        <v>432</v>
      </c>
      <c r="AJ517" t="s">
        <v>444</v>
      </c>
    </row>
    <row r="518" spans="1:36" ht="15" x14ac:dyDescent="0.25">
      <c r="A518">
        <v>1.81</v>
      </c>
      <c r="B518">
        <v>3.58</v>
      </c>
      <c r="C518">
        <v>5.05</v>
      </c>
      <c r="D518" s="43">
        <f t="shared" si="143"/>
        <v>2.9835598764049287E-2</v>
      </c>
      <c r="E518" s="44">
        <f>IF(OR($A518="",$B518="",$C518=""),"",A518*'MPTO_working_3-way'!$I517)</f>
        <v>1.8640024337629293</v>
      </c>
      <c r="F518" s="45">
        <f>IF(OR($A518="",$B518="",$C518=""),"",B518*'MPTO_working_3-way'!$I517)</f>
        <v>3.6868114435752966</v>
      </c>
      <c r="G518" s="46">
        <f>IF(OR($A518="",$B518="",$C518=""),"",C518*'MPTO_working_3-way'!$I517)</f>
        <v>5.2006697737584489</v>
      </c>
      <c r="H518" s="44">
        <f>IF(OR($A518="",$B518="",$C518=""),"",'MPTO_working_3-way'!E517)</f>
        <v>1.8431787121045557</v>
      </c>
      <c r="I518" s="45">
        <f>IF(OR($A518="",$B518="",$C518=""),"",'MPTO_working_3-way'!F517)</f>
        <v>3.7121673166273337</v>
      </c>
      <c r="J518" s="46">
        <f>IF(OR($A518="",$B518="",$C518=""),"",'MPTO_working_3-way'!G517)</f>
        <v>5.3170390221788431</v>
      </c>
      <c r="K518" s="44">
        <f>IF(OR($A518="",$B518="",$C518=""),"",'OddsRatio_working_3-way'!H517)</f>
        <v>1.8510599285503477</v>
      </c>
      <c r="L518" s="45">
        <f>IF(OR($A518="",$B518="",$C518=""),"",'OddsRatio_working_3-way'!I517)</f>
        <v>3.7107834761233289</v>
      </c>
      <c r="M518" s="46">
        <f>IF(OR($A518="",$B518="",$C518=""),"",'OddsRatio_working_3-way'!J517)</f>
        <v>5.2552996427517371</v>
      </c>
      <c r="N518" s="47">
        <f t="shared" si="131"/>
        <v>53.647998623116798</v>
      </c>
      <c r="O518" s="48">
        <f t="shared" si="132"/>
        <v>27.123708801073022</v>
      </c>
      <c r="P518" s="48">
        <f t="shared" si="133"/>
        <v>19.228292575810183</v>
      </c>
      <c r="Q518" t="s">
        <v>36</v>
      </c>
      <c r="R518" t="s">
        <v>45</v>
      </c>
      <c r="S518" s="38">
        <v>44215</v>
      </c>
      <c r="T518" s="50">
        <v>100</v>
      </c>
      <c r="U518" s="50">
        <f t="shared" si="134"/>
        <v>44.751381215469614</v>
      </c>
      <c r="V518" s="50">
        <f t="shared" si="135"/>
        <v>72.067039106145245</v>
      </c>
      <c r="W518" s="50">
        <f t="shared" si="136"/>
        <v>80.198019801980209</v>
      </c>
      <c r="X518" s="50">
        <f t="shared" si="137"/>
        <v>47.734941091874546</v>
      </c>
      <c r="Y518" s="50">
        <f t="shared" si="138"/>
        <v>75.050598982550198</v>
      </c>
      <c r="Z518" s="50">
        <f t="shared" si="139"/>
        <v>83.181579678385134</v>
      </c>
      <c r="AA518" s="50">
        <f t="shared" si="140"/>
        <v>-2.9835598764049323</v>
      </c>
      <c r="AB518" s="50">
        <f t="shared" si="141"/>
        <v>-2.9835598764049536</v>
      </c>
      <c r="AC518" s="50">
        <f t="shared" si="142"/>
        <v>-2.9835598764049251</v>
      </c>
      <c r="AF518">
        <v>2.13</v>
      </c>
      <c r="AG518">
        <v>1.77</v>
      </c>
      <c r="AH518" s="57" t="s">
        <v>427</v>
      </c>
      <c r="AJ518" t="s">
        <v>444</v>
      </c>
    </row>
    <row r="519" spans="1:36" ht="15" x14ac:dyDescent="0.25">
      <c r="A519">
        <v>1.85</v>
      </c>
      <c r="B519">
        <v>3.66</v>
      </c>
      <c r="C519">
        <v>4.66</v>
      </c>
      <c r="D519" s="43">
        <f t="shared" si="143"/>
        <v>2.835685893449913E-2</v>
      </c>
      <c r="E519" s="44">
        <f>IF(OR($A519="",$B519="",$C519=""),"",A519*'MPTO_working_3-way'!$I518)</f>
        <v>1.9024601890288235</v>
      </c>
      <c r="F519" s="45">
        <f>IF(OR($A519="",$B519="",$C519=""),"",B519*'MPTO_working_3-way'!$I518)</f>
        <v>3.7637861037002671</v>
      </c>
      <c r="G519" s="46">
        <f>IF(OR($A519="",$B519="",$C519=""),"",C519*'MPTO_working_3-way'!$I518)</f>
        <v>4.7921429626347658</v>
      </c>
      <c r="H519" s="44">
        <f>IF(OR($A519="",$B519="",$C519=""),"",'MPTO_working_3-way'!E518)</f>
        <v>1.8829262218417151</v>
      </c>
      <c r="I519" s="45">
        <f>IF(OR($A519="",$B519="",$C519=""),"",'MPTO_working_3-way'!F518)</f>
        <v>3.7911564522317538</v>
      </c>
      <c r="J519" s="46">
        <f>IF(OR($A519="",$B519="",$C519=""),"",'MPTO_working_3-way'!G518)</f>
        <v>4.8747199800600063</v>
      </c>
      <c r="K519" s="44">
        <f>IF(OR($A519="",$B519="",$C519=""),"",'OddsRatio_working_3-way'!H518)</f>
        <v>1.8903407109999961</v>
      </c>
      <c r="L519" s="45">
        <f>IF(OR($A519="",$B519="",$C519=""),"",'OddsRatio_working_3-way'!I518)</f>
        <v>3.7862426955999871</v>
      </c>
      <c r="M519" s="46">
        <f>IF(OR($A519="",$B519="",$C519=""),"",'OddsRatio_working_3-way'!J518)</f>
        <v>4.8337023555999812</v>
      </c>
      <c r="N519" s="47">
        <f t="shared" si="131"/>
        <v>52.563517794844607</v>
      </c>
      <c r="O519" s="48">
        <f t="shared" si="132"/>
        <v>26.568991235099048</v>
      </c>
      <c r="P519" s="48">
        <f t="shared" si="133"/>
        <v>20.867490970056338</v>
      </c>
      <c r="Q519" t="s">
        <v>83</v>
      </c>
      <c r="R519" t="s">
        <v>324</v>
      </c>
      <c r="S519" s="38">
        <v>44215</v>
      </c>
      <c r="T519" s="50">
        <v>100</v>
      </c>
      <c r="U519" s="50">
        <f t="shared" si="134"/>
        <v>45.945945945945937</v>
      </c>
      <c r="V519" s="50">
        <f t="shared" si="135"/>
        <v>72.67759562841529</v>
      </c>
      <c r="W519" s="50">
        <f t="shared" si="136"/>
        <v>78.540772532188839</v>
      </c>
      <c r="X519" s="50">
        <f t="shared" si="137"/>
        <v>48.781631839395857</v>
      </c>
      <c r="Y519" s="50">
        <f t="shared" si="138"/>
        <v>75.51328152186521</v>
      </c>
      <c r="Z519" s="50">
        <f t="shared" si="139"/>
        <v>81.376458425638745</v>
      </c>
      <c r="AA519" s="50">
        <f t="shared" si="140"/>
        <v>-2.8356858934499201</v>
      </c>
      <c r="AB519" s="50">
        <f t="shared" si="141"/>
        <v>-2.8356858934499201</v>
      </c>
      <c r="AC519" s="50">
        <f t="shared" si="142"/>
        <v>-2.8356858934499058</v>
      </c>
      <c r="AF519">
        <v>1.93</v>
      </c>
      <c r="AG519">
        <v>1.95</v>
      </c>
      <c r="AH519" s="57" t="s">
        <v>424</v>
      </c>
      <c r="AJ519" t="s">
        <v>305</v>
      </c>
    </row>
    <row r="520" spans="1:36" ht="15" x14ac:dyDescent="0.25">
      <c r="A520">
        <v>2.1</v>
      </c>
      <c r="B520">
        <v>3.49</v>
      </c>
      <c r="C520">
        <v>3.75</v>
      </c>
      <c r="D520" s="43">
        <f t="shared" si="143"/>
        <v>2.9390094146541035E-2</v>
      </c>
      <c r="E520" s="44">
        <f>IF(OR($A520="",$B520="",$C520=""),"",A520*'MPTO_working_3-way'!$I519)</f>
        <v>2.1617191977077361</v>
      </c>
      <c r="F520" s="45">
        <f>IF(OR($A520="",$B520="",$C520=""),"",B520*'MPTO_working_3-way'!$I519)</f>
        <v>3.5925714285714285</v>
      </c>
      <c r="G520" s="46">
        <f>IF(OR($A520="",$B520="",$C520=""),"",C520*'MPTO_working_3-way'!$I519)</f>
        <v>3.860212853049529</v>
      </c>
      <c r="H520" s="44">
        <f>IF(OR($A520="",$B520="",$C520=""),"",'MPTO_working_3-way'!E519)</f>
        <v>2.1441109355801298</v>
      </c>
      <c r="I520" s="45">
        <f>IF(OR($A520="",$B520="",$C520=""),"",'MPTO_working_3-way'!F519)</f>
        <v>3.6135489596686718</v>
      </c>
      <c r="J520" s="46">
        <f>IF(OR($A520="",$B520="",$C520=""),"",'MPTO_working_3-way'!G519)</f>
        <v>3.8930202910867946</v>
      </c>
      <c r="K520" s="44">
        <f>IF(OR($A520="",$B520="",$C520=""),"",'OddsRatio_working_3-way'!H519)</f>
        <v>2.1512810908359223</v>
      </c>
      <c r="L520" s="45">
        <f>IF(OR($A520="",$B520="",$C520=""),"",'OddsRatio_working_3-way'!I519)</f>
        <v>3.6060817419831324</v>
      </c>
      <c r="M520" s="46">
        <f>IF(OR($A520="",$B520="",$C520=""),"",'OddsRatio_working_3-way'!J519)</f>
        <v>3.8782027270898052</v>
      </c>
      <c r="N520" s="47">
        <f t="shared" si="131"/>
        <v>46.259477228142728</v>
      </c>
      <c r="O520" s="48">
        <f t="shared" si="132"/>
        <v>27.835215524097347</v>
      </c>
      <c r="P520" s="48">
        <f t="shared" si="133"/>
        <v>25.905307247759929</v>
      </c>
      <c r="Q520" t="s">
        <v>354</v>
      </c>
      <c r="R520" t="s">
        <v>43</v>
      </c>
      <c r="S520" s="38">
        <v>44215</v>
      </c>
      <c r="T520" s="50">
        <v>100</v>
      </c>
      <c r="U520" s="50">
        <f t="shared" si="134"/>
        <v>52.38095238095238</v>
      </c>
      <c r="V520" s="50">
        <f t="shared" si="135"/>
        <v>71.346704871060169</v>
      </c>
      <c r="W520" s="50">
        <f t="shared" si="136"/>
        <v>73.333333333333329</v>
      </c>
      <c r="X520" s="50">
        <f t="shared" si="137"/>
        <v>55.319961795606496</v>
      </c>
      <c r="Y520" s="50">
        <f t="shared" si="138"/>
        <v>74.285714285714292</v>
      </c>
      <c r="Z520" s="50">
        <f t="shared" si="139"/>
        <v>76.272342747987437</v>
      </c>
      <c r="AA520" s="50">
        <f t="shared" si="140"/>
        <v>-2.9390094146541159</v>
      </c>
      <c r="AB520" s="50">
        <f t="shared" si="141"/>
        <v>-2.939009414654123</v>
      </c>
      <c r="AC520" s="50">
        <f t="shared" si="142"/>
        <v>-2.9390094146541088</v>
      </c>
      <c r="AF520">
        <v>1.97</v>
      </c>
      <c r="AG520">
        <v>1.91</v>
      </c>
      <c r="AH520" s="57" t="s">
        <v>429</v>
      </c>
      <c r="AJ520" t="s">
        <v>305</v>
      </c>
    </row>
    <row r="521" spans="1:36" ht="15" x14ac:dyDescent="0.25">
      <c r="A521">
        <v>1.57</v>
      </c>
      <c r="B521">
        <v>4.0199999999999996</v>
      </c>
      <c r="C521">
        <v>6.78</v>
      </c>
      <c r="D521" s="43">
        <f t="shared" si="143"/>
        <v>3.3191519433440009E-2</v>
      </c>
      <c r="E521" s="44">
        <f>IF(OR($A521="",$B521="",$C521=""),"",A521*'MPTO_working_3-way'!$I520)</f>
        <v>1.622110685510501</v>
      </c>
      <c r="F521" s="45">
        <f>IF(OR($A521="",$B521="",$C521=""),"",B521*'MPTO_working_3-way'!$I520)</f>
        <v>4.153429908122428</v>
      </c>
      <c r="G521" s="46">
        <f>IF(OR($A521="",$B521="",$C521=""),"",C521*'MPTO_working_3-way'!$I520)</f>
        <v>7.0050385017587233</v>
      </c>
      <c r="H521" s="44">
        <f>IF(OR($A521="",$B521="",$C521=""),"",'MPTO_working_3-way'!E520)</f>
        <v>1.5977533406187789</v>
      </c>
      <c r="I521" s="45">
        <f>IF(OR($A521="",$B521="",$C521=""),"",'MPTO_working_3-way'!F520)</f>
        <v>4.2071184772952241</v>
      </c>
      <c r="J521" s="46">
        <f>IF(OR($A521="",$B521="",$C521=""),"",'MPTO_working_3-way'!G520)</f>
        <v>7.3298314275319294</v>
      </c>
      <c r="K521" s="44">
        <f>IF(OR($A521="",$B521="",$C521=""),"",'OddsRatio_working_3-way'!H520)</f>
        <v>1.6061244145597711</v>
      </c>
      <c r="L521" s="45">
        <f>IF(OR($A521="",$B521="",$C521=""),"",'OddsRatio_working_3-way'!I520)</f>
        <v>4.2113960210008914</v>
      </c>
      <c r="M521" s="46">
        <f>IF(OR($A521="",$B521="",$C521=""),"",'OddsRatio_working_3-way'!J520)</f>
        <v>7.1463142388692598</v>
      </c>
      <c r="N521" s="47">
        <f t="shared" si="131"/>
        <v>61.648074261053644</v>
      </c>
      <c r="O521" s="48">
        <f t="shared" si="132"/>
        <v>24.076486713894095</v>
      </c>
      <c r="P521" s="48">
        <f t="shared" si="133"/>
        <v>14.275439025052247</v>
      </c>
      <c r="Q521" t="s">
        <v>457</v>
      </c>
      <c r="R521" t="s">
        <v>458</v>
      </c>
      <c r="S521" s="38">
        <v>44215</v>
      </c>
      <c r="T521" s="50">
        <v>100</v>
      </c>
      <c r="U521" s="50">
        <f t="shared" si="134"/>
        <v>36.30573248407643</v>
      </c>
      <c r="V521" s="50">
        <f t="shared" si="135"/>
        <v>75.124378109452735</v>
      </c>
      <c r="W521" s="50">
        <f t="shared" si="136"/>
        <v>85.250737463126839</v>
      </c>
      <c r="X521" s="50">
        <f t="shared" si="137"/>
        <v>39.624884427420426</v>
      </c>
      <c r="Y521" s="50">
        <f t="shared" si="138"/>
        <v>78.443530052796717</v>
      </c>
      <c r="Z521" s="50">
        <f t="shared" si="139"/>
        <v>88.569889406470836</v>
      </c>
      <c r="AA521" s="50">
        <f t="shared" si="140"/>
        <v>-3.3191519433439964</v>
      </c>
      <c r="AB521" s="50">
        <f t="shared" si="141"/>
        <v>-3.3191519433439822</v>
      </c>
      <c r="AC521" s="50">
        <f t="shared" si="142"/>
        <v>-3.3191519433439964</v>
      </c>
      <c r="AF521">
        <v>2.0699999999999998</v>
      </c>
      <c r="AG521">
        <v>1.81</v>
      </c>
      <c r="AH521" s="57" t="s">
        <v>433</v>
      </c>
      <c r="AJ521" t="s">
        <v>305</v>
      </c>
    </row>
    <row r="522" spans="1:36" ht="15" x14ac:dyDescent="0.25">
      <c r="A522">
        <v>1.63</v>
      </c>
      <c r="B522">
        <v>4.1100000000000003</v>
      </c>
      <c r="C522">
        <v>5.75</v>
      </c>
      <c r="D522" s="43">
        <f t="shared" si="143"/>
        <v>3.0718978426688359E-2</v>
      </c>
      <c r="E522" s="44">
        <f>IF(OR($A522="",$B522="",$C522=""),"",A522*'MPTO_working_3-way'!$I521)</f>
        <v>1.680071934835502</v>
      </c>
      <c r="F522" s="45">
        <f>IF(OR($A522="",$B522="",$C522=""),"",B522*'MPTO_working_3-way'!$I521)</f>
        <v>4.2362550013336895</v>
      </c>
      <c r="G522" s="46">
        <f>IF(OR($A522="",$B522="",$C522=""),"",C522*'MPTO_working_3-way'!$I521)</f>
        <v>5.9266341259534583</v>
      </c>
      <c r="H522" s="44">
        <f>IF(OR($A522="",$B522="",$C522=""),"",'MPTO_working_3-way'!E521)</f>
        <v>1.6576675403531633</v>
      </c>
      <c r="I522" s="45">
        <f>IF(OR($A522="",$B522="",$C522=""),"",'MPTO_working_3-way'!F521)</f>
        <v>4.2905685806229457</v>
      </c>
      <c r="J522" s="46">
        <f>IF(OR($A522="",$B522="",$C522=""),"",'MPTO_working_3-way'!G521)</f>
        <v>6.1097288731044719</v>
      </c>
      <c r="K522" s="44">
        <f>IF(OR($A522="",$B522="",$C522=""),"",'OddsRatio_working_3-way'!H521)</f>
        <v>1.6654483151926553</v>
      </c>
      <c r="L522" s="45">
        <f>IF(OR($A522="",$B522="",$C522=""),"",'OddsRatio_working_3-way'!I521)</f>
        <v>4.2849908892843791</v>
      </c>
      <c r="M522" s="46">
        <f>IF(OR($A522="",$B522="",$C522=""),"",'OddsRatio_working_3-way'!J521)</f>
        <v>6.0172690431192288</v>
      </c>
      <c r="N522" s="47">
        <f t="shared" si="131"/>
        <v>59.521260921361161</v>
      </c>
      <c r="O522" s="48">
        <f t="shared" si="132"/>
        <v>23.605755547887757</v>
      </c>
      <c r="P522" s="48">
        <f t="shared" si="133"/>
        <v>16.872983530751075</v>
      </c>
      <c r="Q522" t="s">
        <v>358</v>
      </c>
      <c r="R522" t="s">
        <v>454</v>
      </c>
      <c r="S522" s="38">
        <v>44215</v>
      </c>
      <c r="T522" s="50">
        <v>100</v>
      </c>
      <c r="U522" s="50">
        <f t="shared" si="134"/>
        <v>38.650306748466257</v>
      </c>
      <c r="V522" s="50">
        <f t="shared" si="135"/>
        <v>75.669099756691011</v>
      </c>
      <c r="W522" s="50">
        <f t="shared" si="136"/>
        <v>82.608695652173907</v>
      </c>
      <c r="X522" s="50">
        <f t="shared" si="137"/>
        <v>41.722204591135089</v>
      </c>
      <c r="Y522" s="50">
        <f t="shared" si="138"/>
        <v>78.740997599359829</v>
      </c>
      <c r="Z522" s="50">
        <f t="shared" si="139"/>
        <v>85.680593494842739</v>
      </c>
      <c r="AA522" s="50">
        <f t="shared" si="140"/>
        <v>-3.0718978426688324</v>
      </c>
      <c r="AB522" s="50">
        <f t="shared" si="141"/>
        <v>-3.0718978426688182</v>
      </c>
      <c r="AC522" s="50">
        <f t="shared" si="142"/>
        <v>-3.0718978426688324</v>
      </c>
      <c r="AF522">
        <v>1.68</v>
      </c>
      <c r="AG522">
        <v>2.27</v>
      </c>
      <c r="AH522" s="57" t="s">
        <v>415</v>
      </c>
      <c r="AJ522" t="s">
        <v>305</v>
      </c>
    </row>
    <row r="523" spans="1:36" ht="15" x14ac:dyDescent="0.25">
      <c r="A523">
        <v>1.64</v>
      </c>
      <c r="B523">
        <v>4.3099999999999996</v>
      </c>
      <c r="C523">
        <v>5.26</v>
      </c>
      <c r="D523" s="43">
        <f t="shared" si="143"/>
        <v>3.1888727486959034E-2</v>
      </c>
      <c r="E523" s="44">
        <f>IF(OR($A523="",$B523="",$C523=""),"",A523*'MPTO_working_3-way'!$I522)</f>
        <v>1.6922975130786126</v>
      </c>
      <c r="F523" s="45">
        <f>IF(OR($A523="",$B523="",$C523=""),"",B523*'MPTO_working_3-way'!$I522)</f>
        <v>4.447440415468793</v>
      </c>
      <c r="G523" s="46">
        <f>IF(OR($A523="",$B523="",$C523=""),"",C523*'MPTO_working_3-way'!$I522)</f>
        <v>5.4277347065814041</v>
      </c>
      <c r="H523" s="44">
        <f>IF(OR($A523="",$B523="",$C523=""),"",'MPTO_working_3-way'!E522)</f>
        <v>1.6690965325807021</v>
      </c>
      <c r="I523" s="45">
        <f>IF(OR($A523="",$B523="",$C523=""),"",'MPTO_working_3-way'!F522)</f>
        <v>4.5169365451365824</v>
      </c>
      <c r="J523" s="46">
        <f>IF(OR($A523="",$B523="",$C523=""),"",'MPTO_working_3-way'!G522)</f>
        <v>5.5715119754736158</v>
      </c>
      <c r="K523" s="44">
        <f>IF(OR($A523="",$B523="",$C523=""),"",'OddsRatio_working_3-way'!H522)</f>
        <v>1.6770828722354794</v>
      </c>
      <c r="L523" s="45">
        <f>IF(OR($A523="",$B523="",$C523=""),"",'OddsRatio_working_3-way'!I522)</f>
        <v>4.5017879798428702</v>
      </c>
      <c r="M523" s="46">
        <f>IF(OR($A523="",$B523="",$C523=""),"",'OddsRatio_working_3-way'!J522)</f>
        <v>5.5068328683174093</v>
      </c>
      <c r="N523" s="47">
        <f t="shared" si="131"/>
        <v>59.091264524806206</v>
      </c>
      <c r="O523" s="48">
        <f t="shared" si="132"/>
        <v>22.484843113847376</v>
      </c>
      <c r="P523" s="48">
        <f t="shared" si="133"/>
        <v>18.423892361346422</v>
      </c>
      <c r="Q523" t="s">
        <v>462</v>
      </c>
      <c r="R523" t="s">
        <v>357</v>
      </c>
      <c r="S523" s="38">
        <v>44215</v>
      </c>
      <c r="T523" s="50">
        <v>100</v>
      </c>
      <c r="U523" s="50">
        <f t="shared" si="134"/>
        <v>39.024390243902438</v>
      </c>
      <c r="V523" s="50">
        <f t="shared" si="135"/>
        <v>76.798143851508115</v>
      </c>
      <c r="W523" s="50">
        <f t="shared" si="136"/>
        <v>80.98859315589354</v>
      </c>
      <c r="X523" s="50">
        <f t="shared" si="137"/>
        <v>42.213262992598345</v>
      </c>
      <c r="Y523" s="50">
        <f t="shared" si="138"/>
        <v>79.987016600204015</v>
      </c>
      <c r="Z523" s="50">
        <f t="shared" si="139"/>
        <v>84.17746590458944</v>
      </c>
      <c r="AA523" s="50">
        <f t="shared" si="140"/>
        <v>-3.188872748695907</v>
      </c>
      <c r="AB523" s="50">
        <f t="shared" si="141"/>
        <v>-3.1888727486958999</v>
      </c>
      <c r="AC523" s="50">
        <f t="shared" si="142"/>
        <v>-3.1888727486958999</v>
      </c>
      <c r="AF523">
        <v>1.66</v>
      </c>
      <c r="AG523">
        <v>2.31</v>
      </c>
      <c r="AH523" s="57" t="s">
        <v>427</v>
      </c>
      <c r="AJ523" t="s">
        <v>305</v>
      </c>
    </row>
    <row r="524" spans="1:36" ht="15" x14ac:dyDescent="0.25">
      <c r="A524">
        <v>1.68</v>
      </c>
      <c r="B524">
        <v>3.8</v>
      </c>
      <c r="C524">
        <v>5.72</v>
      </c>
      <c r="D524" s="43">
        <f t="shared" si="143"/>
        <v>3.3221164800112168E-2</v>
      </c>
      <c r="E524" s="44">
        <f>IF(OR($A524="",$B524="",$C524=""),"",A524*'MPTO_working_3-way'!$I523)</f>
        <v>1.7358115568641883</v>
      </c>
      <c r="F524" s="45">
        <f>IF(OR($A524="",$B524="",$C524=""),"",B524*'MPTO_working_3-way'!$I523)</f>
        <v>3.926240426240426</v>
      </c>
      <c r="G524" s="46">
        <f>IF(OR($A524="",$B524="",$C524=""),"",C524*'MPTO_working_3-way'!$I523)</f>
        <v>5.9100250626566417</v>
      </c>
      <c r="H524" s="44">
        <f>IF(OR($A524="",$B524="",$C524=""),"",'MPTO_working_3-way'!E523)</f>
        <v>1.7118469477558205</v>
      </c>
      <c r="I524" s="45">
        <f>IF(OR($A524="",$B524="",$C524=""),"",'MPTO_working_3-way'!F523)</f>
        <v>3.9669289331278454</v>
      </c>
      <c r="J524" s="46">
        <f>IF(OR($A524="",$B524="",$C524=""),"",'MPTO_working_3-way'!G523)</f>
        <v>6.1068160331079753</v>
      </c>
      <c r="K524" s="44">
        <f>IF(OR($A524="",$B524="",$C524=""),"",'OddsRatio_working_3-way'!H523)</f>
        <v>1.7204452519557949</v>
      </c>
      <c r="L524" s="45">
        <f>IF(OR($A524="",$B524="",$C524=""),"",'OddsRatio_working_3-way'!I523)</f>
        <v>3.9665392727591549</v>
      </c>
      <c r="M524" s="46">
        <f>IF(OR($A524="",$B524="",$C524=""),"",'OddsRatio_working_3-way'!J523)</f>
        <v>6.0007376312225729</v>
      </c>
      <c r="N524" s="47">
        <f t="shared" si="131"/>
        <v>57.60994020609813</v>
      </c>
      <c r="O524" s="48">
        <f t="shared" si="132"/>
        <v>25.469657775327597</v>
      </c>
      <c r="P524" s="48">
        <f t="shared" si="133"/>
        <v>16.920402018574276</v>
      </c>
      <c r="Q524" t="s">
        <v>353</v>
      </c>
      <c r="R524" t="s">
        <v>355</v>
      </c>
      <c r="S524" s="38">
        <v>44215</v>
      </c>
      <c r="T524" s="50">
        <v>100</v>
      </c>
      <c r="U524" s="50">
        <f t="shared" si="134"/>
        <v>40.476190476190474</v>
      </c>
      <c r="V524" s="50">
        <f t="shared" si="135"/>
        <v>73.68421052631578</v>
      </c>
      <c r="W524" s="50">
        <f t="shared" si="136"/>
        <v>82.51748251748252</v>
      </c>
      <c r="X524" s="50">
        <f t="shared" si="137"/>
        <v>43.798306956201692</v>
      </c>
      <c r="Y524" s="50">
        <f t="shared" si="138"/>
        <v>77.006327006327012</v>
      </c>
      <c r="Z524" s="50">
        <f t="shared" si="139"/>
        <v>85.839598997493738</v>
      </c>
      <c r="AA524" s="50">
        <f t="shared" si="140"/>
        <v>-3.3221164800112177</v>
      </c>
      <c r="AB524" s="50">
        <f t="shared" si="141"/>
        <v>-3.3221164800112319</v>
      </c>
      <c r="AC524" s="50">
        <f t="shared" si="142"/>
        <v>-3.3221164800112177</v>
      </c>
      <c r="AF524">
        <v>2.1</v>
      </c>
      <c r="AG524">
        <v>1.79</v>
      </c>
      <c r="AH524" s="57" t="s">
        <v>433</v>
      </c>
      <c r="AJ524" t="s">
        <v>305</v>
      </c>
    </row>
    <row r="525" spans="1:36" ht="15" x14ac:dyDescent="0.25">
      <c r="A525">
        <v>2.4500000000000002</v>
      </c>
      <c r="B525">
        <v>3.29</v>
      </c>
      <c r="C525">
        <v>3.18</v>
      </c>
      <c r="D525" s="43">
        <f t="shared" si="143"/>
        <v>2.6580041892308781E-2</v>
      </c>
      <c r="E525" s="44">
        <f>IF(OR($A525="",$B525="",$C525=""),"",A525*'MPTO_working_3-way'!$I524)</f>
        <v>2.5151211026361566</v>
      </c>
      <c r="F525" s="45">
        <f>IF(OR($A525="",$B525="",$C525=""),"",B525*'MPTO_working_3-way'!$I524)</f>
        <v>3.3774483378256961</v>
      </c>
      <c r="G525" s="46">
        <f>IF(OR($A525="",$B525="",$C525=""),"",C525*'MPTO_working_3-way'!$I524)</f>
        <v>3.2645245332175419</v>
      </c>
      <c r="H525" s="44">
        <f>IF(OR($A525="",$B525="",$C525=""),"",'MPTO_working_3-way'!E524)</f>
        <v>2.5043622776401069</v>
      </c>
      <c r="I525" s="45">
        <f>IF(OR($A525="",$B525="",$C525=""),"",'MPTO_working_3-way'!F524)</f>
        <v>3.3887810912276697</v>
      </c>
      <c r="J525" s="46">
        <f>IF(OR($A525="",$B525="",$C525=""),"",'MPTO_working_3-way'!G524)</f>
        <v>3.2721935439670911</v>
      </c>
      <c r="K525" s="44">
        <f>IF(OR($A525="",$B525="",$C525=""),"",'OddsRatio_working_3-way'!H524)</f>
        <v>2.5091755895229033</v>
      </c>
      <c r="L525" s="45">
        <f>IF(OR($A525="",$B525="",$C525=""),"",'OddsRatio_working_3-way'!I524)</f>
        <v>3.3834566206947909</v>
      </c>
      <c r="M525" s="46">
        <f>IF(OR($A525="",$B525="",$C525=""),"",'OddsRatio_working_3-way'!J524)</f>
        <v>3.2689674380413294</v>
      </c>
      <c r="N525" s="47">
        <f t="shared" si="131"/>
        <v>39.759516905642315</v>
      </c>
      <c r="O525" s="48">
        <f t="shared" si="132"/>
        <v>29.608150887180447</v>
      </c>
      <c r="P525" s="48">
        <f t="shared" si="133"/>
        <v>30.632332207177253</v>
      </c>
      <c r="Q525" t="s">
        <v>460</v>
      </c>
      <c r="R525" t="s">
        <v>455</v>
      </c>
      <c r="S525" s="38">
        <v>44215</v>
      </c>
      <c r="T525" s="50">
        <v>100</v>
      </c>
      <c r="U525" s="50">
        <f t="shared" si="134"/>
        <v>59.183673469387763</v>
      </c>
      <c r="V525" s="50">
        <f t="shared" si="135"/>
        <v>69.6048632218845</v>
      </c>
      <c r="W525" s="50">
        <f t="shared" si="136"/>
        <v>68.55345911949685</v>
      </c>
      <c r="X525" s="50">
        <f t="shared" si="137"/>
        <v>61.841677658618643</v>
      </c>
      <c r="Y525" s="50">
        <f t="shared" si="138"/>
        <v>72.26286741111538</v>
      </c>
      <c r="Z525" s="50">
        <f t="shared" si="139"/>
        <v>71.211463308727744</v>
      </c>
      <c r="AA525" s="50">
        <f t="shared" si="140"/>
        <v>-2.6580041892308799</v>
      </c>
      <c r="AB525" s="50">
        <f t="shared" si="141"/>
        <v>-2.6580041892308799</v>
      </c>
      <c r="AC525" s="50">
        <f t="shared" si="142"/>
        <v>-2.6580041892308941</v>
      </c>
      <c r="AF525">
        <v>2.3199999999999998</v>
      </c>
      <c r="AG525">
        <v>1.66</v>
      </c>
      <c r="AH525" s="57" t="s">
        <v>434</v>
      </c>
      <c r="AJ525" t="s">
        <v>305</v>
      </c>
    </row>
    <row r="526" spans="1:36" ht="15" x14ac:dyDescent="0.25">
      <c r="A526">
        <v>1.55</v>
      </c>
      <c r="B526">
        <v>4.12</v>
      </c>
      <c r="C526">
        <v>7.04</v>
      </c>
      <c r="D526" s="43">
        <f t="shared" si="143"/>
        <v>2.9925191469976964E-2</v>
      </c>
      <c r="E526" s="44">
        <f>IF(OR($A526="",$B526="",$C526=""),"",A526*'MPTO_working_3-way'!$I525)</f>
        <v>1.5963840467784642</v>
      </c>
      <c r="F526" s="45">
        <f>IF(OR($A526="",$B526="",$C526=""),"",B526*'MPTO_working_3-way'!$I525)</f>
        <v>4.2432917888563049</v>
      </c>
      <c r="G526" s="46">
        <f>IF(OR($A526="",$B526="",$C526=""),"",C526*'MPTO_working_3-way'!$I525)</f>
        <v>7.2506733479486378</v>
      </c>
      <c r="H526" s="44">
        <f>IF(OR($A526="",$B526="",$C526=""),"",'MPTO_working_3-way'!E525)</f>
        <v>1.5743414423693789</v>
      </c>
      <c r="I526" s="45">
        <f>IF(OR($A526="",$B526="",$C526=""),"",'MPTO_working_3-way'!F525)</f>
        <v>4.2965775785393356</v>
      </c>
      <c r="J526" s="46">
        <f>IF(OR($A526="",$B526="",$C526=""),"",'MPTO_working_3-way'!G525)</f>
        <v>7.5717198573597182</v>
      </c>
      <c r="K526" s="44">
        <f>IF(OR($A526="",$B526="",$C526=""),"",'OddsRatio_working_3-way'!H525)</f>
        <v>1.5818664746678686</v>
      </c>
      <c r="L526" s="45">
        <f>IF(OR($A526="",$B526="",$C526=""),"",'OddsRatio_working_3-way'!I525)</f>
        <v>4.3007698199340929</v>
      </c>
      <c r="M526" s="46">
        <f>IF(OR($A526="",$B526="",$C526=""),"",'OddsRatio_working_3-way'!J525)</f>
        <v>7.3899518308980516</v>
      </c>
      <c r="N526" s="47">
        <f t="shared" si="131"/>
        <v>62.641568112511557</v>
      </c>
      <c r="O526" s="48">
        <f t="shared" si="132"/>
        <v>23.566609362716726</v>
      </c>
      <c r="P526" s="48">
        <f t="shared" si="133"/>
        <v>13.791822524771719</v>
      </c>
      <c r="Q526" t="s">
        <v>456</v>
      </c>
      <c r="R526" t="s">
        <v>453</v>
      </c>
      <c r="S526" s="38">
        <v>44215</v>
      </c>
      <c r="T526" s="50">
        <v>100</v>
      </c>
      <c r="U526" s="50">
        <f t="shared" si="134"/>
        <v>35.483870967741936</v>
      </c>
      <c r="V526" s="50">
        <f t="shared" si="135"/>
        <v>75.728155339805824</v>
      </c>
      <c r="W526" s="50">
        <f t="shared" si="136"/>
        <v>85.795454545454547</v>
      </c>
      <c r="X526" s="50">
        <f t="shared" si="137"/>
        <v>38.476390114739637</v>
      </c>
      <c r="Y526" s="50">
        <f t="shared" si="138"/>
        <v>78.720674486803517</v>
      </c>
      <c r="Z526" s="50">
        <f t="shared" si="139"/>
        <v>88.78797369245224</v>
      </c>
      <c r="AA526" s="50">
        <f t="shared" si="140"/>
        <v>-2.9925191469977008</v>
      </c>
      <c r="AB526" s="50">
        <f t="shared" si="141"/>
        <v>-2.9925191469976937</v>
      </c>
      <c r="AC526" s="50">
        <f t="shared" si="142"/>
        <v>-2.9925191469976937</v>
      </c>
      <c r="AF526">
        <v>2.08</v>
      </c>
      <c r="AG526">
        <v>1.81</v>
      </c>
      <c r="AH526" s="57" t="s">
        <v>416</v>
      </c>
      <c r="AJ526" t="s">
        <v>305</v>
      </c>
    </row>
    <row r="527" spans="1:36" ht="15" x14ac:dyDescent="0.25">
      <c r="A527">
        <v>1.63</v>
      </c>
      <c r="B527">
        <v>3.97</v>
      </c>
      <c r="C527">
        <v>6</v>
      </c>
      <c r="D527" s="43">
        <f t="shared" si="143"/>
        <v>3.2052767947747141E-2</v>
      </c>
      <c r="E527" s="44">
        <f>IF(OR($A527="",$B527="",$C527=""),"",A527*'MPTO_working_3-way'!$I526)</f>
        <v>1.6822460117548277</v>
      </c>
      <c r="F527" s="45">
        <f>IF(OR($A527="",$B527="",$C527=""),"",B527*'MPTO_working_3-way'!$I526)</f>
        <v>4.0972494887525563</v>
      </c>
      <c r="G527" s="46">
        <f>IF(OR($A527="",$B527="",$C527=""),"",C527*'MPTO_working_3-way'!$I526)</f>
        <v>6.1923166076864824</v>
      </c>
      <c r="H527" s="44">
        <f>IF(OR($A527="",$B527="",$C527=""),"",'MPTO_working_3-way'!E526)</f>
        <v>1.6588901310964104</v>
      </c>
      <c r="I527" s="45">
        <f>IF(OR($A527="",$B527="",$C527=""),"",'MPTO_working_3-way'!F526)</f>
        <v>4.1458525386627754</v>
      </c>
      <c r="J527" s="46">
        <f>IF(OR($A527="",$B527="",$C527=""),"",'MPTO_working_3-way'!G526)</f>
        <v>6.4109792611509837</v>
      </c>
      <c r="K527" s="44">
        <f>IF(OR($A527="",$B527="",$C527=""),"",'OddsRatio_working_3-way'!H526)</f>
        <v>1.6670696131804628</v>
      </c>
      <c r="L527" s="45">
        <f>IF(OR($A527="",$B527="",$C527=""),"",'OddsRatio_working_3-way'!I526)</f>
        <v>4.1447567478507539</v>
      </c>
      <c r="M527" s="46">
        <f>IF(OR($A527="",$B527="",$C527=""),"",'OddsRatio_working_3-way'!J526)</f>
        <v>6.2942032792100253</v>
      </c>
      <c r="N527" s="47">
        <f t="shared" si="131"/>
        <v>59.444337689756466</v>
      </c>
      <c r="O527" s="48">
        <f t="shared" si="132"/>
        <v>24.406617237859702</v>
      </c>
      <c r="P527" s="48">
        <f t="shared" si="133"/>
        <v>16.149045072383839</v>
      </c>
      <c r="Q527" t="s">
        <v>361</v>
      </c>
      <c r="R527" t="s">
        <v>461</v>
      </c>
      <c r="S527" s="38">
        <v>44215</v>
      </c>
      <c r="T527" s="50">
        <v>100</v>
      </c>
      <c r="U527" s="50">
        <f t="shared" si="134"/>
        <v>38.650306748466257</v>
      </c>
      <c r="V527" s="50">
        <f t="shared" si="135"/>
        <v>74.811083123425689</v>
      </c>
      <c r="W527" s="50">
        <f t="shared" si="136"/>
        <v>83.333333333333329</v>
      </c>
      <c r="X527" s="50">
        <f t="shared" si="137"/>
        <v>41.855583543240968</v>
      </c>
      <c r="Y527" s="50">
        <f t="shared" si="138"/>
        <v>78.016359918200408</v>
      </c>
      <c r="Z527" s="50">
        <f t="shared" si="139"/>
        <v>86.538610128108047</v>
      </c>
      <c r="AA527" s="50">
        <f t="shared" si="140"/>
        <v>-3.2052767947747114</v>
      </c>
      <c r="AB527" s="50">
        <f t="shared" si="141"/>
        <v>-3.2052767947747185</v>
      </c>
      <c r="AC527" s="50">
        <f t="shared" si="142"/>
        <v>-3.2052767947747185</v>
      </c>
      <c r="AF527">
        <v>1.93</v>
      </c>
      <c r="AG527">
        <v>1.95</v>
      </c>
      <c r="AH527" s="57" t="s">
        <v>428</v>
      </c>
      <c r="AJ527" t="s">
        <v>305</v>
      </c>
    </row>
    <row r="528" spans="1:36" ht="15" x14ac:dyDescent="0.25">
      <c r="A528">
        <v>3.23</v>
      </c>
      <c r="B528">
        <v>3.61</v>
      </c>
      <c r="C528">
        <v>2.2599999999999998</v>
      </c>
      <c r="D528" s="43">
        <f t="shared" si="143"/>
        <v>2.9083709575316474E-2</v>
      </c>
      <c r="E528" s="44">
        <f>IF(OR($A528="",$B528="",$C528=""),"",A528*'MPTO_working_3-way'!$I527)</f>
        <v>3.323940381928272</v>
      </c>
      <c r="F528" s="45">
        <f>IF(OR($A528="",$B528="",$C528=""),"",B528*'MPTO_working_3-way'!$I527)</f>
        <v>3.7149921915668922</v>
      </c>
      <c r="G528" s="46">
        <f>IF(OR($A528="",$B528="",$C528=""),"",C528*'MPTO_working_3-way'!$I527)</f>
        <v>2.325729183640215</v>
      </c>
      <c r="H528" s="44">
        <f>IF(OR($A528="",$B528="",$C528=""),"",'MPTO_working_3-way'!E527)</f>
        <v>3.3344119782475947</v>
      </c>
      <c r="I528" s="45">
        <f>IF(OR($A528="",$B528="",$C528=""),"",'MPTO_working_3-way'!F527)</f>
        <v>3.7409225524202032</v>
      </c>
      <c r="J528" s="46">
        <f>IF(OR($A528="",$B528="",$C528=""),"",'MPTO_working_3-way'!G527)</f>
        <v>2.3106251686785928</v>
      </c>
      <c r="K528" s="44">
        <f>IF(OR($A528="",$B528="",$C528=""),"",'OddsRatio_working_3-way'!H527)</f>
        <v>3.33105499129065</v>
      </c>
      <c r="L528" s="45">
        <f>IF(OR($A528="",$B528="",$C528=""),"",'OddsRatio_working_3-way'!I527)</f>
        <v>3.7282751243356933</v>
      </c>
      <c r="M528" s="46">
        <f>IF(OR($A528="",$B528="",$C528=""),"",'OddsRatio_working_3-way'!J527)</f>
        <v>2.3170983358861972</v>
      </c>
      <c r="N528" s="47">
        <f t="shared" si="131"/>
        <v>30.084775450150637</v>
      </c>
      <c r="O528" s="48">
        <f t="shared" si="132"/>
        <v>26.917956981713726</v>
      </c>
      <c r="P528" s="48">
        <f t="shared" si="133"/>
        <v>42.997267568135641</v>
      </c>
      <c r="Q528" t="s">
        <v>363</v>
      </c>
      <c r="R528" t="s">
        <v>437</v>
      </c>
      <c r="S528" s="38">
        <v>44215</v>
      </c>
      <c r="T528" s="50">
        <v>100</v>
      </c>
      <c r="U528" s="50">
        <f t="shared" si="134"/>
        <v>69.040247678018574</v>
      </c>
      <c r="V528" s="50">
        <f t="shared" si="135"/>
        <v>72.29916897506925</v>
      </c>
      <c r="W528" s="50">
        <f t="shared" si="136"/>
        <v>55.752212389380524</v>
      </c>
      <c r="X528" s="50">
        <f t="shared" si="137"/>
        <v>71.948618635550218</v>
      </c>
      <c r="Y528" s="50">
        <f t="shared" si="138"/>
        <v>75.207539932600895</v>
      </c>
      <c r="Z528" s="50">
        <f t="shared" si="139"/>
        <v>58.660583346912176</v>
      </c>
      <c r="AA528" s="50">
        <f t="shared" si="140"/>
        <v>-2.9083709575316448</v>
      </c>
      <c r="AB528" s="50">
        <f t="shared" si="141"/>
        <v>-2.9083709575316448</v>
      </c>
      <c r="AC528" s="50">
        <f t="shared" si="142"/>
        <v>-2.9083709575316519</v>
      </c>
      <c r="AF528">
        <v>1.86</v>
      </c>
      <c r="AG528">
        <v>2.0299999999999998</v>
      </c>
      <c r="AH528" s="57" t="s">
        <v>419</v>
      </c>
      <c r="AJ528" t="s">
        <v>306</v>
      </c>
    </row>
    <row r="529" spans="1:36" s="50" customFormat="1" ht="15" x14ac:dyDescent="0.25">
      <c r="A529" s="42">
        <v>2.38</v>
      </c>
      <c r="B529" s="42">
        <v>3.17</v>
      </c>
      <c r="C529" s="42">
        <v>3.41</v>
      </c>
      <c r="D529" s="43">
        <f t="shared" si="143"/>
        <v>2.8880612440911335E-2</v>
      </c>
      <c r="E529" s="44">
        <f>IF(OR($A529="",$B529="",$C529=""),"",A529*'MPTO_working_3-way'!$I528)</f>
        <v>2.448735857609369</v>
      </c>
      <c r="F529" s="45">
        <f>IF(OR($A529="",$B529="",$C529=""),"",B529*'MPTO_working_3-way'!$I528)</f>
        <v>3.2615515414376888</v>
      </c>
      <c r="G529" s="46">
        <f>IF(OR($A529="",$B529="",$C529=""),"",C529*'MPTO_working_3-way'!$I528)</f>
        <v>3.508482888423508</v>
      </c>
      <c r="H529" s="44">
        <f>IF(OR($A529="",$B529="",$C529=""),"",'MPTO_working_3-way'!E528)</f>
        <v>2.4358091434833571</v>
      </c>
      <c r="I529" s="45">
        <f>IF(OR($A529="",$B529="",$C529=""),"",'MPTO_working_3-way'!F528)</f>
        <v>3.269784606979397</v>
      </c>
      <c r="J529" s="46">
        <f>IF(OR($A529="",$B529="",$C529=""),"",'MPTO_working_3-way'!G528)</f>
        <v>3.5257417435810661</v>
      </c>
      <c r="K529" s="44">
        <f>IF(OR($A529="",$B529="",$C529=""),"",'OddsRatio_working_3-way'!H528)</f>
        <v>2.4415081410935735</v>
      </c>
      <c r="L529" s="45">
        <f>IF(OR($A529="",$B529="",$C529=""),"",'OddsRatio_working_3-way'!I528)</f>
        <v>3.2667193233138074</v>
      </c>
      <c r="M529" s="46">
        <f>IF(OR($A529="",$B529="",$C529=""),"",'OddsRatio_working_3-way'!J528)</f>
        <v>3.5174163913300811</v>
      </c>
      <c r="N529" s="47">
        <f t="shared" si="131"/>
        <v>40.837397667556985</v>
      </c>
      <c r="O529" s="48">
        <f t="shared" si="132"/>
        <v>30.660254400247833</v>
      </c>
      <c r="P529" s="48">
        <f t="shared" si="133"/>
        <v>28.502347932195192</v>
      </c>
      <c r="Q529" t="s">
        <v>463</v>
      </c>
      <c r="R529" t="s">
        <v>469</v>
      </c>
      <c r="S529" s="38">
        <v>44215</v>
      </c>
      <c r="T529" s="50">
        <v>100</v>
      </c>
      <c r="U529" s="50">
        <f t="shared" si="134"/>
        <v>57.983193277310924</v>
      </c>
      <c r="V529" s="50">
        <f t="shared" si="135"/>
        <v>68.454258675078862</v>
      </c>
      <c r="W529" s="50">
        <f t="shared" si="136"/>
        <v>70.674486803519059</v>
      </c>
      <c r="X529" s="50">
        <f t="shared" si="137"/>
        <v>60.871254521402072</v>
      </c>
      <c r="Y529" s="50">
        <f t="shared" si="138"/>
        <v>71.342319919170023</v>
      </c>
      <c r="Z529" s="50">
        <f t="shared" si="139"/>
        <v>73.562548047610207</v>
      </c>
      <c r="AA529" s="50">
        <f t="shared" si="140"/>
        <v>-2.8880612440911477</v>
      </c>
      <c r="AB529" s="50">
        <f t="shared" si="141"/>
        <v>-2.8880612440911619</v>
      </c>
      <c r="AC529" s="50">
        <f t="shared" si="142"/>
        <v>-2.8880612440911477</v>
      </c>
      <c r="AD529" s="51"/>
      <c r="AE529" s="51"/>
      <c r="AF529">
        <v>2.19</v>
      </c>
      <c r="AG529">
        <v>1.74</v>
      </c>
      <c r="AH529" s="57" t="s">
        <v>421</v>
      </c>
      <c r="AI529" s="51"/>
      <c r="AJ529" t="s">
        <v>306</v>
      </c>
    </row>
    <row r="530" spans="1:36" ht="15" x14ac:dyDescent="0.25">
      <c r="A530">
        <v>2.12</v>
      </c>
      <c r="B530">
        <v>3.41</v>
      </c>
      <c r="C530">
        <v>3.79</v>
      </c>
      <c r="D530" s="43">
        <f t="shared" si="143"/>
        <v>2.8805487916419681E-2</v>
      </c>
      <c r="E530" s="44">
        <f>IF(OR($A530="",$B530="",$C530=""),"",A530*'MPTO_working_3-way'!$I529)</f>
        <v>2.1810676343828099</v>
      </c>
      <c r="F530" s="45">
        <f>IF(OR($A530="",$B530="",$C530=""),"",B530*'MPTO_working_3-way'!$I529)</f>
        <v>3.5082267137949912</v>
      </c>
      <c r="G530" s="46">
        <f>IF(OR($A530="",$B530="",$C530=""),"",C530*'MPTO_working_3-way'!$I529)</f>
        <v>3.8991727992032308</v>
      </c>
      <c r="H530" s="44">
        <f>IF(OR($A530="",$B530="",$C530=""),"",'MPTO_working_3-way'!E529)</f>
        <v>2.1640511617096601</v>
      </c>
      <c r="I530" s="45">
        <f>IF(OR($A530="",$B530="",$C530=""),"",'MPTO_working_3-way'!F529)</f>
        <v>3.5254304837091452</v>
      </c>
      <c r="J530" s="46">
        <f>IF(OR($A530="",$B530="",$C530=""),"",'MPTO_working_3-way'!G529)</f>
        <v>3.9331302807951314</v>
      </c>
      <c r="K530" s="44">
        <f>IF(OR($A530="",$B530="",$C530=""),"",'OddsRatio_working_3-way'!H529)</f>
        <v>2.1710429532552835</v>
      </c>
      <c r="L530" s="45">
        <f>IF(OR($A530="",$B530="",$C530=""),"",'OddsRatio_working_3-way'!I529)</f>
        <v>3.5198334976296737</v>
      </c>
      <c r="M530" s="46">
        <f>IF(OR($A530="",$B530="",$C530=""),"",'OddsRatio_working_3-way'!J529)</f>
        <v>3.9171516424841428</v>
      </c>
      <c r="N530" s="47">
        <f t="shared" si="131"/>
        <v>45.84910546723949</v>
      </c>
      <c r="O530" s="48">
        <f t="shared" si="132"/>
        <v>28.504429205439219</v>
      </c>
      <c r="P530" s="48">
        <f t="shared" si="133"/>
        <v>25.646465327321298</v>
      </c>
      <c r="Q530" t="s">
        <v>464</v>
      </c>
      <c r="R530" t="s">
        <v>470</v>
      </c>
      <c r="S530" s="38">
        <v>44215</v>
      </c>
      <c r="T530" s="50">
        <v>100</v>
      </c>
      <c r="U530" s="50">
        <f t="shared" si="134"/>
        <v>52.830188679245275</v>
      </c>
      <c r="V530" s="50">
        <f t="shared" si="135"/>
        <v>70.674486803519059</v>
      </c>
      <c r="W530" s="50">
        <f t="shared" si="136"/>
        <v>73.614775725593674</v>
      </c>
      <c r="X530" s="50">
        <f t="shared" si="137"/>
        <v>55.71073747088726</v>
      </c>
      <c r="Y530" s="50">
        <f t="shared" si="138"/>
        <v>73.555035595161044</v>
      </c>
      <c r="Z530" s="50">
        <f t="shared" si="139"/>
        <v>76.495324517235645</v>
      </c>
      <c r="AA530" s="50">
        <f t="shared" si="140"/>
        <v>-2.880548791641985</v>
      </c>
      <c r="AB530" s="50">
        <f t="shared" si="141"/>
        <v>-2.880548791641985</v>
      </c>
      <c r="AC530" s="50">
        <f t="shared" si="142"/>
        <v>-2.8805487916419708</v>
      </c>
      <c r="AF530">
        <v>2.14</v>
      </c>
      <c r="AG530">
        <v>1.77</v>
      </c>
      <c r="AH530" s="57" t="s">
        <v>433</v>
      </c>
      <c r="AJ530" t="s">
        <v>306</v>
      </c>
    </row>
    <row r="531" spans="1:36" ht="15" x14ac:dyDescent="0.25">
      <c r="A531">
        <v>2.4</v>
      </c>
      <c r="B531">
        <v>3.62</v>
      </c>
      <c r="C531">
        <v>2.98</v>
      </c>
      <c r="D531" s="43">
        <f t="shared" si="143"/>
        <v>2.8480230387976313E-2</v>
      </c>
      <c r="E531" s="44">
        <f>IF(OR($A531="",$B531="",$C531=""),"",A531*'MPTO_working_3-way'!$I530)</f>
        <v>2.468352552931143</v>
      </c>
      <c r="F531" s="45">
        <f>IF(OR($A531="",$B531="",$C531=""),"",B531*'MPTO_working_3-way'!$I530)</f>
        <v>3.7230984340044744</v>
      </c>
      <c r="G531" s="46">
        <f>IF(OR($A531="",$B531="",$C531=""),"",C531*'MPTO_working_3-way'!$I530)</f>
        <v>3.0648710865561695</v>
      </c>
      <c r="H531" s="44">
        <f>IF(OR($A531="",$B531="",$C531=""),"",'MPTO_working_3-way'!E530)</f>
        <v>2.4559569764088653</v>
      </c>
      <c r="I531" s="45">
        <f>IF(OR($A531="",$B531="",$C531=""),"",'MPTO_working_3-way'!F530)</f>
        <v>3.748832934980288</v>
      </c>
      <c r="J531" s="46">
        <f>IF(OR($A531="",$B531="",$C531=""),"",'MPTO_working_3-way'!G530)</f>
        <v>3.0667597438902279</v>
      </c>
      <c r="K531" s="44">
        <f>IF(OR($A531="",$B531="",$C531=""),"",'OddsRatio_working_3-way'!H530)</f>
        <v>2.4615914367035794</v>
      </c>
      <c r="L531" s="45">
        <f>IF(OR($A531="",$B531="",$C531=""),"",'OddsRatio_working_3-way'!I530)</f>
        <v>3.7352639744024123</v>
      </c>
      <c r="M531" s="46">
        <f>IF(OR($A531="",$B531="",$C531=""),"",'OddsRatio_working_3-way'!J530)</f>
        <v>3.0671078890522048</v>
      </c>
      <c r="N531" s="47">
        <f t="shared" si="131"/>
        <v>40.51285132719434</v>
      </c>
      <c r="O531" s="48">
        <f t="shared" si="132"/>
        <v>26.85934894620619</v>
      </c>
      <c r="P531" s="48">
        <f t="shared" si="133"/>
        <v>32.627799726599463</v>
      </c>
      <c r="Q531" t="s">
        <v>468</v>
      </c>
      <c r="R531" t="s">
        <v>472</v>
      </c>
      <c r="S531" s="38">
        <v>44215</v>
      </c>
      <c r="T531" s="50">
        <v>100</v>
      </c>
      <c r="U531" s="50">
        <f t="shared" si="134"/>
        <v>58.333333333333336</v>
      </c>
      <c r="V531" s="50">
        <f t="shared" si="135"/>
        <v>72.375690607734811</v>
      </c>
      <c r="W531" s="50">
        <f t="shared" si="136"/>
        <v>66.442953020134226</v>
      </c>
      <c r="X531" s="50">
        <f t="shared" si="137"/>
        <v>61.181356372130971</v>
      </c>
      <c r="Y531" s="50">
        <f t="shared" si="138"/>
        <v>75.223713646532445</v>
      </c>
      <c r="Z531" s="50">
        <f t="shared" si="139"/>
        <v>69.290976058931861</v>
      </c>
      <c r="AA531" s="50">
        <f t="shared" si="140"/>
        <v>-2.8480230387976349</v>
      </c>
      <c r="AB531" s="50">
        <f t="shared" si="141"/>
        <v>-2.8480230387976349</v>
      </c>
      <c r="AC531" s="50">
        <f t="shared" si="142"/>
        <v>-2.8480230387976349</v>
      </c>
      <c r="AF531">
        <v>1.94</v>
      </c>
      <c r="AG531">
        <v>1.94</v>
      </c>
      <c r="AH531" s="57" t="s">
        <v>421</v>
      </c>
      <c r="AJ531" t="s">
        <v>306</v>
      </c>
    </row>
    <row r="532" spans="1:36" ht="15" x14ac:dyDescent="0.25">
      <c r="A532">
        <v>3.43</v>
      </c>
      <c r="B532">
        <v>3.28</v>
      </c>
      <c r="C532">
        <v>2.3199999999999998</v>
      </c>
      <c r="D532" s="43">
        <f t="shared" si="143"/>
        <v>2.7457721043481653E-2</v>
      </c>
      <c r="E532" s="44">
        <f>IF(OR($A532="",$B532="",$C532=""),"",A532*'MPTO_working_3-way'!$I531)</f>
        <v>3.5241799831791423</v>
      </c>
      <c r="F532" s="45">
        <f>IF(OR($A532="",$B532="",$C532=""),"",B532*'MPTO_working_3-way'!$I531)</f>
        <v>3.3700613250226197</v>
      </c>
      <c r="G532" s="46">
        <f>IF(OR($A532="",$B532="",$C532=""),"",C532*'MPTO_working_3-way'!$I531)</f>
        <v>2.3837019128208774</v>
      </c>
      <c r="H532" s="44">
        <f>IF(OR($A532="",$B532="",$C532=""),"",'MPTO_working_3-way'!E531)</f>
        <v>3.5411690815103825</v>
      </c>
      <c r="I532" s="45">
        <f>IF(OR($A532="",$B532="",$C532=""),"",'MPTO_working_3-way'!F531)</f>
        <v>3.381514560638117</v>
      </c>
      <c r="J532" s="46">
        <f>IF(OR($A532="",$B532="",$C532=""),"",'MPTO_working_3-way'!G531)</f>
        <v>2.3703315512787104</v>
      </c>
      <c r="K532" s="44">
        <f>IF(OR($A532="",$B532="",$C532=""),"",'OddsRatio_working_3-way'!H531)</f>
        <v>3.5333168990276458</v>
      </c>
      <c r="L532" s="45">
        <f>IF(OR($A532="",$B532="",$C532=""),"",'OddsRatio_working_3-way'!I531)</f>
        <v>3.3769393126679144</v>
      </c>
      <c r="M532" s="46">
        <f>IF(OR($A532="",$B532="",$C532=""),"",'OddsRatio_working_3-way'!J531)</f>
        <v>2.376122759965634</v>
      </c>
      <c r="N532" s="47">
        <f t="shared" si="131"/>
        <v>28.375395262812482</v>
      </c>
      <c r="O532" s="48">
        <f t="shared" si="132"/>
        <v>29.67305053397769</v>
      </c>
      <c r="P532" s="48">
        <f t="shared" si="133"/>
        <v>41.951554203209831</v>
      </c>
      <c r="Q532" t="s">
        <v>366</v>
      </c>
      <c r="R532" t="s">
        <v>362</v>
      </c>
      <c r="S532" s="38">
        <v>44215</v>
      </c>
      <c r="T532" s="50">
        <v>100</v>
      </c>
      <c r="U532" s="50">
        <f t="shared" si="134"/>
        <v>70.845481049562679</v>
      </c>
      <c r="V532" s="50">
        <f t="shared" si="135"/>
        <v>69.512195121951223</v>
      </c>
      <c r="W532" s="50">
        <f t="shared" si="136"/>
        <v>56.896551724137922</v>
      </c>
      <c r="X532" s="50">
        <f t="shared" si="137"/>
        <v>73.591253153910856</v>
      </c>
      <c r="Y532" s="50">
        <f t="shared" si="138"/>
        <v>72.257967226299385</v>
      </c>
      <c r="Z532" s="50">
        <f t="shared" si="139"/>
        <v>59.642323828486084</v>
      </c>
      <c r="AA532" s="50">
        <f t="shared" si="140"/>
        <v>-2.7457721043481769</v>
      </c>
      <c r="AB532" s="50">
        <f t="shared" si="141"/>
        <v>-2.7457721043481627</v>
      </c>
      <c r="AC532" s="50">
        <f t="shared" si="142"/>
        <v>-2.7457721043481627</v>
      </c>
      <c r="AF532">
        <v>2.4300000000000002</v>
      </c>
      <c r="AG532">
        <v>1.61</v>
      </c>
      <c r="AH532" s="57" t="s">
        <v>428</v>
      </c>
      <c r="AJ532" t="s">
        <v>306</v>
      </c>
    </row>
    <row r="533" spans="1:36" ht="15" x14ac:dyDescent="0.25">
      <c r="A533">
        <v>3.08</v>
      </c>
      <c r="B533">
        <v>3.2</v>
      </c>
      <c r="C533">
        <v>2.56</v>
      </c>
      <c r="D533" s="43">
        <f t="shared" si="143"/>
        <v>2.7800324675324672E-2</v>
      </c>
      <c r="E533" s="44">
        <f>IF(OR($A533="",$B533="",$C533=""),"",A533*'MPTO_working_3-way'!$I532)</f>
        <v>3.1656249999999999</v>
      </c>
      <c r="F533" s="45">
        <f>IF(OR($A533="",$B533="",$C533=""),"",B533*'MPTO_working_3-way'!$I532)</f>
        <v>3.2889610389610393</v>
      </c>
      <c r="G533" s="46">
        <f>IF(OR($A533="",$B533="",$C533=""),"",C533*'MPTO_working_3-way'!$I532)</f>
        <v>2.6311688311688313</v>
      </c>
      <c r="H533" s="44">
        <f>IF(OR($A533="",$B533="",$C533=""),"",'MPTO_working_3-way'!E532)</f>
        <v>3.1704911001501177</v>
      </c>
      <c r="I533" s="45">
        <f>IF(OR($A533="",$B533="",$C533=""),"",'MPTO_working_3-way'!F532)</f>
        <v>3.2977916573722958</v>
      </c>
      <c r="J533" s="46">
        <f>IF(OR($A533="",$B533="",$C533=""),"",'MPTO_working_3-way'!G532)</f>
        <v>2.6222064561901384</v>
      </c>
      <c r="K533" s="44">
        <f>IF(OR($A533="",$B533="",$C533=""),"",'OddsRatio_working_3-way'!H532)</f>
        <v>3.1684290534168706</v>
      </c>
      <c r="L533" s="45">
        <f>IF(OR($A533="",$B533="",$C533=""),"",'OddsRatio_working_3-way'!I532)</f>
        <v>3.2935307295755365</v>
      </c>
      <c r="M533" s="46">
        <f>IF(OR($A533="",$B533="",$C533=""),"",'OddsRatio_working_3-way'!J532)</f>
        <v>2.626321790062653</v>
      </c>
      <c r="N533" s="47">
        <f t="shared" si="131"/>
        <v>31.589338598223097</v>
      </c>
      <c r="O533" s="48">
        <f t="shared" si="132"/>
        <v>30.404738400789732</v>
      </c>
      <c r="P533" s="48">
        <f t="shared" si="133"/>
        <v>38.00592300098716</v>
      </c>
      <c r="Q533" t="s">
        <v>471</v>
      </c>
      <c r="R533" t="s">
        <v>466</v>
      </c>
      <c r="S533" s="38">
        <v>44215</v>
      </c>
      <c r="T533" s="50">
        <v>100</v>
      </c>
      <c r="U533" s="50">
        <f t="shared" si="134"/>
        <v>67.532467532467535</v>
      </c>
      <c r="V533" s="50">
        <f t="shared" si="135"/>
        <v>68.75</v>
      </c>
      <c r="W533" s="50">
        <f t="shared" si="136"/>
        <v>60.9375</v>
      </c>
      <c r="X533" s="50">
        <f t="shared" si="137"/>
        <v>70.3125</v>
      </c>
      <c r="Y533" s="50">
        <f t="shared" si="138"/>
        <v>71.530032467532465</v>
      </c>
      <c r="Z533" s="50">
        <f t="shared" si="139"/>
        <v>63.717532467532465</v>
      </c>
      <c r="AA533" s="50">
        <f t="shared" si="140"/>
        <v>-2.7800324675324646</v>
      </c>
      <c r="AB533" s="50">
        <f t="shared" si="141"/>
        <v>-2.7800324675324646</v>
      </c>
      <c r="AC533" s="50">
        <f t="shared" si="142"/>
        <v>-2.7800324675324646</v>
      </c>
      <c r="AF533">
        <v>2.38</v>
      </c>
      <c r="AG533">
        <v>1.63</v>
      </c>
      <c r="AH533" s="57" t="s">
        <v>415</v>
      </c>
      <c r="AJ533" t="s">
        <v>306</v>
      </c>
    </row>
    <row r="534" spans="1:36" ht="15" x14ac:dyDescent="0.25">
      <c r="A534">
        <v>4.25</v>
      </c>
      <c r="B534">
        <v>3.64</v>
      </c>
      <c r="C534">
        <v>1.84</v>
      </c>
      <c r="D534" s="43">
        <f t="shared" si="143"/>
        <v>5.3497653241898702E-2</v>
      </c>
      <c r="E534" s="44">
        <f>IF(OR($A534="",$B534="",$C534=""),"",A534*'MPTO_working_3-way'!$I533)</f>
        <v>4.4773650262780693</v>
      </c>
      <c r="F534" s="45">
        <f>IF(OR($A534="",$B534="",$C534=""),"",B534*'MPTO_working_3-way'!$I533)</f>
        <v>3.8347314578005114</v>
      </c>
      <c r="G534" s="46">
        <f>IF(OR($A534="",$B534="",$C534=""),"",C534*'MPTO_working_3-way'!$I533)</f>
        <v>1.9384356819650936</v>
      </c>
      <c r="H534" s="44">
        <f>IF(OR($A534="",$B534="",$C534=""),"",'MPTO_working_3-way'!E533)</f>
        <v>4.5985137318255243</v>
      </c>
      <c r="I534" s="45">
        <f>IF(OR($A534="",$B534="",$C534=""),"",'MPTO_working_3-way'!F533)</f>
        <v>3.8926754553908425</v>
      </c>
      <c r="J534" s="46">
        <f>IF(OR($A534="",$B534="",$C534=""),"",'MPTO_working_3-way'!G533)</f>
        <v>1.9024220713254558</v>
      </c>
      <c r="K534" s="44">
        <f>IF(OR($A534="",$B534="",$C534=""),"",'OddsRatio_working_3-way'!H533)</f>
        <v>4.5428714257610814</v>
      </c>
      <c r="L534" s="45">
        <f>IF(OR($A534="",$B534="",$C534=""),"",'OddsRatio_working_3-way'!I533)</f>
        <v>3.8779017120028478</v>
      </c>
      <c r="M534" s="46">
        <f>IF(OR($A534="",$B534="",$C534=""),"",'OddsRatio_working_3-way'!J533)</f>
        <v>1.9156959992736335</v>
      </c>
      <c r="N534" s="47">
        <f t="shared" si="131"/>
        <v>22.334564953514121</v>
      </c>
      <c r="O534" s="48">
        <f t="shared" si="132"/>
        <v>26.077445344075549</v>
      </c>
      <c r="P534" s="48">
        <f t="shared" si="133"/>
        <v>51.587989702410333</v>
      </c>
      <c r="Q534" t="s">
        <v>505</v>
      </c>
      <c r="R534" t="s">
        <v>506</v>
      </c>
      <c r="S534" s="38">
        <v>44215</v>
      </c>
      <c r="T534" s="50">
        <v>100</v>
      </c>
      <c r="U534" s="50">
        <f t="shared" si="134"/>
        <v>76.470588235294116</v>
      </c>
      <c r="V534" s="50">
        <f t="shared" si="135"/>
        <v>72.527472527472526</v>
      </c>
      <c r="W534" s="50">
        <f t="shared" si="136"/>
        <v>45.652173913043477</v>
      </c>
      <c r="X534" s="50">
        <f t="shared" si="137"/>
        <v>81.820353559483976</v>
      </c>
      <c r="Y534" s="50">
        <f t="shared" si="138"/>
        <v>77.8772378516624</v>
      </c>
      <c r="Z534" s="50">
        <f t="shared" si="139"/>
        <v>51.001939237233351</v>
      </c>
      <c r="AA534" s="50">
        <f t="shared" si="140"/>
        <v>-5.3497653241898604</v>
      </c>
      <c r="AB534" s="50">
        <f t="shared" si="141"/>
        <v>-5.3497653241898746</v>
      </c>
      <c r="AC534" s="50">
        <f t="shared" si="142"/>
        <v>-5.3497653241898746</v>
      </c>
      <c r="AF534">
        <v>2.06</v>
      </c>
      <c r="AG534">
        <v>1.77</v>
      </c>
      <c r="AH534" s="57" t="s">
        <v>417</v>
      </c>
      <c r="AJ534" t="s">
        <v>307</v>
      </c>
    </row>
    <row r="535" spans="1:36" ht="15" x14ac:dyDescent="0.25">
      <c r="A535">
        <v>1.97</v>
      </c>
      <c r="B535">
        <v>3.93</v>
      </c>
      <c r="C535">
        <v>3.51</v>
      </c>
      <c r="D535" s="43">
        <f t="shared" si="143"/>
        <v>4.6967424306905814E-2</v>
      </c>
      <c r="E535" s="44">
        <f>IF(OR($A535="",$B535="",$C535=""),"",A535*'MPTO_working_3-way'!$I534)</f>
        <v>2.0625258258846046</v>
      </c>
      <c r="F535" s="45">
        <f>IF(OR($A535="",$B535="",$C535=""),"",B535*'MPTO_working_3-way'!$I534)</f>
        <v>4.1145819775261403</v>
      </c>
      <c r="G535" s="46">
        <f>IF(OR($A535="",$B535="",$C535=""),"",C535*'MPTO_working_3-way'!$I534)</f>
        <v>3.674855659317239</v>
      </c>
      <c r="H535" s="44">
        <f>IF(OR($A535="",$B535="",$C535=""),"",'MPTO_working_3-way'!E534)</f>
        <v>2.0326921740579618</v>
      </c>
      <c r="I535" s="45">
        <f>IF(OR($A535="",$B535="",$C535=""),"",'MPTO_working_3-way'!F534)</f>
        <v>4.1876552277094277</v>
      </c>
      <c r="J535" s="46">
        <f>IF(OR($A535="",$B535="",$C535=""),"",'MPTO_working_3-way'!G534)</f>
        <v>3.7140966154351633</v>
      </c>
      <c r="K535" s="44">
        <f>IF(OR($A535="",$B535="",$C535=""),"",'OddsRatio_working_3-way'!H534)</f>
        <v>2.0442618912660979</v>
      </c>
      <c r="L535" s="45">
        <f>IF(OR($A535="",$B535="",$C535=""),"",'OddsRatio_working_3-way'!I534)</f>
        <v>4.1543168468140896</v>
      </c>
      <c r="M535" s="46">
        <f>IF(OR($A535="",$B535="",$C535=""),"",'OddsRatio_working_3-way'!J534)</f>
        <v>3.7021622134823766</v>
      </c>
      <c r="N535" s="47">
        <f t="shared" si="131"/>
        <v>48.484241382582745</v>
      </c>
      <c r="O535" s="48">
        <f t="shared" si="132"/>
        <v>24.303805476765394</v>
      </c>
      <c r="P535" s="48">
        <f t="shared" si="133"/>
        <v>27.211953140651858</v>
      </c>
      <c r="Q535" t="s">
        <v>507</v>
      </c>
      <c r="R535" t="s">
        <v>508</v>
      </c>
      <c r="S535" s="38">
        <v>44215</v>
      </c>
      <c r="T535" s="50">
        <v>100</v>
      </c>
      <c r="U535" s="50">
        <f t="shared" si="134"/>
        <v>49.238578680203041</v>
      </c>
      <c r="V535" s="50">
        <f t="shared" si="135"/>
        <v>74.554707379134854</v>
      </c>
      <c r="W535" s="50">
        <f t="shared" si="136"/>
        <v>71.509971509971507</v>
      </c>
      <c r="X535" s="50">
        <f t="shared" si="137"/>
        <v>53.935321110893632</v>
      </c>
      <c r="Y535" s="50">
        <f t="shared" si="138"/>
        <v>79.251449809825431</v>
      </c>
      <c r="Z535" s="50">
        <f t="shared" si="139"/>
        <v>76.206713940662098</v>
      </c>
      <c r="AA535" s="50">
        <f t="shared" si="140"/>
        <v>-4.6967424306905912</v>
      </c>
      <c r="AB535" s="50">
        <f t="shared" si="141"/>
        <v>-4.696742430690577</v>
      </c>
      <c r="AC535" s="50">
        <f t="shared" si="142"/>
        <v>-4.6967424306905912</v>
      </c>
      <c r="AF535">
        <v>1.68</v>
      </c>
      <c r="AG535">
        <v>2.2200000000000002</v>
      </c>
      <c r="AH535" s="57" t="s">
        <v>431</v>
      </c>
      <c r="AJ535" t="s">
        <v>307</v>
      </c>
    </row>
    <row r="536" spans="1:36" ht="15" x14ac:dyDescent="0.25">
      <c r="A536">
        <v>3.76</v>
      </c>
      <c r="B536">
        <v>3.18</v>
      </c>
      <c r="C536">
        <v>2.23</v>
      </c>
      <c r="D536" s="43">
        <f t="shared" si="143"/>
        <v>2.8853348887084573E-2</v>
      </c>
      <c r="E536" s="44">
        <f>IF(OR($A536="",$B536="",$C536=""),"",A536*'MPTO_working_3-way'!$I535)</f>
        <v>3.8684885918154377</v>
      </c>
      <c r="F536" s="45">
        <f>IF(OR($A536="",$B536="",$C536=""),"",B536*'MPTO_working_3-way'!$I535)</f>
        <v>3.2717536494609289</v>
      </c>
      <c r="G536" s="46">
        <f>IF(OR($A536="",$B536="",$C536=""),"",C536*'MPTO_working_3-way'!$I535)</f>
        <v>2.2943429680181984</v>
      </c>
      <c r="H536" s="44">
        <f>IF(OR($A536="",$B536="",$C536=""),"",'MPTO_working_3-way'!E535)</f>
        <v>3.9010740085864497</v>
      </c>
      <c r="I536" s="45">
        <f>IF(OR($A536="",$B536="",$C536=""),"",'MPTO_working_3-way'!F535)</f>
        <v>3.2803273347980548</v>
      </c>
      <c r="J536" s="46">
        <f>IF(OR($A536="",$B536="",$C536=""),"",'MPTO_working_3-way'!G535)</f>
        <v>2.2788765605509846</v>
      </c>
      <c r="K536" s="44">
        <f>IF(OR($A536="",$B536="",$C536=""),"",'OddsRatio_working_3-way'!H535)</f>
        <v>3.8845454864664277</v>
      </c>
      <c r="L536" s="45">
        <f>IF(OR($A536="",$B536="",$C536=""),"",'OddsRatio_working_3-way'!I535)</f>
        <v>3.2783728842379762</v>
      </c>
      <c r="M536" s="46">
        <f>IF(OR($A536="",$B536="",$C536=""),"",'OddsRatio_working_3-way'!J535)</f>
        <v>2.2855039667948205</v>
      </c>
      <c r="N536" s="47">
        <f t="shared" si="131"/>
        <v>25.849888820034273</v>
      </c>
      <c r="O536" s="48">
        <f t="shared" si="132"/>
        <v>30.56464841614115</v>
      </c>
      <c r="P536" s="48">
        <f t="shared" si="133"/>
        <v>43.585462763824601</v>
      </c>
      <c r="Q536" t="s">
        <v>448</v>
      </c>
      <c r="R536" t="s">
        <v>446</v>
      </c>
      <c r="S536" s="38">
        <v>44215</v>
      </c>
      <c r="T536" s="50">
        <v>100</v>
      </c>
      <c r="U536" s="50">
        <f t="shared" si="134"/>
        <v>73.40425531914893</v>
      </c>
      <c r="V536" s="50">
        <f t="shared" si="135"/>
        <v>68.55345911949685</v>
      </c>
      <c r="W536" s="50">
        <f t="shared" si="136"/>
        <v>55.156950672645742</v>
      </c>
      <c r="X536" s="50">
        <f t="shared" si="137"/>
        <v>76.289590207857401</v>
      </c>
      <c r="Y536" s="50">
        <f t="shared" si="138"/>
        <v>71.438794008205321</v>
      </c>
      <c r="Z536" s="50">
        <f t="shared" si="139"/>
        <v>58.042285561354198</v>
      </c>
      <c r="AA536" s="50">
        <f t="shared" si="140"/>
        <v>-2.8853348887084707</v>
      </c>
      <c r="AB536" s="50">
        <f t="shared" si="141"/>
        <v>-2.8853348887084707</v>
      </c>
      <c r="AC536" s="50">
        <f t="shared" si="142"/>
        <v>-2.8853348887084564</v>
      </c>
      <c r="AF536">
        <v>2.17</v>
      </c>
      <c r="AG536">
        <v>1.75</v>
      </c>
      <c r="AH536" s="57" t="s">
        <v>421</v>
      </c>
      <c r="AJ536" t="s">
        <v>311</v>
      </c>
    </row>
    <row r="537" spans="1:36" ht="15" x14ac:dyDescent="0.25">
      <c r="A537">
        <v>3.06</v>
      </c>
      <c r="B537">
        <v>3.15</v>
      </c>
      <c r="C537">
        <v>2.65</v>
      </c>
      <c r="D537" s="43">
        <f t="shared" si="143"/>
        <v>2.1616193647270077E-2</v>
      </c>
      <c r="E537" s="44">
        <f>IF(OR($A537="",$B537="",$C537=""),"",A537*'MPTO_working_3-way'!$I536)</f>
        <v>3.1261455525606463</v>
      </c>
      <c r="F537" s="45">
        <f>IF(OR($A537="",$B537="",$C537=""),"",B537*'MPTO_working_3-way'!$I536)</f>
        <v>3.2180910099889006</v>
      </c>
      <c r="G537" s="46">
        <f>IF(OR($A537="",$B537="",$C537=""),"",C537*'MPTO_working_3-way'!$I536)</f>
        <v>2.7072829131652658</v>
      </c>
      <c r="H537" s="44">
        <f>IF(OR($A537="",$B537="",$C537=""),"",'MPTO_working_3-way'!E536)</f>
        <v>3.1289895816107154</v>
      </c>
      <c r="I537" s="45">
        <f>IF(OR($A537="",$B537="",$C537=""),"",'MPTO_working_3-way'!F536)</f>
        <v>3.2231559820566682</v>
      </c>
      <c r="J537" s="46">
        <f>IF(OR($A537="",$B537="",$C537=""),"",'MPTO_working_3-way'!G536)</f>
        <v>2.7015848841083239</v>
      </c>
      <c r="K537" s="44">
        <f>IF(OR($A537="",$B537="",$C537=""),"",'OddsRatio_working_3-way'!H536)</f>
        <v>3.127735065924742</v>
      </c>
      <c r="L537" s="45">
        <f>IF(OR($A537="",$B537="",$C537=""),"",'OddsRatio_working_3-way'!I536)</f>
        <v>3.2206943649214539</v>
      </c>
      <c r="M537" s="46">
        <f>IF(OR($A537="",$B537="",$C537=""),"",'OddsRatio_working_3-way'!J536)</f>
        <v>2.7042538149397202</v>
      </c>
      <c r="N537" s="47">
        <f t="shared" si="131"/>
        <v>31.988273840317298</v>
      </c>
      <c r="O537" s="48">
        <f t="shared" si="132"/>
        <v>31.074323159165377</v>
      </c>
      <c r="P537" s="48">
        <f t="shared" si="133"/>
        <v>36.937403000517335</v>
      </c>
      <c r="Q537" t="s">
        <v>63</v>
      </c>
      <c r="R537" t="s">
        <v>153</v>
      </c>
      <c r="S537" s="38">
        <v>44215</v>
      </c>
      <c r="T537" s="50">
        <v>100</v>
      </c>
      <c r="U537" s="50">
        <f t="shared" si="134"/>
        <v>67.320261437908499</v>
      </c>
      <c r="V537" s="50">
        <f t="shared" si="135"/>
        <v>68.253968253968253</v>
      </c>
      <c r="W537" s="50">
        <f t="shared" si="136"/>
        <v>62.264150943396231</v>
      </c>
      <c r="X537" s="50">
        <f t="shared" si="137"/>
        <v>69.481880802635516</v>
      </c>
      <c r="Y537" s="50">
        <f t="shared" si="138"/>
        <v>70.415587618695284</v>
      </c>
      <c r="Z537" s="50">
        <f t="shared" si="139"/>
        <v>64.425770308123248</v>
      </c>
      <c r="AA537" s="50">
        <f t="shared" si="140"/>
        <v>-2.1616193647270165</v>
      </c>
      <c r="AB537" s="50">
        <f t="shared" si="141"/>
        <v>-2.1616193647270308</v>
      </c>
      <c r="AC537" s="50">
        <f t="shared" si="142"/>
        <v>-2.1616193647270165</v>
      </c>
      <c r="AF537">
        <v>2.31</v>
      </c>
      <c r="AG537">
        <v>1.68</v>
      </c>
      <c r="AH537" s="57" t="s">
        <v>420</v>
      </c>
      <c r="AJ537" t="s">
        <v>315</v>
      </c>
    </row>
    <row r="538" spans="1:36" ht="15" x14ac:dyDescent="0.25">
      <c r="A538">
        <v>1.88</v>
      </c>
      <c r="B538">
        <v>3.48</v>
      </c>
      <c r="C538">
        <v>4.84</v>
      </c>
      <c r="D538" s="43">
        <f t="shared" si="143"/>
        <v>2.5882785704035571E-2</v>
      </c>
      <c r="E538" s="44">
        <f>IF(OR($A538="",$B538="",$C538=""),"",A538*'MPTO_working_3-way'!$I537)</f>
        <v>1.9286596371235867</v>
      </c>
      <c r="F538" s="45">
        <f>IF(OR($A538="",$B538="",$C538=""),"",B538*'MPTO_working_3-way'!$I537)</f>
        <v>3.5700720942500439</v>
      </c>
      <c r="G538" s="46">
        <f>IF(OR($A538="",$B538="",$C538=""),"",C538*'MPTO_working_3-way'!$I537)</f>
        <v>4.965272682807532</v>
      </c>
      <c r="H538" s="44">
        <f>IF(OR($A538="",$B538="",$C538=""),"",'MPTO_working_3-way'!E537)</f>
        <v>1.9109961260121098</v>
      </c>
      <c r="I538" s="45">
        <f>IF(OR($A538="",$B538="",$C538=""),"",'MPTO_working_3-way'!F537)</f>
        <v>3.5877177504538103</v>
      </c>
      <c r="J538" s="46">
        <f>IF(OR($A538="",$B538="",$C538=""),"",'MPTO_working_3-way'!G537)</f>
        <v>5.050913842562502</v>
      </c>
      <c r="K538" s="44">
        <f>IF(OR($A538="",$B538="",$C538=""),"",'OddsRatio_working_3-way'!H537)</f>
        <v>1.9178818300508416</v>
      </c>
      <c r="L538" s="45">
        <f>IF(OR($A538="",$B538="",$C538=""),"",'OddsRatio_working_3-way'!I537)</f>
        <v>3.5867578846887365</v>
      </c>
      <c r="M538" s="46">
        <f>IF(OR($A538="",$B538="",$C538=""),"",'OddsRatio_working_3-way'!J537)</f>
        <v>5.0053025311309449</v>
      </c>
      <c r="N538" s="47">
        <f t="shared" si="131"/>
        <v>51.849480372358769</v>
      </c>
      <c r="O538" s="48">
        <f t="shared" si="132"/>
        <v>28.010638821848989</v>
      </c>
      <c r="P538" s="48">
        <f t="shared" si="133"/>
        <v>20.139880805792249</v>
      </c>
      <c r="Q538" t="s">
        <v>55</v>
      </c>
      <c r="R538" t="s">
        <v>59</v>
      </c>
      <c r="S538" s="38">
        <v>44215</v>
      </c>
      <c r="T538" s="50">
        <v>100</v>
      </c>
      <c r="U538" s="50">
        <f t="shared" si="134"/>
        <v>46.808510638297875</v>
      </c>
      <c r="V538" s="50">
        <f t="shared" si="135"/>
        <v>71.264367816091948</v>
      </c>
      <c r="W538" s="50">
        <f t="shared" si="136"/>
        <v>79.338842975206617</v>
      </c>
      <c r="X538" s="50">
        <f t="shared" si="137"/>
        <v>49.396789208701428</v>
      </c>
      <c r="Y538" s="50">
        <f t="shared" si="138"/>
        <v>73.852646386495508</v>
      </c>
      <c r="Z538" s="50">
        <f t="shared" si="139"/>
        <v>81.927121545610177</v>
      </c>
      <c r="AA538" s="50">
        <f t="shared" si="140"/>
        <v>-2.5882785704035527</v>
      </c>
      <c r="AB538" s="50">
        <f t="shared" si="141"/>
        <v>-2.5882785704035598</v>
      </c>
      <c r="AC538" s="50">
        <f t="shared" si="142"/>
        <v>-2.5882785704035598</v>
      </c>
      <c r="AF538">
        <v>2.4500000000000002</v>
      </c>
      <c r="AG538">
        <v>1.61</v>
      </c>
      <c r="AH538" s="67" t="s">
        <v>420</v>
      </c>
      <c r="AJ538" t="s">
        <v>315</v>
      </c>
    </row>
    <row r="539" spans="1:36" ht="15" x14ac:dyDescent="0.25">
      <c r="A539">
        <v>5.84</v>
      </c>
      <c r="B539">
        <v>3.73</v>
      </c>
      <c r="C539">
        <v>1.71</v>
      </c>
      <c r="D539" s="43">
        <f t="shared" si="143"/>
        <v>2.4124713095063921E-2</v>
      </c>
      <c r="E539" s="44">
        <f>IF(OR($A539="",$B539="",$C539=""),"",A539*'MPTO_working_3-way'!$I538)</f>
        <v>5.9808883244751732</v>
      </c>
      <c r="F539" s="45">
        <f>IF(OR($A539="",$B539="",$C539=""),"",B539*'MPTO_working_3-way'!$I538)</f>
        <v>3.8199851798445885</v>
      </c>
      <c r="G539" s="46">
        <f>IF(OR($A539="",$B539="",$C539=""),"",C539*'MPTO_working_3-way'!$I538)</f>
        <v>1.7512532593925592</v>
      </c>
      <c r="H539" s="44">
        <f>IF(OR($A539="",$B539="",$C539=""),"",'MPTO_working_3-way'!E538)</f>
        <v>6.1277774317031453</v>
      </c>
      <c r="I539" s="45">
        <f>IF(OR($A539="",$B539="",$C539=""),"",'MPTO_working_3-way'!F538)</f>
        <v>3.8453412410464596</v>
      </c>
      <c r="J539" s="46">
        <f>IF(OR($A539="",$B539="",$C539=""),"",'MPTO_working_3-way'!G538)</f>
        <v>1.7338422142027585</v>
      </c>
      <c r="K539" s="44">
        <f>IF(OR($A539="",$B539="",$C539=""),"",'OddsRatio_working_3-way'!H538)</f>
        <v>6.0463177395134471</v>
      </c>
      <c r="L539" s="45">
        <f>IF(OR($A539="",$B539="",$C539=""),"",'OddsRatio_working_3-way'!I538)</f>
        <v>3.8463734357172954</v>
      </c>
      <c r="M539" s="46">
        <f>IF(OR($A539="",$B539="",$C539=""),"",'OddsRatio_working_3-way'!J538)</f>
        <v>1.7402656188129231</v>
      </c>
      <c r="N539" s="47">
        <f t="shared" si="131"/>
        <v>16.719924294653179</v>
      </c>
      <c r="O539" s="48">
        <f t="shared" si="132"/>
        <v>26.178112032379243</v>
      </c>
      <c r="P539" s="48">
        <f t="shared" si="133"/>
        <v>57.101963672967592</v>
      </c>
      <c r="Q539" t="s">
        <v>179</v>
      </c>
      <c r="R539" t="s">
        <v>155</v>
      </c>
      <c r="S539" s="38">
        <v>44215</v>
      </c>
      <c r="T539" s="50">
        <v>100</v>
      </c>
      <c r="U539" s="50">
        <f t="shared" si="134"/>
        <v>82.876712328767113</v>
      </c>
      <c r="V539" s="50">
        <f t="shared" si="135"/>
        <v>73.190348525469176</v>
      </c>
      <c r="W539" s="50">
        <f t="shared" si="136"/>
        <v>41.520467836257311</v>
      </c>
      <c r="X539" s="50">
        <f t="shared" si="137"/>
        <v>85.289183638273514</v>
      </c>
      <c r="Y539" s="50">
        <f t="shared" si="138"/>
        <v>75.602819834975563</v>
      </c>
      <c r="Z539" s="50">
        <f t="shared" si="139"/>
        <v>43.932939145763704</v>
      </c>
      <c r="AA539" s="50">
        <f t="shared" si="140"/>
        <v>-2.412471309506401</v>
      </c>
      <c r="AB539" s="50">
        <f t="shared" si="141"/>
        <v>-2.4124713095063868</v>
      </c>
      <c r="AC539" s="50">
        <f t="shared" si="142"/>
        <v>-2.4124713095063939</v>
      </c>
      <c r="AF539">
        <v>2.3199999999999998</v>
      </c>
      <c r="AG539">
        <v>1.67</v>
      </c>
      <c r="AH539" s="57" t="s">
        <v>428</v>
      </c>
      <c r="AJ539" t="s">
        <v>315</v>
      </c>
    </row>
    <row r="540" spans="1:36" ht="15" x14ac:dyDescent="0.25">
      <c r="A540">
        <v>3.47</v>
      </c>
      <c r="B540">
        <v>2.94</v>
      </c>
      <c r="C540">
        <v>2.5099999999999998</v>
      </c>
      <c r="D540" s="43">
        <f t="shared" si="143"/>
        <v>2.6726866964106533E-2</v>
      </c>
      <c r="E540" s="44">
        <f>IF(OR($A540="",$B540="",$C540=""),"",A540*'MPTO_working_3-way'!$I539)</f>
        <v>3.5627422283654497</v>
      </c>
      <c r="F540" s="45">
        <f>IF(OR($A540="",$B540="",$C540=""),"",B540*'MPTO_working_3-way'!$I539)</f>
        <v>3.0185769888744733</v>
      </c>
      <c r="G540" s="46">
        <f>IF(OR($A540="",$B540="",$C540=""),"",C540*'MPTO_working_3-way'!$I539)</f>
        <v>2.577084436079907</v>
      </c>
      <c r="H540" s="44">
        <f>IF(OR($A540="",$B540="",$C540=""),"",'MPTO_working_3-way'!E539)</f>
        <v>3.5806938420005241</v>
      </c>
      <c r="I540" s="45">
        <f>IF(OR($A540="",$B540="",$C540=""),"",'MPTO_working_3-way'!F539)</f>
        <v>3.0190766508003746</v>
      </c>
      <c r="J540" s="46">
        <f>IF(OR($A540="",$B540="",$C540=""),"",'MPTO_working_3-way'!G539)</f>
        <v>2.567411108806525</v>
      </c>
      <c r="K540" s="44">
        <f>IF(OR($A540="",$B540="",$C540=""),"",'OddsRatio_working_3-way'!H539)</f>
        <v>3.571288672655399</v>
      </c>
      <c r="L540" s="45">
        <f>IF(OR($A540="",$B540="",$C540=""),"",'OddsRatio_working_3-way'!I539)</f>
        <v>3.0195546659722567</v>
      </c>
      <c r="M540" s="46">
        <f>IF(OR($A540="",$B540="",$C540=""),"",'OddsRatio_working_3-way'!J539)</f>
        <v>2.5719214152670662</v>
      </c>
      <c r="N540" s="47">
        <f t="shared" si="131"/>
        <v>28.068266966897294</v>
      </c>
      <c r="O540" s="48">
        <f t="shared" si="132"/>
        <v>33.128192644603267</v>
      </c>
      <c r="P540" s="48">
        <f t="shared" si="133"/>
        <v>38.803540388499449</v>
      </c>
      <c r="Q540" t="s">
        <v>58</v>
      </c>
      <c r="R540" t="s">
        <v>158</v>
      </c>
      <c r="S540" s="38">
        <v>44215</v>
      </c>
      <c r="T540" s="50">
        <v>100</v>
      </c>
      <c r="U540" s="50">
        <f t="shared" si="134"/>
        <v>71.181556195965413</v>
      </c>
      <c r="V540" s="50">
        <f t="shared" si="135"/>
        <v>65.986394557823132</v>
      </c>
      <c r="W540" s="50">
        <f t="shared" si="136"/>
        <v>60.15936254980079</v>
      </c>
      <c r="X540" s="50">
        <f t="shared" si="137"/>
        <v>73.854242892376078</v>
      </c>
      <c r="Y540" s="50">
        <f t="shared" si="138"/>
        <v>68.659081254233783</v>
      </c>
      <c r="Z540" s="50">
        <f t="shared" si="139"/>
        <v>62.832049246211454</v>
      </c>
      <c r="AA540" s="50">
        <f t="shared" si="140"/>
        <v>-2.6726866964106648</v>
      </c>
      <c r="AB540" s="50">
        <f t="shared" si="141"/>
        <v>-2.6726866964106506</v>
      </c>
      <c r="AC540" s="50">
        <f t="shared" si="142"/>
        <v>-2.6726866964106648</v>
      </c>
      <c r="AF540">
        <v>2.85</v>
      </c>
      <c r="AG540">
        <v>1.46</v>
      </c>
      <c r="AH540" s="57" t="s">
        <v>417</v>
      </c>
      <c r="AJ540" t="s">
        <v>412</v>
      </c>
    </row>
    <row r="541" spans="1:36" ht="15" x14ac:dyDescent="0.25">
      <c r="A541">
        <v>1.76</v>
      </c>
      <c r="B541">
        <v>3.94</v>
      </c>
      <c r="C541">
        <v>4.6399999999999997</v>
      </c>
      <c r="D541" s="43">
        <f t="shared" si="143"/>
        <v>3.7506166160113263E-2</v>
      </c>
      <c r="E541" s="44">
        <f>IF(OR($A541="",$B541="",$C541=""),"",A541*'MPTO_working_3-way'!$I540)</f>
        <v>1.8260108524417993</v>
      </c>
      <c r="F541" s="45">
        <f>IF(OR($A541="",$B541="",$C541=""),"",B541*'MPTO_working_3-way'!$I540)</f>
        <v>4.0877742946708464</v>
      </c>
      <c r="G541" s="46">
        <f>IF(OR($A541="",$B541="",$C541=""),"",C541*'MPTO_working_3-way'!$I540)</f>
        <v>4.8140286109829251</v>
      </c>
      <c r="H541" s="44">
        <f>IF(OR($A541="",$B541="",$C541=""),"",'MPTO_working_3-way'!E540)</f>
        <v>1.799597658496541</v>
      </c>
      <c r="I541" s="45">
        <f>IF(OR($A541="",$B541="",$C541=""),"",'MPTO_working_3-way'!F540)</f>
        <v>4.1441320642736246</v>
      </c>
      <c r="J541" s="46">
        <f>IF(OR($A541="",$B541="",$C541=""),"",'MPTO_working_3-way'!G540)</f>
        <v>4.9257398903962839</v>
      </c>
      <c r="K541" s="44">
        <f>IF(OR($A541="",$B541="",$C541=""),"",'OddsRatio_working_3-way'!H540)</f>
        <v>1.8091227303098421</v>
      </c>
      <c r="L541" s="45">
        <f>IF(OR($A541="",$B541="",$C541=""),"",'OddsRatio_working_3-way'!I540)</f>
        <v>4.1300274040933367</v>
      </c>
      <c r="M541" s="46">
        <f>IF(OR($A541="",$B541="",$C541=""),"",'OddsRatio_working_3-way'!J540)</f>
        <v>4.8752720241155583</v>
      </c>
      <c r="N541" s="47">
        <f t="shared" si="131"/>
        <v>54.764187116564422</v>
      </c>
      <c r="O541" s="48">
        <f t="shared" si="132"/>
        <v>24.463190184049079</v>
      </c>
      <c r="P541" s="48">
        <f t="shared" si="133"/>
        <v>20.772622699386506</v>
      </c>
      <c r="Q541" t="s">
        <v>130</v>
      </c>
      <c r="R541" t="s">
        <v>64</v>
      </c>
      <c r="S541" s="38">
        <v>44215</v>
      </c>
      <c r="T541" s="50">
        <v>100</v>
      </c>
      <c r="U541" s="50">
        <f t="shared" si="134"/>
        <v>43.181818181818187</v>
      </c>
      <c r="V541" s="50">
        <f t="shared" si="135"/>
        <v>74.619289340101517</v>
      </c>
      <c r="W541" s="50">
        <f t="shared" si="136"/>
        <v>78.448275862068954</v>
      </c>
      <c r="X541" s="50">
        <f t="shared" si="137"/>
        <v>46.932434797829515</v>
      </c>
      <c r="Y541" s="50">
        <f t="shared" si="138"/>
        <v>78.369905956112859</v>
      </c>
      <c r="Z541" s="50">
        <f t="shared" si="139"/>
        <v>82.198892478080296</v>
      </c>
      <c r="AA541" s="50">
        <f t="shared" si="140"/>
        <v>-3.7506166160113281</v>
      </c>
      <c r="AB541" s="50">
        <f t="shared" si="141"/>
        <v>-3.7506166160113423</v>
      </c>
      <c r="AC541" s="50">
        <f t="shared" si="142"/>
        <v>-3.7506166160113423</v>
      </c>
      <c r="AF541">
        <v>1.79</v>
      </c>
      <c r="AG541">
        <v>2.09</v>
      </c>
      <c r="AH541" s="57" t="s">
        <v>416</v>
      </c>
      <c r="AJ541" t="s">
        <v>316</v>
      </c>
    </row>
    <row r="542" spans="1:36" ht="15" x14ac:dyDescent="0.25">
      <c r="A542">
        <v>4.38</v>
      </c>
      <c r="B542">
        <v>3.8</v>
      </c>
      <c r="C542">
        <v>1.84</v>
      </c>
      <c r="D542" s="43">
        <f t="shared" si="143"/>
        <v>3.4946657889512345E-2</v>
      </c>
      <c r="E542" s="44">
        <f>IF(OR($A542="",$B542="",$C542=""),"",A542*'MPTO_working_3-way'!$I541)</f>
        <v>4.533066361556064</v>
      </c>
      <c r="F542" s="45">
        <f>IF(OR($A542="",$B542="",$C542=""),"",B542*'MPTO_working_3-way'!$I541)</f>
        <v>3.9327972999801468</v>
      </c>
      <c r="G542" s="46">
        <f>IF(OR($A542="",$B542="",$C542=""),"",C542*'MPTO_working_3-way'!$I541)</f>
        <v>1.9043018505167029</v>
      </c>
      <c r="H542" s="44">
        <f>IF(OR($A542="",$B542="",$C542=""),"",'MPTO_working_3-way'!E541)</f>
        <v>4.6154921992428326</v>
      </c>
      <c r="I542" s="45">
        <f>IF(OR($A542="",$B542="",$C542=""),"",'MPTO_working_3-way'!F541)</f>
        <v>3.9760007201168803</v>
      </c>
      <c r="J542" s="46">
        <f>IF(OR($A542="",$B542="",$C542=""),"",'MPTO_working_3-way'!G541)</f>
        <v>1.8803023059341295</v>
      </c>
      <c r="K542" s="44">
        <f>IF(OR($A542="",$B542="",$C542=""),"",'OddsRatio_working_3-way'!H541)</f>
        <v>4.5781618152671149</v>
      </c>
      <c r="L542" s="45">
        <f>IF(OR($A542="",$B542="",$C542=""),"",'OddsRatio_working_3-way'!I541)</f>
        <v>3.9641577167893263</v>
      </c>
      <c r="M542" s="46">
        <f>IF(OR($A542="",$B542="",$C542=""),"",'OddsRatio_working_3-way'!J541)</f>
        <v>1.8892473150367983</v>
      </c>
      <c r="N542" s="47">
        <f t="shared" si="131"/>
        <v>22.060122668416668</v>
      </c>
      <c r="O542" s="48">
        <f t="shared" si="132"/>
        <v>25.427194023069738</v>
      </c>
      <c r="P542" s="48">
        <f t="shared" si="133"/>
        <v>52.512683308513587</v>
      </c>
      <c r="Q542" t="s">
        <v>165</v>
      </c>
      <c r="R542" t="s">
        <v>66</v>
      </c>
      <c r="S542" s="38">
        <v>44215</v>
      </c>
      <c r="T542" s="50">
        <v>100</v>
      </c>
      <c r="U542" s="50">
        <f t="shared" si="134"/>
        <v>77.168949771689498</v>
      </c>
      <c r="V542" s="50">
        <f t="shared" si="135"/>
        <v>73.68421052631578</v>
      </c>
      <c r="W542" s="50">
        <f t="shared" si="136"/>
        <v>45.652173913043477</v>
      </c>
      <c r="X542" s="50">
        <f t="shared" si="137"/>
        <v>80.663615560640721</v>
      </c>
      <c r="Y542" s="50">
        <f t="shared" si="138"/>
        <v>77.178876315267019</v>
      </c>
      <c r="Z542" s="50">
        <f t="shared" si="139"/>
        <v>49.146839701994715</v>
      </c>
      <c r="AA542" s="50">
        <f t="shared" si="140"/>
        <v>-3.4946657889512238</v>
      </c>
      <c r="AB542" s="50">
        <f t="shared" si="141"/>
        <v>-3.494665788951238</v>
      </c>
      <c r="AC542" s="50">
        <f t="shared" si="142"/>
        <v>-3.494665788951238</v>
      </c>
      <c r="AF542">
        <v>1.82</v>
      </c>
      <c r="AG542">
        <v>2.04</v>
      </c>
      <c r="AH542" s="57" t="s">
        <v>423</v>
      </c>
      <c r="AJ542" t="s">
        <v>316</v>
      </c>
    </row>
    <row r="543" spans="1:36" ht="15" x14ac:dyDescent="0.25">
      <c r="A543">
        <v>1.81</v>
      </c>
      <c r="B543">
        <v>3.64</v>
      </c>
      <c r="C543">
        <v>4.78</v>
      </c>
      <c r="D543" s="43">
        <f t="shared" si="143"/>
        <v>3.6416483491080731E-2</v>
      </c>
      <c r="E543" s="44">
        <f>IF(OR($A543="",$B543="",$C543=""),"",A543*'MPTO_working_3-way'!$I542)</f>
        <v>1.8759138351188562</v>
      </c>
      <c r="F543" s="45">
        <f>IF(OR($A543="",$B543="",$C543=""),"",B543*'MPTO_working_3-way'!$I542)</f>
        <v>3.7725559999075342</v>
      </c>
      <c r="G543" s="46">
        <f>IF(OR($A543="",$B543="",$C543=""),"",C543*'MPTO_working_3-way'!$I542)</f>
        <v>4.954070791087366</v>
      </c>
      <c r="H543" s="44">
        <f>IF(OR($A543="",$B543="",$C543=""),"",'MPTO_working_3-way'!E542)</f>
        <v>1.8506613967214429</v>
      </c>
      <c r="I543" s="45">
        <f>IF(OR($A543="",$B543="",$C543=""),"",'MPTO_working_3-way'!F542)</f>
        <v>3.8082696644286211</v>
      </c>
      <c r="J543" s="46">
        <f>IF(OR($A543="",$B543="",$C543=""),"",'MPTO_working_3-way'!G542)</f>
        <v>5.0744370930359466</v>
      </c>
      <c r="K543" s="44">
        <f>IF(OR($A543="",$B543="",$C543=""),"",'OddsRatio_working_3-way'!H542)</f>
        <v>1.8600790764747384</v>
      </c>
      <c r="L543" s="45">
        <f>IF(OR($A543="",$B543="",$C543=""),"",'OddsRatio_working_3-way'!I542)</f>
        <v>3.8032206936954447</v>
      </c>
      <c r="M543" s="46">
        <f>IF(OR($A543="",$B543="",$C543=""),"",'OddsRatio_working_3-way'!J542)</f>
        <v>5.0137023568821144</v>
      </c>
      <c r="N543" s="47">
        <f t="shared" si="131"/>
        <v>53.307352463586945</v>
      </c>
      <c r="O543" s="48">
        <f t="shared" si="132"/>
        <v>26.507227461289112</v>
      </c>
      <c r="P543" s="48">
        <f t="shared" si="133"/>
        <v>20.185420075123929</v>
      </c>
      <c r="Q543" t="s">
        <v>126</v>
      </c>
      <c r="R543" t="s">
        <v>169</v>
      </c>
      <c r="S543" s="38">
        <v>44215</v>
      </c>
      <c r="T543" s="50">
        <v>100</v>
      </c>
      <c r="U543" s="50">
        <f t="shared" si="134"/>
        <v>44.751381215469614</v>
      </c>
      <c r="V543" s="50">
        <f t="shared" si="135"/>
        <v>72.527472527472526</v>
      </c>
      <c r="W543" s="50">
        <f t="shared" si="136"/>
        <v>79.079497907949786</v>
      </c>
      <c r="X543" s="50">
        <f t="shared" si="137"/>
        <v>48.393029564577681</v>
      </c>
      <c r="Y543" s="50">
        <f t="shared" si="138"/>
        <v>76.169120876580592</v>
      </c>
      <c r="Z543" s="50">
        <f t="shared" si="139"/>
        <v>82.721146257057868</v>
      </c>
      <c r="AA543" s="50">
        <f t="shared" si="140"/>
        <v>-3.6416483491080669</v>
      </c>
      <c r="AB543" s="50">
        <f t="shared" si="141"/>
        <v>-3.6416483491080669</v>
      </c>
      <c r="AC543" s="50">
        <f t="shared" si="142"/>
        <v>-3.6416483491080811</v>
      </c>
      <c r="AF543">
        <v>2.08</v>
      </c>
      <c r="AG543">
        <v>1.79</v>
      </c>
      <c r="AH543" s="57" t="s">
        <v>434</v>
      </c>
      <c r="AJ543" t="s">
        <v>316</v>
      </c>
    </row>
    <row r="544" spans="1:36" ht="15" x14ac:dyDescent="0.25">
      <c r="A544">
        <v>2.2400000000000002</v>
      </c>
      <c r="B544">
        <v>3.48</v>
      </c>
      <c r="C544">
        <v>3.28</v>
      </c>
      <c r="D544" s="43">
        <f t="shared" si="143"/>
        <v>3.8662942048139692E-2</v>
      </c>
      <c r="E544" s="44">
        <f>IF(OR($A544="",$B544="",$C544=""),"",A544*'MPTO_working_3-way'!$I543)</f>
        <v>2.3266049901878332</v>
      </c>
      <c r="F544" s="45">
        <f>IF(OR($A544="",$B544="",$C544=""),"",B544*'MPTO_working_3-way'!$I543)</f>
        <v>3.614547038327526</v>
      </c>
      <c r="G544" s="46">
        <f>IF(OR($A544="",$B544="",$C544=""),"",C544*'MPTO_working_3-way'!$I543)</f>
        <v>3.4068144499178978</v>
      </c>
      <c r="H544" s="44">
        <f>IF(OR($A544="",$B544="",$C544=""),"",'MPTO_working_3-way'!E543)</f>
        <v>2.3065873241930395</v>
      </c>
      <c r="I544" s="45">
        <f>IF(OR($A544="",$B544="",$C544=""),"",'MPTO_working_3-way'!F543)</f>
        <v>3.6434030289949351</v>
      </c>
      <c r="J544" s="46">
        <f>IF(OR($A544="",$B544="",$C544=""),"",'MPTO_working_3-way'!G543)</f>
        <v>3.4247701126433756</v>
      </c>
      <c r="K544" s="44">
        <f>IF(OR($A544="",$B544="",$C544=""),"",'OddsRatio_working_3-way'!H543)</f>
        <v>2.3150495681815064</v>
      </c>
      <c r="L544" s="45">
        <f>IF(OR($A544="",$B544="",$C544=""),"",'OddsRatio_working_3-way'!I543)</f>
        <v>3.6300991363630128</v>
      </c>
      <c r="M544" s="46">
        <f>IF(OR($A544="",$B544="",$C544=""),"",'OddsRatio_working_3-way'!J543)</f>
        <v>3.4179943673014797</v>
      </c>
      <c r="N544" s="47">
        <f t="shared" si="131"/>
        <v>42.981082058079281</v>
      </c>
      <c r="O544" s="48">
        <f t="shared" si="132"/>
        <v>27.665983853476323</v>
      </c>
      <c r="P544" s="48">
        <f t="shared" si="133"/>
        <v>29.352934088444393</v>
      </c>
      <c r="Q544" t="s">
        <v>331</v>
      </c>
      <c r="R544" t="s">
        <v>382</v>
      </c>
      <c r="S544" s="38">
        <v>44216</v>
      </c>
      <c r="T544" s="50">
        <v>100</v>
      </c>
      <c r="U544" s="50">
        <f t="shared" si="134"/>
        <v>55.357142857142868</v>
      </c>
      <c r="V544" s="50">
        <f t="shared" si="135"/>
        <v>71.264367816091948</v>
      </c>
      <c r="W544" s="50">
        <f t="shared" si="136"/>
        <v>69.512195121951223</v>
      </c>
      <c r="X544" s="50">
        <f t="shared" si="137"/>
        <v>59.22343706195683</v>
      </c>
      <c r="Y544" s="50">
        <f t="shared" si="138"/>
        <v>75.13066202090593</v>
      </c>
      <c r="Z544" s="50">
        <f t="shared" si="139"/>
        <v>73.378489326765191</v>
      </c>
      <c r="AA544" s="50">
        <f t="shared" si="140"/>
        <v>-3.8662942048139612</v>
      </c>
      <c r="AB544" s="50">
        <f t="shared" si="141"/>
        <v>-3.8662942048139826</v>
      </c>
      <c r="AC544" s="50">
        <f t="shared" si="142"/>
        <v>-3.8662942048139683</v>
      </c>
      <c r="AF544">
        <v>1.96</v>
      </c>
      <c r="AG544">
        <v>1.89</v>
      </c>
      <c r="AH544" s="57" t="s">
        <v>417</v>
      </c>
      <c r="AJ544" t="s">
        <v>413</v>
      </c>
    </row>
    <row r="545" spans="1:36" ht="15" x14ac:dyDescent="0.25">
      <c r="A545">
        <v>1.99</v>
      </c>
      <c r="B545">
        <v>3.75</v>
      </c>
      <c r="C545">
        <v>3.68</v>
      </c>
      <c r="D545" s="43">
        <f t="shared" si="143"/>
        <v>4.091835991551962E-2</v>
      </c>
      <c r="E545" s="44">
        <f>IF(OR($A545="",$B545="",$C545=""),"",A545*'MPTO_working_3-way'!$I544)</f>
        <v>2.0714275362318841</v>
      </c>
      <c r="F545" s="45">
        <f>IF(OR($A545="",$B545="",$C545=""),"",B545*'MPTO_working_3-way'!$I544)</f>
        <v>3.9034438496831987</v>
      </c>
      <c r="G545" s="46">
        <f>IF(OR($A545="",$B545="",$C545=""),"",C545*'MPTO_working_3-way'!$I544)</f>
        <v>3.8305795644891125</v>
      </c>
      <c r="H545" s="44">
        <f>IF(OR($A545="",$B545="",$C545=""),"",'MPTO_working_3-way'!E544)</f>
        <v>2.0455205666856191</v>
      </c>
      <c r="I545" s="45">
        <f>IF(OR($A545="",$B545="",$C545=""),"",'MPTO_working_3-way'!F544)</f>
        <v>3.9521440666989673</v>
      </c>
      <c r="J545" s="46">
        <f>IF(OR($A545="",$B545="",$C545=""),"",'MPTO_working_3-way'!G544)</f>
        <v>3.8744721075254662</v>
      </c>
      <c r="K545" s="44">
        <f>IF(OR($A545="",$B545="",$C545=""),"",'OddsRatio_working_3-way'!H544)</f>
        <v>2.055624601445631</v>
      </c>
      <c r="L545" s="45">
        <f>IF(OR($A545="",$B545="",$C545=""),"",'OddsRatio_working_3-way'!I544)</f>
        <v>3.932290559571197</v>
      </c>
      <c r="M545" s="46">
        <f>IF(OR($A545="",$B545="",$C545=""),"",'OddsRatio_working_3-way'!J544)</f>
        <v>3.8576504362366584</v>
      </c>
      <c r="N545" s="47">
        <f t="shared" si="131"/>
        <v>48.275886194845675</v>
      </c>
      <c r="O545" s="48">
        <f t="shared" si="132"/>
        <v>25.618403607398104</v>
      </c>
      <c r="P545" s="48">
        <f t="shared" si="133"/>
        <v>26.10571019775622</v>
      </c>
      <c r="Q545" t="s">
        <v>330</v>
      </c>
      <c r="R545" t="s">
        <v>378</v>
      </c>
      <c r="S545" s="38">
        <v>44216</v>
      </c>
      <c r="T545" s="50">
        <v>100</v>
      </c>
      <c r="U545" s="50">
        <f t="shared" si="134"/>
        <v>49.748743718592962</v>
      </c>
      <c r="V545" s="50">
        <f t="shared" si="135"/>
        <v>73.333333333333329</v>
      </c>
      <c r="W545" s="50">
        <f t="shared" si="136"/>
        <v>72.826086956521735</v>
      </c>
      <c r="X545" s="50">
        <f t="shared" si="137"/>
        <v>53.840579710144929</v>
      </c>
      <c r="Y545" s="50">
        <f t="shared" si="138"/>
        <v>77.425169324885289</v>
      </c>
      <c r="Z545" s="50">
        <f t="shared" si="139"/>
        <v>76.917922948073695</v>
      </c>
      <c r="AA545" s="50">
        <f t="shared" si="140"/>
        <v>-4.0918359915519673</v>
      </c>
      <c r="AB545" s="50">
        <f t="shared" si="141"/>
        <v>-4.0918359915519602</v>
      </c>
      <c r="AC545" s="50">
        <f t="shared" si="142"/>
        <v>-4.0918359915519602</v>
      </c>
      <c r="AF545">
        <v>1.71</v>
      </c>
      <c r="AG545">
        <v>2.17</v>
      </c>
      <c r="AH545" s="57" t="s">
        <v>434</v>
      </c>
      <c r="AJ545" t="s">
        <v>413</v>
      </c>
    </row>
    <row r="546" spans="1:36" ht="15" x14ac:dyDescent="0.25">
      <c r="A546">
        <v>2.4</v>
      </c>
      <c r="B546">
        <v>3.55</v>
      </c>
      <c r="C546">
        <v>2.94</v>
      </c>
      <c r="D546" s="43">
        <f t="shared" si="143"/>
        <v>3.8492861933505873E-2</v>
      </c>
      <c r="E546" s="44">
        <f>IF(OR($A546="",$B546="",$C546=""),"",A546*'MPTO_working_3-way'!$I545)</f>
        <v>2.4923828686404139</v>
      </c>
      <c r="F546" s="45">
        <f>IF(OR($A546="",$B546="",$C546=""),"",B546*'MPTO_working_3-way'!$I545)</f>
        <v>3.6866496598639458</v>
      </c>
      <c r="G546" s="46">
        <f>IF(OR($A546="",$B546="",$C546=""),"",C546*'MPTO_working_3-way'!$I545)</f>
        <v>3.0531690140845074</v>
      </c>
      <c r="H546" s="44">
        <f>IF(OR($A546="",$B546="",$C546=""),"",'MPTO_working_3-way'!E545)</f>
        <v>2.4762544980030841</v>
      </c>
      <c r="I546" s="45">
        <f>IF(OR($A546="",$B546="",$C546=""),"",'MPTO_working_3-way'!F545)</f>
        <v>3.7194191191756008</v>
      </c>
      <c r="J546" s="46">
        <f>IF(OR($A546="",$B546="",$C546=""),"",'MPTO_working_3-way'!G545)</f>
        <v>3.0552533359354039</v>
      </c>
      <c r="K546" s="44">
        <f>IF(OR($A546="",$B546="",$C546=""),"",'OddsRatio_working_3-way'!H545)</f>
        <v>2.4835716565126158</v>
      </c>
      <c r="L546" s="45">
        <f>IF(OR($A546="",$B546="",$C546=""),"",'OddsRatio_working_3-way'!I545)</f>
        <v>3.7022198029336937</v>
      </c>
      <c r="M546" s="46">
        <f>IF(OR($A546="",$B546="",$C546=""),"",'OddsRatio_working_3-way'!J545)</f>
        <v>3.0558064383103392</v>
      </c>
      <c r="N546" s="47">
        <f t="shared" si="131"/>
        <v>40.122246569023176</v>
      </c>
      <c r="O546" s="48">
        <f t="shared" si="132"/>
        <v>27.124899088917076</v>
      </c>
      <c r="P546" s="48">
        <f t="shared" si="133"/>
        <v>32.752854342059734</v>
      </c>
      <c r="Q546" t="s">
        <v>376</v>
      </c>
      <c r="R546" t="s">
        <v>403</v>
      </c>
      <c r="S546" s="38">
        <v>44216</v>
      </c>
      <c r="T546" s="50">
        <v>100</v>
      </c>
      <c r="U546" s="50">
        <f t="shared" si="134"/>
        <v>58.333333333333336</v>
      </c>
      <c r="V546" s="50">
        <f t="shared" si="135"/>
        <v>71.83098591549296</v>
      </c>
      <c r="W546" s="50">
        <f t="shared" si="136"/>
        <v>65.986394557823132</v>
      </c>
      <c r="X546" s="50">
        <f t="shared" si="137"/>
        <v>62.182619526683915</v>
      </c>
      <c r="Y546" s="50">
        <f t="shared" si="138"/>
        <v>75.680272108843539</v>
      </c>
      <c r="Z546" s="50">
        <f t="shared" si="139"/>
        <v>69.835680751173712</v>
      </c>
      <c r="AA546" s="50">
        <f t="shared" si="140"/>
        <v>-3.8492861933505793</v>
      </c>
      <c r="AB546" s="50">
        <f t="shared" si="141"/>
        <v>-3.8492861933505793</v>
      </c>
      <c r="AC546" s="50">
        <f t="shared" si="142"/>
        <v>-3.8492861933505793</v>
      </c>
      <c r="AF546">
        <v>1.85</v>
      </c>
      <c r="AG546">
        <v>2.0099999999999998</v>
      </c>
      <c r="AH546" s="57" t="s">
        <v>426</v>
      </c>
      <c r="AJ546" t="s">
        <v>413</v>
      </c>
    </row>
    <row r="547" spans="1:36" ht="15" x14ac:dyDescent="0.25">
      <c r="A547">
        <v>1.55</v>
      </c>
      <c r="B547">
        <v>4.1900000000000004</v>
      </c>
      <c r="C547">
        <v>6.24</v>
      </c>
      <c r="D547" s="43">
        <f t="shared" si="143"/>
        <v>4.4081185065864226E-2</v>
      </c>
      <c r="E547" s="44">
        <f>IF(OR($A547="",$B547="",$C547=""),"",A547*'MPTO_working_3-way'!$I546)</f>
        <v>1.6183258368520896</v>
      </c>
      <c r="F547" s="45">
        <f>IF(OR($A547="",$B547="",$C547=""),"",B547*'MPTO_working_3-way'!$I546)</f>
        <v>4.3747001654259714</v>
      </c>
      <c r="G547" s="46">
        <f>IF(OR($A547="",$B547="",$C547=""),"",C547*'MPTO_working_3-way'!$I546)</f>
        <v>6.5150665948109934</v>
      </c>
      <c r="H547" s="44">
        <f>IF(OR($A547="",$B547="",$C547=""),"",'MPTO_working_3-way'!E546)</f>
        <v>1.5861244262585521</v>
      </c>
      <c r="I547" s="45">
        <f>IF(OR($A547="",$B547="",$C547=""),"",'MPTO_working_3-way'!F546)</f>
        <v>4.4648885513474674</v>
      </c>
      <c r="J547" s="46">
        <f>IF(OR($A547="",$B547="",$C547=""),"",'MPTO_working_3-way'!G546)</f>
        <v>6.8698926602580732</v>
      </c>
      <c r="K547" s="44">
        <f>IF(OR($A547="",$B547="",$C547=""),"",'OddsRatio_working_3-way'!H546)</f>
        <v>1.5967603083287263</v>
      </c>
      <c r="L547" s="45">
        <f>IF(OR($A547="",$B547="",$C547=""),"",'OddsRatio_working_3-way'!I546)</f>
        <v>4.461209788306614</v>
      </c>
      <c r="M547" s="46">
        <f>IF(OR($A547="",$B547="",$C547=""),"",'OddsRatio_working_3-way'!J546)</f>
        <v>6.6854982102591398</v>
      </c>
      <c r="N547" s="47">
        <f t="shared" si="131"/>
        <v>61.792253279794672</v>
      </c>
      <c r="O547" s="48">
        <f t="shared" si="132"/>
        <v>22.858709447179415</v>
      </c>
      <c r="P547" s="48">
        <f t="shared" si="133"/>
        <v>15.349037273025919</v>
      </c>
      <c r="Q547" t="s">
        <v>377</v>
      </c>
      <c r="R547" t="s">
        <v>329</v>
      </c>
      <c r="S547" s="38">
        <v>44216</v>
      </c>
      <c r="T547" s="50">
        <v>100</v>
      </c>
      <c r="U547" s="50">
        <f t="shared" si="134"/>
        <v>35.483870967741936</v>
      </c>
      <c r="V547" s="50">
        <f t="shared" si="135"/>
        <v>76.133651551312653</v>
      </c>
      <c r="W547" s="50">
        <f t="shared" si="136"/>
        <v>83.974358974358964</v>
      </c>
      <c r="X547" s="50">
        <f t="shared" si="137"/>
        <v>39.891989474328369</v>
      </c>
      <c r="Y547" s="50">
        <f t="shared" si="138"/>
        <v>80.541770057899086</v>
      </c>
      <c r="Z547" s="50">
        <f t="shared" si="139"/>
        <v>88.382477480945411</v>
      </c>
      <c r="AA547" s="50">
        <f t="shared" si="140"/>
        <v>-4.4081185065864332</v>
      </c>
      <c r="AB547" s="50">
        <f t="shared" si="141"/>
        <v>-4.4081185065864332</v>
      </c>
      <c r="AC547" s="50">
        <f t="shared" si="142"/>
        <v>-4.4081185065864474</v>
      </c>
      <c r="AF547">
        <v>1.67</v>
      </c>
      <c r="AG547">
        <v>2.2599999999999998</v>
      </c>
      <c r="AH547" s="57" t="s">
        <v>427</v>
      </c>
      <c r="AJ547" t="s">
        <v>413</v>
      </c>
    </row>
    <row r="548" spans="1:36" ht="15" x14ac:dyDescent="0.25">
      <c r="A548">
        <v>1.32</v>
      </c>
      <c r="B548">
        <v>5.52</v>
      </c>
      <c r="C548">
        <v>9.42</v>
      </c>
      <c r="D548" s="43">
        <f t="shared" si="143"/>
        <v>4.4892290392152034E-2</v>
      </c>
      <c r="E548" s="44">
        <f>IF(OR($A548="",$B548="",$C548=""),"",A548*'MPTO_working_3-way'!$I547)</f>
        <v>1.3792578233176407</v>
      </c>
      <c r="F548" s="45">
        <f>IF(OR($A548="",$B548="",$C548=""),"",B548*'MPTO_working_3-way'!$I547)</f>
        <v>5.7678054429646783</v>
      </c>
      <c r="G548" s="46">
        <f>IF(OR($A548="",$B548="",$C548=""),"",C548*'MPTO_working_3-way'!$I547)</f>
        <v>9.8428853754940722</v>
      </c>
      <c r="H548" s="44">
        <f>IF(OR($A548="",$B548="",$C548=""),"",'MPTO_working_3-way'!E547)</f>
        <v>1.3465988386875627</v>
      </c>
      <c r="I548" s="45">
        <f>IF(OR($A548="",$B548="",$C548=""),"",'MPTO_working_3-way'!F547)</f>
        <v>6.0170164778752131</v>
      </c>
      <c r="J548" s="46">
        <f>IF(OR($A548="",$B548="",$C548=""),"",'MPTO_working_3-way'!G547)</f>
        <v>10.965752059017504</v>
      </c>
      <c r="K548" s="44">
        <f>IF(OR($A548="",$B548="",$C548=""),"",'OddsRatio_working_3-way'!H547)</f>
        <v>1.3558297160266557</v>
      </c>
      <c r="L548" s="45">
        <f>IF(OR($A548="",$B548="",$C548=""),"",'OddsRatio_working_3-way'!I547)</f>
        <v>6.0260947388765125</v>
      </c>
      <c r="M548" s="46">
        <f>IF(OR($A548="",$B548="",$C548=""),"",'OddsRatio_working_3-way'!J547)</f>
        <v>10.362769402951379</v>
      </c>
      <c r="N548" s="47">
        <f t="shared" si="131"/>
        <v>72.502760766991258</v>
      </c>
      <c r="O548" s="48">
        <f t="shared" si="132"/>
        <v>17.337616705150086</v>
      </c>
      <c r="P548" s="48">
        <f t="shared" si="133"/>
        <v>10.159622527858648</v>
      </c>
      <c r="Q548" t="s">
        <v>383</v>
      </c>
      <c r="R548" t="s">
        <v>333</v>
      </c>
      <c r="S548" s="38">
        <v>44216</v>
      </c>
      <c r="T548" s="50">
        <v>100</v>
      </c>
      <c r="U548" s="50">
        <f t="shared" si="134"/>
        <v>24.242424242424242</v>
      </c>
      <c r="V548" s="50">
        <f t="shared" si="135"/>
        <v>81.884057971014499</v>
      </c>
      <c r="W548" s="50">
        <f t="shared" si="136"/>
        <v>89.384288747346076</v>
      </c>
      <c r="X548" s="50">
        <f t="shared" si="137"/>
        <v>28.731653281639435</v>
      </c>
      <c r="Y548" s="50">
        <f t="shared" si="138"/>
        <v>86.373287010229689</v>
      </c>
      <c r="Z548" s="50">
        <f t="shared" si="139"/>
        <v>93.873517786561266</v>
      </c>
      <c r="AA548" s="50">
        <f t="shared" si="140"/>
        <v>-4.4892290392151928</v>
      </c>
      <c r="AB548" s="50">
        <f t="shared" si="141"/>
        <v>-4.4892290392151892</v>
      </c>
      <c r="AC548" s="50">
        <f t="shared" si="142"/>
        <v>-4.4892290392151892</v>
      </c>
      <c r="AF548">
        <v>1.56</v>
      </c>
      <c r="AG548">
        <v>2.5</v>
      </c>
      <c r="AH548" s="57" t="s">
        <v>429</v>
      </c>
      <c r="AJ548" t="s">
        <v>413</v>
      </c>
    </row>
    <row r="549" spans="1:36" ht="15" x14ac:dyDescent="0.25">
      <c r="A549">
        <v>2.72</v>
      </c>
      <c r="B549">
        <v>3.35</v>
      </c>
      <c r="C549">
        <v>2.81</v>
      </c>
      <c r="D549" s="43">
        <f t="shared" si="143"/>
        <v>2.2026407631092981E-2</v>
      </c>
      <c r="E549" s="44">
        <f>IF(OR($A549="",$B549="",$C549=""),"",A549*'MPTO_working_3-way'!$I548)</f>
        <v>2.7799118287565729</v>
      </c>
      <c r="F549" s="45">
        <f>IF(OR($A549="",$B549="",$C549=""),"",B549*'MPTO_working_3-way'!$I548)</f>
        <v>3.4237884655641615</v>
      </c>
      <c r="G549" s="46">
        <f>IF(OR($A549="",$B549="",$C549=""),"",C549*'MPTO_working_3-way'!$I548)</f>
        <v>2.8718942054433714</v>
      </c>
      <c r="H549" s="44">
        <f>IF(OR($A549="",$B549="",$C549=""),"",'MPTO_working_3-way'!E548)</f>
        <v>2.7754269684194397</v>
      </c>
      <c r="I549" s="45">
        <f>IF(OR($A549="",$B549="",$C549=""),"",'MPTO_working_3-way'!F548)</f>
        <v>3.434474877065782</v>
      </c>
      <c r="J549" s="46">
        <f>IF(OR($A549="",$B549="",$C549=""),"",'MPTO_working_3-way'!G548)</f>
        <v>2.8691955257765382</v>
      </c>
      <c r="K549" s="44">
        <f>IF(OR($A549="",$B549="",$C549=""),"",'OddsRatio_working_3-way'!H548)</f>
        <v>2.7776977271242149</v>
      </c>
      <c r="L549" s="45">
        <f>IF(OR($A549="",$B549="",$C549=""),"",'OddsRatio_working_3-way'!I548)</f>
        <v>3.4288311969429679</v>
      </c>
      <c r="M549" s="46">
        <f>IF(OR($A549="",$B549="",$C549=""),"",'OddsRatio_working_3-way'!J548)</f>
        <v>2.8707167942411789</v>
      </c>
      <c r="N549" s="47">
        <f t="shared" si="131"/>
        <v>35.972363930955687</v>
      </c>
      <c r="O549" s="48">
        <f t="shared" si="132"/>
        <v>29.207411908119241</v>
      </c>
      <c r="P549" s="48">
        <f t="shared" si="133"/>
        <v>34.820224160925072</v>
      </c>
      <c r="Q549" t="s">
        <v>341</v>
      </c>
      <c r="R549" t="s">
        <v>336</v>
      </c>
      <c r="S549" s="38">
        <v>44216</v>
      </c>
      <c r="T549" s="50">
        <v>100</v>
      </c>
      <c r="U549" s="50">
        <f t="shared" si="134"/>
        <v>63.235294117647051</v>
      </c>
      <c r="V549" s="50">
        <f t="shared" si="135"/>
        <v>70.149253731343279</v>
      </c>
      <c r="W549" s="50">
        <f t="shared" si="136"/>
        <v>64.412811387900362</v>
      </c>
      <c r="X549" s="50">
        <f t="shared" si="137"/>
        <v>65.437934880756359</v>
      </c>
      <c r="Y549" s="50">
        <f t="shared" si="138"/>
        <v>72.35189449445258</v>
      </c>
      <c r="Z549" s="50">
        <f t="shared" si="139"/>
        <v>66.615452151009663</v>
      </c>
      <c r="AA549" s="50">
        <f t="shared" si="140"/>
        <v>-2.2026407631093079</v>
      </c>
      <c r="AB549" s="50">
        <f t="shared" si="141"/>
        <v>-2.2026407631093008</v>
      </c>
      <c r="AC549" s="50">
        <f t="shared" si="142"/>
        <v>-2.2026407631093008</v>
      </c>
      <c r="AF549">
        <v>2.21</v>
      </c>
      <c r="AG549">
        <v>1.74</v>
      </c>
      <c r="AH549" s="57" t="s">
        <v>428</v>
      </c>
      <c r="AJ549" t="s">
        <v>410</v>
      </c>
    </row>
    <row r="550" spans="1:36" ht="15" x14ac:dyDescent="0.25">
      <c r="A550">
        <v>12.39</v>
      </c>
      <c r="B550">
        <v>7.3</v>
      </c>
      <c r="C550">
        <v>1.23</v>
      </c>
      <c r="D550" s="43">
        <f t="shared" si="143"/>
        <v>3.0704681652939492E-2</v>
      </c>
      <c r="E550" s="44">
        <f>IF(OR($A550="",$B550="",$C550=""),"",A550*'MPTO_working_3-way'!$I549)</f>
        <v>12.770431005679921</v>
      </c>
      <c r="F550" s="45">
        <f>IF(OR($A550="",$B550="",$C550=""),"",B550*'MPTO_working_3-way'!$I549)</f>
        <v>7.524144176066458</v>
      </c>
      <c r="G550" s="46">
        <f>IF(OR($A550="",$B550="",$C550=""),"",C550*'MPTO_working_3-way'!$I549)</f>
        <v>1.2677667584331156</v>
      </c>
      <c r="H550" s="44">
        <f>IF(OR($A550="",$B550="",$C550=""),"",'MPTO_working_3-way'!E549)</f>
        <v>14.189357134931136</v>
      </c>
      <c r="I550" s="45">
        <f>IF(OR($A550="",$B550="",$C550=""),"",'MPTO_working_3-way'!F549)</f>
        <v>7.8894587432017573</v>
      </c>
      <c r="J550" s="46">
        <f>IF(OR($A550="",$B550="",$C550=""),"",'MPTO_working_3-way'!G549)</f>
        <v>1.2456817877204567</v>
      </c>
      <c r="K550" s="44">
        <f>IF(OR($A550="",$B550="",$C550=""),"",'OddsRatio_working_3-way'!H549)</f>
        <v>13.459285421780594</v>
      </c>
      <c r="L550" s="45">
        <f>IF(OR($A550="",$B550="",$C550=""),"",'OddsRatio_working_3-way'!I549)</f>
        <v>7.8914396977364136</v>
      </c>
      <c r="M550" s="46">
        <f>IF(OR($A550="",$B550="",$C550=""),"",'OddsRatio_working_3-way'!J549)</f>
        <v>1.2515922429332342</v>
      </c>
      <c r="N550" s="47">
        <f t="shared" si="131"/>
        <v>7.8305892695025623</v>
      </c>
      <c r="O550" s="48">
        <f t="shared" si="132"/>
        <v>13.290548088922844</v>
      </c>
      <c r="P550" s="48">
        <f t="shared" si="133"/>
        <v>78.878862641574585</v>
      </c>
      <c r="Q550" t="s">
        <v>384</v>
      </c>
      <c r="R550" t="s">
        <v>319</v>
      </c>
      <c r="S550" s="38">
        <v>44216</v>
      </c>
      <c r="T550" s="50">
        <v>100</v>
      </c>
      <c r="U550" s="50">
        <f t="shared" si="134"/>
        <v>91.928974979822428</v>
      </c>
      <c r="V550" s="50">
        <f t="shared" si="135"/>
        <v>86.30136986301369</v>
      </c>
      <c r="W550" s="50">
        <f t="shared" si="136"/>
        <v>18.699186991869919</v>
      </c>
      <c r="X550" s="50">
        <f t="shared" si="137"/>
        <v>94.999443145116373</v>
      </c>
      <c r="Y550" s="50">
        <f t="shared" si="138"/>
        <v>89.371838028307636</v>
      </c>
      <c r="Z550" s="50">
        <f t="shared" si="139"/>
        <v>21.769655157163864</v>
      </c>
      <c r="AA550" s="50">
        <f t="shared" si="140"/>
        <v>-3.0704681652939456</v>
      </c>
      <c r="AB550" s="50">
        <f t="shared" si="141"/>
        <v>-3.0704681652939456</v>
      </c>
      <c r="AC550" s="50">
        <f t="shared" si="142"/>
        <v>-3.0704681652939456</v>
      </c>
      <c r="AF550">
        <v>1.32</v>
      </c>
      <c r="AG550">
        <v>3.59</v>
      </c>
      <c r="AH550" s="57" t="s">
        <v>431</v>
      </c>
      <c r="AJ550" t="s">
        <v>410</v>
      </c>
    </row>
    <row r="551" spans="1:36" ht="15" x14ac:dyDescent="0.25">
      <c r="A551">
        <v>4.5199999999999996</v>
      </c>
      <c r="B551">
        <v>3.87</v>
      </c>
      <c r="C551">
        <v>1.83</v>
      </c>
      <c r="D551" s="43">
        <f t="shared" si="143"/>
        <v>2.6084958301328731E-2</v>
      </c>
      <c r="E551" s="44">
        <f>IF(OR($A551="",$B551="",$C551=""),"",A551*'MPTO_working_3-way'!$I550)</f>
        <v>4.6379040115220054</v>
      </c>
      <c r="F551" s="45">
        <f>IF(OR($A551="",$B551="",$C551=""),"",B551*'MPTO_working_3-way'!$I550)</f>
        <v>3.9709487886261421</v>
      </c>
      <c r="G551" s="46">
        <f>IF(OR($A551="",$B551="",$C551=""),"",C551*'MPTO_working_3-way'!$I550)</f>
        <v>1.8777354736914316</v>
      </c>
      <c r="H551" s="44">
        <f>IF(OR($A551="",$B551="",$C551=""),"",'MPTO_working_3-way'!E550)</f>
        <v>4.7049092237767205</v>
      </c>
      <c r="I551" s="45">
        <f>IF(OR($A551="",$B551="",$C551=""),"",'MPTO_working_3-way'!F550)</f>
        <v>4.0047585066626095</v>
      </c>
      <c r="J551" s="46">
        <f>IF(OR($A551="",$B551="",$C551=""),"",'MPTO_working_3-way'!G550)</f>
        <v>1.8595894612684141</v>
      </c>
      <c r="K551" s="44">
        <f>IF(OR($A551="",$B551="",$C551=""),"",'OddsRatio_working_3-way'!H550)</f>
        <v>4.6742619915496677</v>
      </c>
      <c r="L551" s="45">
        <f>IF(OR($A551="",$B551="",$C551=""),"",'OddsRatio_working_3-way'!I550)</f>
        <v>3.9957761124282798</v>
      </c>
      <c r="M551" s="46">
        <f>IF(OR($A551="",$B551="",$C551=""),"",'OddsRatio_working_3-way'!J550)</f>
        <v>1.8663742764165412</v>
      </c>
      <c r="N551" s="47">
        <f t="shared" si="131"/>
        <v>21.561463918090737</v>
      </c>
      <c r="O551" s="48">
        <f t="shared" si="132"/>
        <v>25.182898426297189</v>
      </c>
      <c r="P551" s="48">
        <f t="shared" si="133"/>
        <v>53.255637655612084</v>
      </c>
      <c r="Q551" t="s">
        <v>386</v>
      </c>
      <c r="R551" t="s">
        <v>385</v>
      </c>
      <c r="S551" s="38">
        <v>44216</v>
      </c>
      <c r="T551" s="50">
        <v>100</v>
      </c>
      <c r="U551" s="50">
        <f t="shared" si="134"/>
        <v>77.876106194690252</v>
      </c>
      <c r="V551" s="50">
        <f t="shared" si="135"/>
        <v>74.160206718346245</v>
      </c>
      <c r="W551" s="50">
        <f t="shared" si="136"/>
        <v>45.355191256830594</v>
      </c>
      <c r="X551" s="50">
        <f t="shared" si="137"/>
        <v>80.484602024823133</v>
      </c>
      <c r="Y551" s="50">
        <f t="shared" si="138"/>
        <v>76.768702548479126</v>
      </c>
      <c r="Z551" s="50">
        <f t="shared" si="139"/>
        <v>47.963687086963482</v>
      </c>
      <c r="AA551" s="50">
        <f t="shared" si="140"/>
        <v>-2.6084958301328811</v>
      </c>
      <c r="AB551" s="50">
        <f t="shared" si="141"/>
        <v>-2.6084958301328811</v>
      </c>
      <c r="AC551" s="50">
        <f t="shared" si="142"/>
        <v>-2.6084958301328882</v>
      </c>
      <c r="AF551">
        <v>1.87</v>
      </c>
      <c r="AG551">
        <v>2.0499999999999998</v>
      </c>
      <c r="AH551" s="57" t="s">
        <v>424</v>
      </c>
      <c r="AJ551" t="s">
        <v>410</v>
      </c>
    </row>
    <row r="552" spans="1:36" ht="15" x14ac:dyDescent="0.25">
      <c r="A552">
        <v>2.96</v>
      </c>
      <c r="B552">
        <v>3.58</v>
      </c>
      <c r="C552">
        <v>2.4700000000000002</v>
      </c>
      <c r="D552" s="43">
        <f t="shared" si="143"/>
        <v>2.2025746371526989E-2</v>
      </c>
      <c r="E552" s="44">
        <f>IF(OR($A552="",$B552="",$C552=""),"",A552*'MPTO_working_3-way'!$I551)</f>
        <v>3.02519620925972</v>
      </c>
      <c r="F552" s="45">
        <f>IF(OR($A552="",$B552="",$C552=""),"",B552*'MPTO_working_3-way'!$I551)</f>
        <v>3.6588521720100666</v>
      </c>
      <c r="G552" s="46">
        <f>IF(OR($A552="",$B552="",$C552=""),"",C552*'MPTO_working_3-way'!$I551)</f>
        <v>2.5244035935376719</v>
      </c>
      <c r="H552" s="44">
        <f>IF(OR($A552="",$B552="",$C552=""),"",'MPTO_working_3-way'!E551)</f>
        <v>3.0257559391253519</v>
      </c>
      <c r="I552" s="45">
        <f>IF(OR($A552="",$B552="",$C552=""),"",'MPTO_working_3-way'!F551)</f>
        <v>3.6766369360328763</v>
      </c>
      <c r="J552" s="46">
        <f>IF(OR($A552="",$B552="",$C552=""),"",'MPTO_working_3-way'!G551)</f>
        <v>2.5156195817401326</v>
      </c>
      <c r="K552" s="44">
        <f>IF(OR($A552="",$B552="",$C552=""),"",'OddsRatio_working_3-way'!H551)</f>
        <v>3.0262613604232884</v>
      </c>
      <c r="L552" s="45">
        <f>IF(OR($A552="",$B552="",$C552=""),"",'OddsRatio_working_3-way'!I551)</f>
        <v>3.667221586679636</v>
      </c>
      <c r="M552" s="46">
        <f>IF(OR($A552="",$B552="",$C552=""),"",'OddsRatio_working_3-way'!J551)</f>
        <v>2.5196960203174665</v>
      </c>
      <c r="N552" s="47">
        <f t="shared" si="131"/>
        <v>33.055707161708526</v>
      </c>
      <c r="O552" s="48">
        <f t="shared" si="132"/>
        <v>27.330975753814869</v>
      </c>
      <c r="P552" s="48">
        <f t="shared" si="133"/>
        <v>39.613317084476606</v>
      </c>
      <c r="Q552" t="s">
        <v>335</v>
      </c>
      <c r="R552" t="s">
        <v>340</v>
      </c>
      <c r="S552" s="38">
        <v>44216</v>
      </c>
      <c r="T552" s="50">
        <v>100</v>
      </c>
      <c r="U552" s="50">
        <f t="shared" si="134"/>
        <v>66.21621621621621</v>
      </c>
      <c r="V552" s="50">
        <f t="shared" si="135"/>
        <v>72.067039106145245</v>
      </c>
      <c r="W552" s="50">
        <f t="shared" si="136"/>
        <v>59.514170040485837</v>
      </c>
      <c r="X552" s="50">
        <f t="shared" si="137"/>
        <v>68.418790853368918</v>
      </c>
      <c r="Y552" s="50">
        <f t="shared" si="138"/>
        <v>74.269613743297953</v>
      </c>
      <c r="Z552" s="50">
        <f t="shared" si="139"/>
        <v>61.716744677638523</v>
      </c>
      <c r="AA552" s="50">
        <f t="shared" si="140"/>
        <v>-2.2025746371527077</v>
      </c>
      <c r="AB552" s="50">
        <f t="shared" si="141"/>
        <v>-2.2025746371527077</v>
      </c>
      <c r="AC552" s="50">
        <f t="shared" si="142"/>
        <v>-2.2025746371526864</v>
      </c>
      <c r="AF552">
        <v>1.64</v>
      </c>
      <c r="AG552">
        <v>2.39</v>
      </c>
      <c r="AH552" s="57" t="s">
        <v>420</v>
      </c>
      <c r="AJ552" t="s">
        <v>410</v>
      </c>
    </row>
    <row r="553" spans="1:36" ht="15" x14ac:dyDescent="0.25">
      <c r="A553">
        <v>1.54</v>
      </c>
      <c r="B553">
        <v>4.13</v>
      </c>
      <c r="C553">
        <v>7.44</v>
      </c>
      <c r="D553" s="43">
        <f t="shared" si="143"/>
        <v>2.5890002106513821E-2</v>
      </c>
      <c r="E553" s="44">
        <f>IF(OR($A553="",$B553="",$C553=""),"",A553*'MPTO_working_3-way'!$I552)</f>
        <v>1.5798706032440313</v>
      </c>
      <c r="F553" s="45">
        <f>IF(OR($A553="",$B553="",$C553=""),"",B553*'MPTO_working_3-way'!$I552)</f>
        <v>4.2369257086999017</v>
      </c>
      <c r="G553" s="46">
        <f>IF(OR($A553="",$B553="",$C553=""),"",C553*'MPTO_working_3-way'!$I552)</f>
        <v>7.6326216156724636</v>
      </c>
      <c r="H553" s="44">
        <f>IF(OR($A553="",$B553="",$C553=""),"",'MPTO_working_3-way'!E552)</f>
        <v>1.560742582761111</v>
      </c>
      <c r="I553" s="45">
        <f>IF(OR($A553="",$B553="",$C553=""),"",'MPTO_working_3-way'!F552)</f>
        <v>4.2826414922211171</v>
      </c>
      <c r="J553" s="46">
        <f>IF(OR($A553="",$B553="",$C553=""),"",'MPTO_working_3-way'!G552)</f>
        <v>7.9504779706944992</v>
      </c>
      <c r="K553" s="44">
        <f>IF(OR($A553="",$B553="",$C553=""),"",'OddsRatio_working_3-way'!H552)</f>
        <v>1.5673101340037796</v>
      </c>
      <c r="L553" s="45">
        <f>IF(OR($A553="",$B553="",$C553=""),"",'OddsRatio_working_3-way'!I552)</f>
        <v>4.288297628577463</v>
      </c>
      <c r="M553" s="46">
        <f>IF(OR($A553="",$B553="",$C553=""),"",'OddsRatio_working_3-way'!J552)</f>
        <v>7.7656986351561841</v>
      </c>
      <c r="N553" s="47">
        <f t="shared" si="131"/>
        <v>63.29632299927902</v>
      </c>
      <c r="O553" s="48">
        <f t="shared" si="132"/>
        <v>23.602018745493876</v>
      </c>
      <c r="P553" s="48">
        <f t="shared" si="133"/>
        <v>13.101658255227107</v>
      </c>
      <c r="Q553" t="s">
        <v>345</v>
      </c>
      <c r="R553" t="s">
        <v>343</v>
      </c>
      <c r="S553" s="38">
        <v>44216</v>
      </c>
      <c r="T553" s="50">
        <v>100</v>
      </c>
      <c r="U553" s="50">
        <f t="shared" si="134"/>
        <v>35.064935064935064</v>
      </c>
      <c r="V553" s="50">
        <f t="shared" si="135"/>
        <v>75.786924939467312</v>
      </c>
      <c r="W553" s="50">
        <f t="shared" si="136"/>
        <v>86.559139784946225</v>
      </c>
      <c r="X553" s="50">
        <f t="shared" si="137"/>
        <v>37.653935275586448</v>
      </c>
      <c r="Y553" s="50">
        <f t="shared" si="138"/>
        <v>78.375925150118704</v>
      </c>
      <c r="Z553" s="50">
        <f t="shared" si="139"/>
        <v>89.148139995597617</v>
      </c>
      <c r="AA553" s="50">
        <f t="shared" si="140"/>
        <v>-2.5890002106513847</v>
      </c>
      <c r="AB553" s="50">
        <f t="shared" si="141"/>
        <v>-2.5890002106513919</v>
      </c>
      <c r="AC553" s="50">
        <f t="shared" si="142"/>
        <v>-2.5890002106513919</v>
      </c>
      <c r="AF553">
        <v>1.79</v>
      </c>
      <c r="AG553">
        <v>2.12</v>
      </c>
      <c r="AH553" s="57" t="s">
        <v>427</v>
      </c>
      <c r="AJ553" t="s">
        <v>410</v>
      </c>
    </row>
    <row r="554" spans="1:36" ht="15" x14ac:dyDescent="0.25">
      <c r="A554">
        <v>1.24</v>
      </c>
      <c r="B554">
        <v>6.1</v>
      </c>
      <c r="C554">
        <v>11.61</v>
      </c>
      <c r="D554" s="43">
        <f t="shared" si="143"/>
        <v>5.6518683404913395E-2</v>
      </c>
      <c r="E554" s="44">
        <f>IF(OR($A554="",$B554="",$C554=""),"",A554*'MPTO_working_3-way'!$I553)</f>
        <v>1.3100831674220925</v>
      </c>
      <c r="F554" s="45">
        <f>IF(OR($A554="",$B554="",$C554=""),"",B554*'MPTO_working_3-way'!$I553)</f>
        <v>6.4447639687699709</v>
      </c>
      <c r="G554" s="46">
        <f>IF(OR($A554="",$B554="",$C554=""),"",C554*'MPTO_working_3-way'!$I553)</f>
        <v>12.266181914331044</v>
      </c>
      <c r="H554" s="44">
        <f>IF(OR($A554="",$B554="",$C554=""),"",'MPTO_working_3-way'!E553)</f>
        <v>1.2696606124232312</v>
      </c>
      <c r="I554" s="45">
        <f>IF(OR($A554="",$B554="",$C554=""),"",'MPTO_working_3-way'!F553)</f>
        <v>6.892042660148217</v>
      </c>
      <c r="J554" s="46">
        <f>IF(OR($A554="",$B554="",$C554=""),"",'MPTO_working_3-way'!G553)</f>
        <v>14.860368308003336</v>
      </c>
      <c r="K554" s="44">
        <f>IF(OR($A554="",$B554="",$C554=""),"",'OddsRatio_working_3-way'!H553)</f>
        <v>1.2799095345157183</v>
      </c>
      <c r="L554" s="45">
        <f>IF(OR($A554="",$B554="",$C554=""),"",'OddsRatio_working_3-way'!I553)</f>
        <v>6.9480776084590117</v>
      </c>
      <c r="M554" s="46">
        <f>IF(OR($A554="",$B554="",$C554=""),"",'OddsRatio_working_3-way'!J553)</f>
        <v>13.374334005049041</v>
      </c>
      <c r="N554" s="47">
        <f t="shared" si="131"/>
        <v>76.331031866300776</v>
      </c>
      <c r="O554" s="48">
        <f t="shared" si="132"/>
        <v>15.516472051510322</v>
      </c>
      <c r="P554" s="48">
        <f t="shared" si="133"/>
        <v>8.1524960821888861</v>
      </c>
      <c r="Q554" t="s">
        <v>68</v>
      </c>
      <c r="R554" t="s">
        <v>136</v>
      </c>
      <c r="S554" s="38">
        <v>44216</v>
      </c>
      <c r="T554" s="50">
        <v>100</v>
      </c>
      <c r="U554" s="50">
        <f t="shared" si="134"/>
        <v>19.35483870967742</v>
      </c>
      <c r="V554" s="50">
        <f t="shared" si="135"/>
        <v>83.606557377049185</v>
      </c>
      <c r="W554" s="50">
        <f t="shared" si="136"/>
        <v>91.386735572782086</v>
      </c>
      <c r="X554" s="50">
        <f t="shared" si="137"/>
        <v>25.006707050168735</v>
      </c>
      <c r="Y554" s="50">
        <f t="shared" si="138"/>
        <v>89.258425717540504</v>
      </c>
      <c r="Z554" s="50">
        <f t="shared" si="139"/>
        <v>97.03860391327342</v>
      </c>
      <c r="AA554" s="50">
        <f t="shared" si="140"/>
        <v>-5.6518683404913155</v>
      </c>
      <c r="AB554" s="50">
        <f t="shared" si="141"/>
        <v>-5.651868340491319</v>
      </c>
      <c r="AC554" s="50">
        <f t="shared" si="142"/>
        <v>-5.6518683404913332</v>
      </c>
      <c r="AF554">
        <v>1.47</v>
      </c>
      <c r="AG554">
        <v>2.65</v>
      </c>
      <c r="AH554" s="57" t="s">
        <v>423</v>
      </c>
      <c r="AJ554" t="s">
        <v>443</v>
      </c>
    </row>
    <row r="555" spans="1:36" ht="15" x14ac:dyDescent="0.25">
      <c r="A555">
        <v>6.32</v>
      </c>
      <c r="B555">
        <v>4.41</v>
      </c>
      <c r="C555">
        <v>1.56</v>
      </c>
      <c r="D555" s="43">
        <f t="shared" si="143"/>
        <v>2.6010858741419174E-2</v>
      </c>
      <c r="E555" s="44">
        <f>IF(OR($A555="",$B555="",$C555=""),"",A555*'MPTO_working_3-way'!$I554)</f>
        <v>6.4843886272457691</v>
      </c>
      <c r="F555" s="45">
        <f>IF(OR($A555="",$B555="",$C555=""),"",B555*'MPTO_working_3-way'!$I554)</f>
        <v>4.5247078870496589</v>
      </c>
      <c r="G555" s="46">
        <f>IF(OR($A555="",$B555="",$C555=""),"",C555*'MPTO_working_3-way'!$I554)</f>
        <v>1.6005769396366141</v>
      </c>
      <c r="H555" s="44">
        <f>IF(OR($A555="",$B555="",$C555=""),"",'MPTO_working_3-way'!E554)</f>
        <v>6.6863887562928426</v>
      </c>
      <c r="I555" s="45">
        <f>IF(OR($A555="",$B555="",$C555=""),"",'MPTO_working_3-way'!F554)</f>
        <v>4.5853242867917903</v>
      </c>
      <c r="J555" s="46">
        <f>IF(OR($A555="",$B555="",$C555=""),"",'MPTO_working_3-way'!G554)</f>
        <v>1.5813893128971377</v>
      </c>
      <c r="K555" s="44">
        <f>IF(OR($A555="",$B555="",$C555=""),"",'OddsRatio_working_3-way'!H554)</f>
        <v>6.5847094277836629</v>
      </c>
      <c r="L555" s="45">
        <f>IF(OR($A555="",$B555="",$C555=""),"",'OddsRatio_working_3-way'!I554)</f>
        <v>4.579672772319979</v>
      </c>
      <c r="M555" s="46">
        <f>IF(OR($A555="",$B555="",$C555=""),"",'OddsRatio_working_3-way'!J554)</f>
        <v>1.5878641502930173</v>
      </c>
      <c r="N555" s="47">
        <f t="shared" si="131"/>
        <v>15.42165433759247</v>
      </c>
      <c r="O555" s="48">
        <f t="shared" si="132"/>
        <v>22.100874243443176</v>
      </c>
      <c r="P555" s="48">
        <f t="shared" si="133"/>
        <v>62.477471418964356</v>
      </c>
      <c r="Q555" t="s">
        <v>41</v>
      </c>
      <c r="R555" t="s">
        <v>137</v>
      </c>
      <c r="S555" s="38">
        <v>44216</v>
      </c>
      <c r="T555" s="50">
        <v>100</v>
      </c>
      <c r="U555" s="50">
        <f t="shared" si="134"/>
        <v>84.177215189873408</v>
      </c>
      <c r="V555" s="50">
        <f t="shared" si="135"/>
        <v>77.32426303854875</v>
      </c>
      <c r="W555" s="50">
        <f t="shared" si="136"/>
        <v>35.897435897435898</v>
      </c>
      <c r="X555" s="50">
        <f t="shared" si="137"/>
        <v>86.778301064015338</v>
      </c>
      <c r="Y555" s="50">
        <f t="shared" si="138"/>
        <v>79.92534891269068</v>
      </c>
      <c r="Z555" s="50">
        <f t="shared" si="139"/>
        <v>38.498521771577828</v>
      </c>
      <c r="AA555" s="50">
        <f t="shared" si="140"/>
        <v>-2.6010858741419298</v>
      </c>
      <c r="AB555" s="50">
        <f t="shared" si="141"/>
        <v>-2.6010858741419298</v>
      </c>
      <c r="AC555" s="50">
        <f t="shared" si="142"/>
        <v>-2.6010858741419298</v>
      </c>
      <c r="AF555">
        <v>1.78</v>
      </c>
      <c r="AG555">
        <v>2.14</v>
      </c>
      <c r="AH555" s="57" t="s">
        <v>428</v>
      </c>
      <c r="AJ555" t="s">
        <v>443</v>
      </c>
    </row>
    <row r="556" spans="1:36" ht="15" x14ac:dyDescent="0.25">
      <c r="A556">
        <v>1.61</v>
      </c>
      <c r="B556">
        <v>3.91</v>
      </c>
      <c r="C556">
        <v>6.41</v>
      </c>
      <c r="D556" s="43">
        <f t="shared" si="143"/>
        <v>3.2878728375295152E-2</v>
      </c>
      <c r="E556" s="44">
        <f>IF(OR($A556="",$B556="",$C556=""),"",A556*'MPTO_working_3-way'!$I555)</f>
        <v>1.6629347526842253</v>
      </c>
      <c r="F556" s="45">
        <f>IF(OR($A556="",$B556="",$C556=""),"",B556*'MPTO_working_3-way'!$I555)</f>
        <v>4.0385558279474045</v>
      </c>
      <c r="G556" s="46">
        <f>IF(OR($A556="",$B556="",$C556=""),"",C556*'MPTO_working_3-way'!$I555)</f>
        <v>6.6207526488856416</v>
      </c>
      <c r="H556" s="44">
        <f>IF(OR($A556="",$B556="",$C556=""),"",'MPTO_working_3-way'!E555)</f>
        <v>1.6389185832920485</v>
      </c>
      <c r="I556" s="45">
        <f>IF(OR($A556="",$B556="",$C556=""),"",'MPTO_working_3-way'!F555)</f>
        <v>4.0850524325587143</v>
      </c>
      <c r="J556" s="46">
        <f>IF(OR($A556="",$B556="",$C556=""),"",'MPTO_working_3-way'!G555)</f>
        <v>6.8943329792236767</v>
      </c>
      <c r="K556" s="44">
        <f>IF(OR($A556="",$B556="",$C556=""),"",'OddsRatio_working_3-way'!H555)</f>
        <v>1.6473308026859725</v>
      </c>
      <c r="L556" s="45">
        <f>IF(OR($A556="",$B556="",$C556=""),"",'OddsRatio_working_3-way'!I555)</f>
        <v>4.0880862882232458</v>
      </c>
      <c r="M556" s="46">
        <f>IF(OR($A556="",$B556="",$C556=""),"",'OddsRatio_working_3-way'!J555)</f>
        <v>6.7410813811985442</v>
      </c>
      <c r="N556" s="47">
        <f t="shared" si="131"/>
        <v>60.134650405606749</v>
      </c>
      <c r="O556" s="48">
        <f t="shared" si="132"/>
        <v>24.761326637602778</v>
      </c>
      <c r="P556" s="48">
        <f t="shared" si="133"/>
        <v>15.104022956790464</v>
      </c>
      <c r="Q556" t="s">
        <v>37</v>
      </c>
      <c r="R556" t="s">
        <v>82</v>
      </c>
      <c r="S556" s="38">
        <v>44216</v>
      </c>
      <c r="T556" s="50">
        <v>100</v>
      </c>
      <c r="U556" s="50">
        <f t="shared" si="134"/>
        <v>37.888198757763973</v>
      </c>
      <c r="V556" s="50">
        <f t="shared" si="135"/>
        <v>74.424552429667528</v>
      </c>
      <c r="W556" s="50">
        <f t="shared" si="136"/>
        <v>84.399375975039007</v>
      </c>
      <c r="X556" s="50">
        <f t="shared" si="137"/>
        <v>41.176071595293486</v>
      </c>
      <c r="Y556" s="50">
        <f t="shared" si="138"/>
        <v>77.71242526719702</v>
      </c>
      <c r="Z556" s="50">
        <f t="shared" si="139"/>
        <v>87.687248812568512</v>
      </c>
      <c r="AA556" s="50">
        <f t="shared" si="140"/>
        <v>-3.2878728375295125</v>
      </c>
      <c r="AB556" s="50">
        <f t="shared" si="141"/>
        <v>-3.2878728375294912</v>
      </c>
      <c r="AC556" s="50">
        <f t="shared" si="142"/>
        <v>-3.2878728375295054</v>
      </c>
      <c r="AF556">
        <v>1.87</v>
      </c>
      <c r="AG556">
        <v>2.02</v>
      </c>
      <c r="AH556" s="57" t="s">
        <v>423</v>
      </c>
      <c r="AJ556" t="s">
        <v>444</v>
      </c>
    </row>
    <row r="557" spans="1:36" ht="15" x14ac:dyDescent="0.25">
      <c r="A557">
        <v>1.62</v>
      </c>
      <c r="B557">
        <v>3.76</v>
      </c>
      <c r="C557">
        <v>6.74</v>
      </c>
      <c r="D557" s="43">
        <f t="shared" si="143"/>
        <v>3.1609349948049648E-2</v>
      </c>
      <c r="E557" s="44">
        <f>IF(OR($A557="",$B557="",$C557=""),"",A557*'MPTO_working_3-way'!$I556)</f>
        <v>1.6712071469158405</v>
      </c>
      <c r="F557" s="45">
        <f>IF(OR($A557="",$B557="",$C557=""),"",B557*'MPTO_working_3-way'!$I556)</f>
        <v>3.8788511558046666</v>
      </c>
      <c r="G557" s="46">
        <f>IF(OR($A557="",$B557="",$C557=""),"",C557*'MPTO_working_3-way'!$I556)</f>
        <v>6.9530470186498547</v>
      </c>
      <c r="H557" s="44">
        <f>IF(OR($A557="",$B557="",$C557=""),"",'MPTO_working_3-way'!E556)</f>
        <v>1.6481320466159224</v>
      </c>
      <c r="I557" s="45">
        <f>IF(OR($A557="",$B557="",$C557=""),"",'MPTO_working_3-way'!F556)</f>
        <v>3.9151049147377024</v>
      </c>
      <c r="J557" s="46">
        <f>IF(OR($A557="",$B557="",$C557=""),"",'MPTO_working_3-way'!G556)</f>
        <v>7.2552354256814109</v>
      </c>
      <c r="K557" s="44">
        <f>IF(OR($A557="",$B557="",$C557=""),"",'OddsRatio_working_3-way'!H556)</f>
        <v>1.6563896102613167</v>
      </c>
      <c r="L557" s="45">
        <f>IF(OR($A557="",$B557="",$C557=""),"",'OddsRatio_working_3-way'!I556)</f>
        <v>3.9219924585826358</v>
      </c>
      <c r="M557" s="46">
        <f>IF(OR($A557="",$B557="",$C557=""),"",'OddsRatio_working_3-way'!J556)</f>
        <v>7.0768973595160629</v>
      </c>
      <c r="N557" s="47">
        <f t="shared" si="131"/>
        <v>59.83698680594253</v>
      </c>
      <c r="O557" s="48">
        <f t="shared" si="132"/>
        <v>25.780829421709285</v>
      </c>
      <c r="P557" s="48">
        <f t="shared" si="133"/>
        <v>14.382183772348203</v>
      </c>
      <c r="Q557" t="s">
        <v>42</v>
      </c>
      <c r="R557" t="s">
        <v>44</v>
      </c>
      <c r="S557" s="38">
        <v>44216</v>
      </c>
      <c r="T557" s="50">
        <v>100</v>
      </c>
      <c r="U557" s="50">
        <f t="shared" si="134"/>
        <v>38.271604938271601</v>
      </c>
      <c r="V557" s="50">
        <f t="shared" si="135"/>
        <v>73.40425531914893</v>
      </c>
      <c r="W557" s="50">
        <f t="shared" si="136"/>
        <v>85.163204747774472</v>
      </c>
      <c r="X557" s="50">
        <f t="shared" si="137"/>
        <v>41.432539933076583</v>
      </c>
      <c r="Y557" s="50">
        <f t="shared" si="138"/>
        <v>76.565190313953906</v>
      </c>
      <c r="Z557" s="50">
        <f t="shared" si="139"/>
        <v>88.324139742579462</v>
      </c>
      <c r="AA557" s="50">
        <f t="shared" si="140"/>
        <v>-3.1609349948049825</v>
      </c>
      <c r="AB557" s="50">
        <f t="shared" si="141"/>
        <v>-3.1609349948049754</v>
      </c>
      <c r="AC557" s="50">
        <f t="shared" si="142"/>
        <v>-3.1609349948049896</v>
      </c>
      <c r="AF557">
        <v>2.0699999999999998</v>
      </c>
      <c r="AG557">
        <v>1.83</v>
      </c>
      <c r="AH557" s="57" t="s">
        <v>427</v>
      </c>
      <c r="AJ557" t="s">
        <v>444</v>
      </c>
    </row>
    <row r="558" spans="1:36" s="50" customFormat="1" ht="15" x14ac:dyDescent="0.25">
      <c r="A558">
        <v>2.25</v>
      </c>
      <c r="B558">
        <v>3.39</v>
      </c>
      <c r="C558">
        <v>3.45</v>
      </c>
      <c r="D558" s="43">
        <f t="shared" si="143"/>
        <v>2.9284767645675558E-2</v>
      </c>
      <c r="E558" s="44">
        <f>IF(OR($A558="",$B558="",$C558=""),"",A558*'MPTO_working_3-way'!$I557)</f>
        <v>2.31589072720277</v>
      </c>
      <c r="F558" s="45">
        <f>IF(OR($A558="",$B558="",$C558=""),"",B558*'MPTO_working_3-way'!$I557)</f>
        <v>3.4892753623188404</v>
      </c>
      <c r="G558" s="46">
        <f>IF(OR($A558="",$B558="",$C558=""),"",C558*'MPTO_working_3-way'!$I557)</f>
        <v>3.551032448377581</v>
      </c>
      <c r="H558" s="44">
        <f>IF(OR($A558="",$B558="",$C558=""),"",'MPTO_working_3-way'!E557)</f>
        <v>2.300527816936039</v>
      </c>
      <c r="I558" s="45">
        <f>IF(OR($A558="",$B558="",$C558=""),"",'MPTO_working_3-way'!F557)</f>
        <v>3.5060204846365224</v>
      </c>
      <c r="J558" s="46">
        <f>IF(OR($A558="",$B558="",$C558=""),"",'MPTO_working_3-way'!G557)</f>
        <v>3.5702365810226406</v>
      </c>
      <c r="K558" s="44">
        <f>IF(OR($A558="",$B558="",$C558=""),"",'OddsRatio_working_3-way'!H557)</f>
        <v>2.3070478337202616</v>
      </c>
      <c r="L558" s="45">
        <f>IF(OR($A558="",$B558="",$C558=""),"",'OddsRatio_working_3-way'!I557)</f>
        <v>3.4990754580731389</v>
      </c>
      <c r="M558" s="46">
        <f>IF(OR($A558="",$B558="",$C558=""),"",'OddsRatio_working_3-way'!J557)</f>
        <v>3.5618137540917116</v>
      </c>
      <c r="N558" s="47">
        <f t="shared" si="131"/>
        <v>43.179930220966945</v>
      </c>
      <c r="O558" s="48">
        <f t="shared" si="132"/>
        <v>28.659245721880712</v>
      </c>
      <c r="P558" s="48">
        <f t="shared" si="133"/>
        <v>28.16082405715235</v>
      </c>
      <c r="Q558" t="s">
        <v>48</v>
      </c>
      <c r="R558" t="s">
        <v>85</v>
      </c>
      <c r="S558" s="38">
        <v>44216</v>
      </c>
      <c r="T558" s="50">
        <v>100</v>
      </c>
      <c r="U558" s="50">
        <f t="shared" si="134"/>
        <v>55.55555555555555</v>
      </c>
      <c r="V558" s="50">
        <f t="shared" si="135"/>
        <v>70.501474926253692</v>
      </c>
      <c r="W558" s="50">
        <f t="shared" si="136"/>
        <v>71.014492753623188</v>
      </c>
      <c r="X558" s="50">
        <f t="shared" si="137"/>
        <v>58.484032320123127</v>
      </c>
      <c r="Y558" s="50">
        <f t="shared" si="138"/>
        <v>73.429951690821255</v>
      </c>
      <c r="Z558" s="50">
        <f t="shared" si="139"/>
        <v>73.94296951819075</v>
      </c>
      <c r="AA558" s="50">
        <f t="shared" si="140"/>
        <v>-2.9284767645675771</v>
      </c>
      <c r="AB558" s="50">
        <f t="shared" si="141"/>
        <v>-2.9284767645675629</v>
      </c>
      <c r="AC558" s="50">
        <f t="shared" si="142"/>
        <v>-2.9284767645675629</v>
      </c>
      <c r="AD558" s="51"/>
      <c r="AE558" s="51"/>
      <c r="AF558">
        <v>2.06</v>
      </c>
      <c r="AG558">
        <v>1.84</v>
      </c>
      <c r="AH558" s="57" t="s">
        <v>431</v>
      </c>
      <c r="AI558" s="51"/>
      <c r="AJ558" t="s">
        <v>444</v>
      </c>
    </row>
    <row r="559" spans="1:36" ht="15" x14ac:dyDescent="0.25">
      <c r="A559">
        <v>3.14</v>
      </c>
      <c r="B559">
        <v>3.31</v>
      </c>
      <c r="C559">
        <v>2.46</v>
      </c>
      <c r="D559" s="43">
        <f t="shared" si="143"/>
        <v>2.7090206245645732E-2</v>
      </c>
      <c r="E559" s="44">
        <f>IF(OR($A559="",$B559="",$C559=""),"",A559*'MPTO_working_3-way'!$I558)</f>
        <v>3.2250632476113279</v>
      </c>
      <c r="F559" s="45">
        <f>IF(OR($A559="",$B559="",$C559=""),"",B559*'MPTO_working_3-way'!$I558)</f>
        <v>3.3996685826730872</v>
      </c>
      <c r="G559" s="46">
        <f>IF(OR($A559="",$B559="",$C559=""),"",C559*'MPTO_working_3-way'!$I558)</f>
        <v>2.5266419073642883</v>
      </c>
      <c r="H559" s="44">
        <f>IF(OR($A559="",$B559="",$C559=""),"",'MPTO_working_3-way'!E558)</f>
        <v>3.2316310095856084</v>
      </c>
      <c r="I559" s="45">
        <f>IF(OR($A559="",$B559="",$C559=""),"",'MPTO_working_3-way'!F558)</f>
        <v>3.4119825463453668</v>
      </c>
      <c r="J559" s="46">
        <f>IF(OR($A559="",$B559="",$C559=""),"",'MPTO_working_3-way'!G558)</f>
        <v>2.5158878551267652</v>
      </c>
      <c r="K559" s="44">
        <f>IF(OR($A559="",$B559="",$C559=""),"",'OddsRatio_working_3-way'!H558)</f>
        <v>3.2289966292283174</v>
      </c>
      <c r="L559" s="45">
        <f>IF(OR($A559="",$B559="",$C559=""),"",'OddsRatio_working_3-way'!I558)</f>
        <v>3.4060664549146793</v>
      </c>
      <c r="M559" s="46">
        <f>IF(OR($A559="",$B559="",$C559=""),"",'OddsRatio_working_3-way'!J558)</f>
        <v>2.5207173264828713</v>
      </c>
      <c r="N559" s="47">
        <f t="shared" si="131"/>
        <v>31.007143836346746</v>
      </c>
      <c r="O559" s="48">
        <f t="shared" si="132"/>
        <v>29.414631917259452</v>
      </c>
      <c r="P559" s="48">
        <f t="shared" si="133"/>
        <v>39.578224246393816</v>
      </c>
      <c r="Q559" t="s">
        <v>47</v>
      </c>
      <c r="R559" t="s">
        <v>76</v>
      </c>
      <c r="S559" s="38">
        <v>44216</v>
      </c>
      <c r="T559" s="50">
        <v>100</v>
      </c>
      <c r="U559" s="50">
        <f t="shared" si="134"/>
        <v>68.152866242038215</v>
      </c>
      <c r="V559" s="50">
        <f t="shared" si="135"/>
        <v>69.78851963746223</v>
      </c>
      <c r="W559" s="50">
        <f t="shared" si="136"/>
        <v>59.349593495934961</v>
      </c>
      <c r="X559" s="50">
        <f t="shared" si="137"/>
        <v>70.861886866602802</v>
      </c>
      <c r="Y559" s="50">
        <f t="shared" si="138"/>
        <v>72.497540262026817</v>
      </c>
      <c r="Z559" s="50">
        <f t="shared" si="139"/>
        <v>62.058614120499541</v>
      </c>
      <c r="AA559" s="50">
        <f t="shared" si="140"/>
        <v>-2.7090206245645874</v>
      </c>
      <c r="AB559" s="50">
        <f t="shared" si="141"/>
        <v>-2.7090206245645874</v>
      </c>
      <c r="AC559" s="50">
        <f t="shared" si="142"/>
        <v>-2.7090206245645803</v>
      </c>
      <c r="AF559">
        <v>2.41</v>
      </c>
      <c r="AG559">
        <v>1.61</v>
      </c>
      <c r="AH559" s="57" t="s">
        <v>431</v>
      </c>
      <c r="AJ559" t="s">
        <v>444</v>
      </c>
    </row>
    <row r="560" spans="1:36" ht="15" x14ac:dyDescent="0.25">
      <c r="A560">
        <v>2.69</v>
      </c>
      <c r="B560">
        <v>3.16</v>
      </c>
      <c r="C560">
        <v>2.95</v>
      </c>
      <c r="D560" s="43">
        <f t="shared" si="143"/>
        <v>2.7185958945900035E-2</v>
      </c>
      <c r="E560" s="44">
        <f>IF(OR($A560="",$B560="",$C560=""),"",A560*'MPTO_working_3-way'!$I559)</f>
        <v>2.7631302295644709</v>
      </c>
      <c r="F560" s="45">
        <f>IF(OR($A560="",$B560="",$C560=""),"",B560*'MPTO_working_3-way'!$I559)</f>
        <v>3.2459076302690444</v>
      </c>
      <c r="G560" s="46">
        <f>IF(OR($A560="",$B560="",$C560=""),"",C560*'MPTO_working_3-way'!$I559)</f>
        <v>3.0301985788904053</v>
      </c>
      <c r="H560" s="44">
        <f>IF(OR($A560="",$B560="",$C560=""),"",'MPTO_working_3-way'!E559)</f>
        <v>2.7572118450624314</v>
      </c>
      <c r="I560" s="45">
        <f>IF(OR($A560="",$B560="",$C560=""),"",'MPTO_working_3-way'!F559)</f>
        <v>3.2531570030071641</v>
      </c>
      <c r="J560" s="46">
        <f>IF(OR($A560="",$B560="",$C560=""),"",'MPTO_working_3-way'!G559)</f>
        <v>3.0310280473241185</v>
      </c>
      <c r="K560" s="44">
        <f>IF(OR($A560="",$B560="",$C560=""),"",'OddsRatio_working_3-way'!H559)</f>
        <v>2.7600286124941111</v>
      </c>
      <c r="L560" s="45">
        <f>IF(OR($A560="",$B560="",$C560=""),"",'OddsRatio_working_3-way'!I559)</f>
        <v>3.2495040254362602</v>
      </c>
      <c r="M560" s="46">
        <f>IF(OR($A560="",$B560="",$C560=""),"",'OddsRatio_working_3-way'!J559)</f>
        <v>3.0308022451855132</v>
      </c>
      <c r="N560" s="47">
        <f t="shared" si="131"/>
        <v>36.190838538856049</v>
      </c>
      <c r="O560" s="48">
        <f t="shared" si="132"/>
        <v>30.808023946051499</v>
      </c>
      <c r="P560" s="48">
        <f t="shared" si="133"/>
        <v>33.001137515092452</v>
      </c>
      <c r="Q560" t="s">
        <v>509</v>
      </c>
      <c r="R560" t="s">
        <v>77</v>
      </c>
      <c r="S560" s="38">
        <v>44216</v>
      </c>
      <c r="T560" s="50">
        <v>100</v>
      </c>
      <c r="U560" s="50">
        <f t="shared" si="134"/>
        <v>62.825278810408925</v>
      </c>
      <c r="V560" s="50">
        <f t="shared" si="135"/>
        <v>68.35443037974683</v>
      </c>
      <c r="W560" s="50">
        <f t="shared" si="136"/>
        <v>66.101694915254228</v>
      </c>
      <c r="X560" s="50">
        <f t="shared" si="137"/>
        <v>65.543874704998913</v>
      </c>
      <c r="Y560" s="50">
        <f t="shared" si="138"/>
        <v>71.073026274336854</v>
      </c>
      <c r="Z560" s="50">
        <f t="shared" si="139"/>
        <v>68.820290809844238</v>
      </c>
      <c r="AA560" s="50">
        <f t="shared" si="140"/>
        <v>-2.7185958945899884</v>
      </c>
      <c r="AB560" s="50">
        <f t="shared" si="141"/>
        <v>-2.7185958945900239</v>
      </c>
      <c r="AC560" s="50">
        <f t="shared" si="142"/>
        <v>-2.7185958945900097</v>
      </c>
      <c r="AF560">
        <v>2.59</v>
      </c>
      <c r="AG560">
        <v>1.54</v>
      </c>
      <c r="AH560" s="57" t="s">
        <v>428</v>
      </c>
      <c r="AJ560" t="s">
        <v>444</v>
      </c>
    </row>
    <row r="561" spans="1:36" ht="15" x14ac:dyDescent="0.25">
      <c r="A561">
        <v>2.82</v>
      </c>
      <c r="B561">
        <v>3.15</v>
      </c>
      <c r="C561">
        <v>2.81</v>
      </c>
      <c r="D561" s="43">
        <f t="shared" si="143"/>
        <v>2.7942132659328101E-2</v>
      </c>
      <c r="E561" s="44">
        <f>IF(OR($A561="",$B561="",$C561=""),"",A561*'MPTO_working_3-way'!$I560)</f>
        <v>2.8987968140993052</v>
      </c>
      <c r="F561" s="45">
        <f>IF(OR($A561="",$B561="",$C561=""),"",B561*'MPTO_working_3-way'!$I560)</f>
        <v>3.2380177178768834</v>
      </c>
      <c r="G561" s="46">
        <f>IF(OR($A561="",$B561="",$C561=""),"",C561*'MPTO_working_3-way'!$I560)</f>
        <v>2.8885173927727119</v>
      </c>
      <c r="H561" s="44">
        <f>IF(OR($A561="",$B561="",$C561=""),"",'MPTO_working_3-way'!E560)</f>
        <v>2.8960669496844762</v>
      </c>
      <c r="I561" s="45">
        <f>IF(OR($A561="",$B561="",$C561=""),"",'MPTO_working_3-way'!F560)</f>
        <v>3.245212052976516</v>
      </c>
      <c r="J561" s="46">
        <f>IF(OR($A561="",$B561="",$C561=""),"",'MPTO_working_3-way'!G560)</f>
        <v>2.8855212004841331</v>
      </c>
      <c r="K561" s="44">
        <f>IF(OR($A561="",$B561="",$C561=""),"",'OddsRatio_working_3-way'!H560)</f>
        <v>2.8974735446662145</v>
      </c>
      <c r="L561" s="45">
        <f>IF(OR($A561="",$B561="",$C561=""),"",'OddsRatio_working_3-way'!I560)</f>
        <v>3.2415209456221765</v>
      </c>
      <c r="M561" s="46">
        <f>IF(OR($A561="",$B561="",$C561=""),"",'OddsRatio_working_3-way'!J560)</f>
        <v>2.8870478658493668</v>
      </c>
      <c r="N561" s="47">
        <f t="shared" si="131"/>
        <v>34.49707116884332</v>
      </c>
      <c r="O561" s="48">
        <f t="shared" si="132"/>
        <v>30.883092284488299</v>
      </c>
      <c r="P561" s="48">
        <f t="shared" si="133"/>
        <v>34.619836546668381</v>
      </c>
      <c r="Q561" t="s">
        <v>80</v>
      </c>
      <c r="R561" t="s">
        <v>87</v>
      </c>
      <c r="S561" s="38">
        <v>44216</v>
      </c>
      <c r="T561" s="50">
        <v>100</v>
      </c>
      <c r="U561" s="50">
        <f t="shared" si="134"/>
        <v>64.539007092198588</v>
      </c>
      <c r="V561" s="50">
        <f t="shared" si="135"/>
        <v>68.253968253968253</v>
      </c>
      <c r="W561" s="50">
        <f t="shared" si="136"/>
        <v>64.412811387900362</v>
      </c>
      <c r="X561" s="50">
        <f t="shared" si="137"/>
        <v>67.333220358131385</v>
      </c>
      <c r="Y561" s="50">
        <f t="shared" si="138"/>
        <v>71.048181519901064</v>
      </c>
      <c r="Z561" s="50">
        <f t="shared" si="139"/>
        <v>67.207024653833173</v>
      </c>
      <c r="AA561" s="50">
        <f t="shared" si="140"/>
        <v>-2.7942132659327967</v>
      </c>
      <c r="AB561" s="50">
        <f t="shared" si="141"/>
        <v>-2.7942132659328109</v>
      </c>
      <c r="AC561" s="50">
        <f t="shared" si="142"/>
        <v>-2.7942132659328109</v>
      </c>
      <c r="AF561">
        <v>2.4900000000000002</v>
      </c>
      <c r="AG561">
        <v>1.58</v>
      </c>
      <c r="AH561" s="57" t="s">
        <v>431</v>
      </c>
      <c r="AJ561" t="s">
        <v>444</v>
      </c>
    </row>
    <row r="562" spans="1:36" ht="15" x14ac:dyDescent="0.25">
      <c r="A562">
        <v>2.12</v>
      </c>
      <c r="B562">
        <v>3.42</v>
      </c>
      <c r="C562">
        <v>3.85</v>
      </c>
      <c r="D562" s="43">
        <f t="shared" si="143"/>
        <v>2.3836033766520437E-2</v>
      </c>
      <c r="E562" s="44">
        <f>IF(OR($A562="",$B562="",$C562=""),"",A562*'MPTO_working_3-way'!$I561)</f>
        <v>2.1705323915850236</v>
      </c>
      <c r="F562" s="45">
        <f>IF(OR($A562="",$B562="",$C562=""),"",B562*'MPTO_working_3-way'!$I561)</f>
        <v>3.5015192354814997</v>
      </c>
      <c r="G562" s="46">
        <f>IF(OR($A562="",$B562="",$C562=""),"",C562*'MPTO_working_3-way'!$I561)</f>
        <v>3.9417687300011037</v>
      </c>
      <c r="H562" s="44">
        <f>IF(OR($A562="",$B562="",$C562=""),"",'MPTO_working_3-way'!E561)</f>
        <v>2.1563213584223155</v>
      </c>
      <c r="I562" s="45">
        <f>IF(OR($A562="",$B562="",$C562=""),"",'MPTO_working_3-way'!F561)</f>
        <v>3.5155277104225582</v>
      </c>
      <c r="J562" s="46">
        <f>IF(OR($A562="",$B562="",$C562=""),"",'MPTO_working_3-way'!G561)</f>
        <v>3.9714860778607828</v>
      </c>
      <c r="K562" s="44">
        <f>IF(OR($A562="",$B562="",$C562=""),"",'OddsRatio_working_3-way'!H561)</f>
        <v>2.1621790779392569</v>
      </c>
      <c r="L562" s="45">
        <f>IF(OR($A562="",$B562="",$C562=""),"",'OddsRatio_working_3-way'!I561)</f>
        <v>3.5111369362616092</v>
      </c>
      <c r="M562" s="46">
        <f>IF(OR($A562="",$B562="",$C562=""),"",'OddsRatio_working_3-way'!J561)</f>
        <v>3.9573306893990017</v>
      </c>
      <c r="N562" s="47">
        <f t="shared" si="131"/>
        <v>46.071646010762983</v>
      </c>
      <c r="O562" s="48">
        <f t="shared" si="132"/>
        <v>28.559032030063612</v>
      </c>
      <c r="P562" s="48">
        <f t="shared" si="133"/>
        <v>25.369321959173391</v>
      </c>
      <c r="Q562" t="s">
        <v>246</v>
      </c>
      <c r="R562" t="s">
        <v>245</v>
      </c>
      <c r="S562" s="38">
        <v>44216</v>
      </c>
      <c r="T562" s="50">
        <v>100</v>
      </c>
      <c r="U562" s="50">
        <f t="shared" si="134"/>
        <v>52.830188679245275</v>
      </c>
      <c r="V562" s="50">
        <f t="shared" si="135"/>
        <v>70.760233918128648</v>
      </c>
      <c r="W562" s="50">
        <f t="shared" si="136"/>
        <v>74.025974025974023</v>
      </c>
      <c r="X562" s="50">
        <f t="shared" si="137"/>
        <v>55.213792055897315</v>
      </c>
      <c r="Y562" s="50">
        <f t="shared" si="138"/>
        <v>73.143837294780695</v>
      </c>
      <c r="Z562" s="50">
        <f t="shared" si="139"/>
        <v>76.409577402626056</v>
      </c>
      <c r="AA562" s="50">
        <f t="shared" si="140"/>
        <v>-2.3836033766520401</v>
      </c>
      <c r="AB562" s="50">
        <f t="shared" si="141"/>
        <v>-2.3836033766520472</v>
      </c>
      <c r="AC562" s="50">
        <f t="shared" si="142"/>
        <v>-2.383603376652033</v>
      </c>
      <c r="AF562">
        <v>2.1</v>
      </c>
      <c r="AG562">
        <v>1.81</v>
      </c>
      <c r="AH562" s="57" t="s">
        <v>431</v>
      </c>
      <c r="AJ562" t="s">
        <v>308</v>
      </c>
    </row>
    <row r="563" spans="1:36" ht="15" x14ac:dyDescent="0.25">
      <c r="A563">
        <v>4.5199999999999996</v>
      </c>
      <c r="B563">
        <v>3.94</v>
      </c>
      <c r="C563">
        <v>1.82</v>
      </c>
      <c r="D563" s="43">
        <f t="shared" si="143"/>
        <v>2.4496594102631608E-2</v>
      </c>
      <c r="E563" s="44">
        <f>IF(OR($A563="",$B563="",$C563=""),"",A563*'MPTO_working_3-way'!$I562)</f>
        <v>4.6307246053438949</v>
      </c>
      <c r="F563" s="45">
        <f>IF(OR($A563="",$B563="",$C563=""),"",B563*'MPTO_working_3-way'!$I562)</f>
        <v>4.0365165807643688</v>
      </c>
      <c r="G563" s="46">
        <f>IF(OR($A563="",$B563="",$C563=""),"",C563*'MPTO_working_3-way'!$I562)</f>
        <v>1.8645838012667897</v>
      </c>
      <c r="H563" s="44">
        <f>IF(OR($A563="",$B563="",$C563=""),"",'MPTO_working_3-way'!E562)</f>
        <v>4.6932182460280742</v>
      </c>
      <c r="I563" s="45">
        <f>IF(OR($A563="",$B563="",$C563=""),"",'MPTO_working_3-way'!F562)</f>
        <v>4.0709721025759196</v>
      </c>
      <c r="J563" s="46">
        <f>IF(OR($A563="",$B563="",$C563=""),"",'MPTO_working_3-way'!G562)</f>
        <v>1.8474555300672499</v>
      </c>
      <c r="K563" s="44">
        <f>IF(OR($A563="",$B563="",$C563=""),"",'OddsRatio_working_3-way'!H562)</f>
        <v>4.66523904735865</v>
      </c>
      <c r="L563" s="45">
        <f>IF(OR($A563="",$B563="",$C563=""),"",'OddsRatio_working_3-way'!I562)</f>
        <v>4.0613076134188724</v>
      </c>
      <c r="M563" s="46">
        <f>IF(OR($A563="",$B563="",$C563=""),"",'OddsRatio_working_3-way'!J562)</f>
        <v>1.8538340962596862</v>
      </c>
      <c r="N563" s="47">
        <f t="shared" si="131"/>
        <v>21.59489248930916</v>
      </c>
      <c r="O563" s="48">
        <f t="shared" si="132"/>
        <v>24.77383605372523</v>
      </c>
      <c r="P563" s="48">
        <f t="shared" si="133"/>
        <v>53.631271456965599</v>
      </c>
      <c r="Q563" t="s">
        <v>141</v>
      </c>
      <c r="R563" t="s">
        <v>98</v>
      </c>
      <c r="S563" s="38">
        <v>44216</v>
      </c>
      <c r="T563" s="50">
        <v>100</v>
      </c>
      <c r="U563" s="50">
        <f t="shared" si="134"/>
        <v>77.876106194690252</v>
      </c>
      <c r="V563" s="50">
        <f t="shared" si="135"/>
        <v>74.619289340101517</v>
      </c>
      <c r="W563" s="50">
        <f t="shared" si="136"/>
        <v>45.054945054945051</v>
      </c>
      <c r="X563" s="50">
        <f t="shared" si="137"/>
        <v>80.325765604953418</v>
      </c>
      <c r="Y563" s="50">
        <f t="shared" si="138"/>
        <v>77.068948750364669</v>
      </c>
      <c r="Z563" s="50">
        <f t="shared" si="139"/>
        <v>47.50460446520821</v>
      </c>
      <c r="AA563" s="50">
        <f t="shared" si="140"/>
        <v>-2.4496594102631661</v>
      </c>
      <c r="AB563" s="50">
        <f t="shared" si="141"/>
        <v>-2.4496594102631519</v>
      </c>
      <c r="AC563" s="50">
        <f t="shared" si="142"/>
        <v>-2.449659410263159</v>
      </c>
      <c r="AF563">
        <v>1.75</v>
      </c>
      <c r="AG563">
        <v>2.19</v>
      </c>
      <c r="AH563" s="57" t="s">
        <v>421</v>
      </c>
      <c r="AJ563" t="s">
        <v>310</v>
      </c>
    </row>
    <row r="564" spans="1:36" ht="15" x14ac:dyDescent="0.25">
      <c r="A564">
        <v>5.26</v>
      </c>
      <c r="B564">
        <v>3.81</v>
      </c>
      <c r="C564">
        <v>1.73</v>
      </c>
      <c r="D564" s="43">
        <f t="shared" si="143"/>
        <v>3.0615942123039419E-2</v>
      </c>
      <c r="E564" s="44">
        <f>IF(OR($A564="",$B564="",$C564=""),"",A564*'MPTO_working_3-way'!$I563)</f>
        <v>5.4210398555671873</v>
      </c>
      <c r="F564" s="45">
        <f>IF(OR($A564="",$B564="",$C564=""),"",B564*'MPTO_working_3-way'!$I563)</f>
        <v>3.9266467394887803</v>
      </c>
      <c r="G564" s="46">
        <f>IF(OR($A564="",$B564="",$C564=""),"",C564*'MPTO_working_3-way'!$I563)</f>
        <v>1.7829655798728581</v>
      </c>
      <c r="H564" s="44">
        <f>IF(OR($A564="",$B564="",$C564=""),"",'MPTO_working_3-way'!E563)</f>
        <v>5.5583732060996009</v>
      </c>
      <c r="I564" s="45">
        <f>IF(OR($A564="",$B564="",$C564=""),"",'MPTO_working_3-way'!F563)</f>
        <v>3.9641344529436728</v>
      </c>
      <c r="J564" s="46">
        <f>IF(OR($A564="",$B564="",$C564=""),"",'MPTO_working_3-way'!G563)</f>
        <v>1.7610924272055468</v>
      </c>
      <c r="K564" s="44">
        <f>IF(OR($A564="",$B564="",$C564=""),"",'OddsRatio_working_3-way'!H563)</f>
        <v>5.4878805686684409</v>
      </c>
      <c r="L564" s="45">
        <f>IF(OR($A564="",$B564="",$C564=""),"",'OddsRatio_working_3-way'!I563)</f>
        <v>3.9603155863751924</v>
      </c>
      <c r="M564" s="46">
        <f>IF(OR($A564="",$B564="",$C564=""),"",'OddsRatio_working_3-way'!J563)</f>
        <v>1.7690499566028079</v>
      </c>
      <c r="N564" s="47">
        <f t="shared" si="131"/>
        <v>18.446645415695308</v>
      </c>
      <c r="O564" s="48">
        <f t="shared" si="132"/>
        <v>25.467022279936302</v>
      </c>
      <c r="P564" s="48">
        <f t="shared" si="133"/>
        <v>56.086332304368391</v>
      </c>
      <c r="Q564" t="s">
        <v>304</v>
      </c>
      <c r="R564" t="s">
        <v>303</v>
      </c>
      <c r="S564" s="38">
        <v>44216</v>
      </c>
      <c r="T564" s="50">
        <v>100</v>
      </c>
      <c r="U564" s="50">
        <f t="shared" si="134"/>
        <v>80.98859315589354</v>
      </c>
      <c r="V564" s="50">
        <f t="shared" si="135"/>
        <v>73.753280839895012</v>
      </c>
      <c r="W564" s="50">
        <f t="shared" si="136"/>
        <v>42.196531791907518</v>
      </c>
      <c r="X564" s="50">
        <f t="shared" si="137"/>
        <v>84.05018736819747</v>
      </c>
      <c r="Y564" s="50">
        <f t="shared" si="138"/>
        <v>76.814875052198943</v>
      </c>
      <c r="Z564" s="50">
        <f t="shared" si="139"/>
        <v>45.258126004211455</v>
      </c>
      <c r="AA564" s="50">
        <f t="shared" si="140"/>
        <v>-3.0615942123039304</v>
      </c>
      <c r="AB564" s="50">
        <f t="shared" si="141"/>
        <v>-3.0615942123039304</v>
      </c>
      <c r="AC564" s="50">
        <f t="shared" si="142"/>
        <v>-3.0615942123039375</v>
      </c>
      <c r="AF564">
        <v>1.99</v>
      </c>
      <c r="AG564">
        <v>1.9</v>
      </c>
      <c r="AH564" s="57" t="s">
        <v>420</v>
      </c>
      <c r="AJ564" t="s">
        <v>314</v>
      </c>
    </row>
    <row r="565" spans="1:36" ht="15" x14ac:dyDescent="0.25">
      <c r="A565">
        <v>1.98</v>
      </c>
      <c r="B565">
        <v>3.25</v>
      </c>
      <c r="C565">
        <v>4.74</v>
      </c>
      <c r="D565" s="43">
        <f t="shared" si="143"/>
        <v>2.3713276877833867E-2</v>
      </c>
      <c r="E565" s="44">
        <f>IF(OR($A565="",$B565="",$C565=""),"",A565*'MPTO_working_3-way'!$I564)</f>
        <v>2.0269522882181112</v>
      </c>
      <c r="F565" s="45">
        <f>IF(OR($A565="",$B565="",$C565=""),"",B565*'MPTO_working_3-way'!$I564)</f>
        <v>3.32706814985296</v>
      </c>
      <c r="G565" s="46">
        <f>IF(OR($A565="",$B565="",$C565=""),"",C565*'MPTO_working_3-way'!$I564)</f>
        <v>4.8524009324009327</v>
      </c>
      <c r="H565" s="44">
        <f>IF(OR($A565="",$B565="",$C565=""),"",'MPTO_working_3-way'!E564)</f>
        <v>2.0114812152546508</v>
      </c>
      <c r="I565" s="45">
        <f>IF(OR($A565="",$B565="",$C565=""),"",'MPTO_working_3-way'!F564)</f>
        <v>3.3356918668868452</v>
      </c>
      <c r="J565" s="46">
        <f>IF(OR($A565="",$B565="",$C565=""),"",'MPTO_working_3-way'!G564)</f>
        <v>4.9245063691696673</v>
      </c>
      <c r="K565" s="44">
        <f>IF(OR($A565="",$B565="",$C565=""),"",'OddsRatio_working_3-way'!H564)</f>
        <v>2.0178298933347141</v>
      </c>
      <c r="L565" s="45">
        <f>IF(OR($A565="",$B565="",$C565=""),"",'OddsRatio_working_3-way'!I564)</f>
        <v>3.3368543469419456</v>
      </c>
      <c r="M565" s="46">
        <f>IF(OR($A565="",$B565="",$C565=""),"",'OddsRatio_working_3-way'!J564)</f>
        <v>4.8843712255835019</v>
      </c>
      <c r="N565" s="47">
        <f t="shared" si="131"/>
        <v>49.335152376926324</v>
      </c>
      <c r="O565" s="48">
        <f t="shared" si="132"/>
        <v>30.056492832712038</v>
      </c>
      <c r="P565" s="48">
        <f t="shared" si="133"/>
        <v>20.608354790361631</v>
      </c>
      <c r="Q565" t="s">
        <v>112</v>
      </c>
      <c r="R565" t="s">
        <v>120</v>
      </c>
      <c r="S565" s="38">
        <v>44216</v>
      </c>
      <c r="T565" s="50">
        <v>100</v>
      </c>
      <c r="U565" s="50">
        <f t="shared" si="134"/>
        <v>49.494949494949495</v>
      </c>
      <c r="V565" s="50">
        <f t="shared" si="135"/>
        <v>69.230769230769241</v>
      </c>
      <c r="W565" s="50">
        <f t="shared" si="136"/>
        <v>78.902953586497887</v>
      </c>
      <c r="X565" s="50">
        <f t="shared" si="137"/>
        <v>51.86627718273288</v>
      </c>
      <c r="Y565" s="50">
        <f t="shared" si="138"/>
        <v>71.602096918552618</v>
      </c>
      <c r="Z565" s="50">
        <f t="shared" si="139"/>
        <v>81.274281274281279</v>
      </c>
      <c r="AA565" s="50">
        <f t="shared" si="140"/>
        <v>-2.3713276877833849</v>
      </c>
      <c r="AB565" s="50">
        <f t="shared" si="141"/>
        <v>-2.3713276877833778</v>
      </c>
      <c r="AC565" s="50">
        <f t="shared" si="142"/>
        <v>-2.371327687783392</v>
      </c>
      <c r="AF565">
        <v>2.93</v>
      </c>
      <c r="AG565">
        <v>1.44</v>
      </c>
      <c r="AH565" s="57" t="s">
        <v>427</v>
      </c>
      <c r="AJ565" t="s">
        <v>315</v>
      </c>
    </row>
    <row r="566" spans="1:36" ht="15" x14ac:dyDescent="0.25">
      <c r="A566">
        <v>2.2000000000000002</v>
      </c>
      <c r="B566">
        <v>3.56</v>
      </c>
      <c r="C566">
        <v>3.49</v>
      </c>
      <c r="D566" s="43">
        <f t="shared" si="143"/>
        <v>2.197728223934714E-2</v>
      </c>
      <c r="E566" s="44">
        <f>IF(OR($A566="",$B566="",$C566=""),"",A566*'MPTO_working_3-way'!$I565)</f>
        <v>2.2483500209265639</v>
      </c>
      <c r="F566" s="45">
        <f>IF(OR($A566="",$B566="",$C566=""),"",B566*'MPTO_working_3-way'!$I565)</f>
        <v>3.6382391247720758</v>
      </c>
      <c r="G566" s="46">
        <f>IF(OR($A566="",$B566="",$C566=""),"",C566*'MPTO_working_3-way'!$I565)</f>
        <v>3.5667007150153216</v>
      </c>
      <c r="H566" s="44">
        <f>IF(OR($A566="",$B566="",$C566=""),"",'MPTO_working_3-way'!E565)</f>
        <v>2.2360374864203347</v>
      </c>
      <c r="I566" s="45">
        <f>IF(OR($A566="",$B566="",$C566=""),"",'MPTO_working_3-way'!F565)</f>
        <v>3.6553299383772675</v>
      </c>
      <c r="J566" s="46">
        <f>IF(OR($A566="",$B566="",$C566=""),"",'MPTO_working_3-way'!G565)</f>
        <v>3.5815696510372441</v>
      </c>
      <c r="K566" s="44">
        <f>IF(OR($A566="",$B566="",$C566=""),"",'OddsRatio_working_3-way'!H565)</f>
        <v>2.24120442688247</v>
      </c>
      <c r="L566" s="45">
        <f>IF(OR($A566="",$B566="",$C566=""),"",'OddsRatio_working_3-way'!I565)</f>
        <v>3.6479027773492696</v>
      </c>
      <c r="M566" s="46">
        <f>IF(OR($A566="",$B566="",$C566=""),"",'OddsRatio_working_3-way'!J565)</f>
        <v>3.5754991857811249</v>
      </c>
      <c r="N566" s="47">
        <f t="shared" si="131"/>
        <v>44.477060541840885</v>
      </c>
      <c r="O566" s="48">
        <f t="shared" si="132"/>
        <v>27.48582393035111</v>
      </c>
      <c r="P566" s="48">
        <f t="shared" si="133"/>
        <v>28.037115527808009</v>
      </c>
      <c r="Q566" t="s">
        <v>110</v>
      </c>
      <c r="R566" t="s">
        <v>56</v>
      </c>
      <c r="S566" s="38">
        <v>44216</v>
      </c>
      <c r="T566" s="50">
        <v>100</v>
      </c>
      <c r="U566" s="50">
        <f t="shared" si="134"/>
        <v>54.545454545454554</v>
      </c>
      <c r="V566" s="50">
        <f t="shared" si="135"/>
        <v>71.910112359550567</v>
      </c>
      <c r="W566" s="50">
        <f t="shared" si="136"/>
        <v>71.346704871060169</v>
      </c>
      <c r="X566" s="50">
        <f t="shared" si="137"/>
        <v>56.743182769389264</v>
      </c>
      <c r="Y566" s="50">
        <f t="shared" si="138"/>
        <v>74.10784058348527</v>
      </c>
      <c r="Z566" s="50">
        <f t="shared" si="139"/>
        <v>73.544433094994901</v>
      </c>
      <c r="AA566" s="50">
        <f t="shared" si="140"/>
        <v>-2.1977282239347105</v>
      </c>
      <c r="AB566" s="50">
        <f t="shared" si="141"/>
        <v>-2.1977282239347034</v>
      </c>
      <c r="AC566" s="50">
        <f t="shared" si="142"/>
        <v>-2.1977282239347318</v>
      </c>
      <c r="AF566">
        <v>1.96</v>
      </c>
      <c r="AG566">
        <v>1.94</v>
      </c>
      <c r="AH566" s="57" t="s">
        <v>429</v>
      </c>
      <c r="AJ566" t="s">
        <v>315</v>
      </c>
    </row>
    <row r="567" spans="1:36" ht="15" x14ac:dyDescent="0.25">
      <c r="A567">
        <v>1.55</v>
      </c>
      <c r="B567">
        <v>4.03</v>
      </c>
      <c r="C567">
        <v>7.63</v>
      </c>
      <c r="D567" s="43">
        <f t="shared" si="143"/>
        <v>2.4361847090464961E-2</v>
      </c>
      <c r="E567" s="44">
        <f>IF(OR($A567="",$B567="",$C567=""),"",A567*'MPTO_working_3-way'!$I566)</f>
        <v>1.5877608629902207</v>
      </c>
      <c r="F567" s="45">
        <f>IF(OR($A567="",$B567="",$C567=""),"",B567*'MPTO_working_3-way'!$I566)</f>
        <v>4.128178243774574</v>
      </c>
      <c r="G567" s="46">
        <f>IF(OR($A567="",$B567="",$C567=""),"",C567*'MPTO_working_3-way'!$I566)</f>
        <v>7.8158808933002479</v>
      </c>
      <c r="H567" s="44">
        <f>IF(OR($A567="",$B567="",$C567=""),"",'MPTO_working_3-way'!E566)</f>
        <v>1.5697584782752971</v>
      </c>
      <c r="I567" s="45">
        <f>IF(OR($A567="",$B567="",$C567=""),"",'MPTO_working_3-way'!F566)</f>
        <v>4.1663482514260934</v>
      </c>
      <c r="J567" s="46">
        <f>IF(OR($A567="",$B567="",$C567=""),"",'MPTO_working_3-way'!G566)</f>
        <v>8.1339840753379349</v>
      </c>
      <c r="K567" s="44">
        <f>IF(OR($A567="",$B567="",$C567=""),"",'OddsRatio_working_3-way'!H566)</f>
        <v>1.5760333381106617</v>
      </c>
      <c r="L567" s="45">
        <f>IF(OR($A567="",$B567="",$C567=""),"",'OddsRatio_working_3-way'!I566)</f>
        <v>4.1734200263187358</v>
      </c>
      <c r="M567" s="46">
        <f>IF(OR($A567="",$B567="",$C567=""),"",'OddsRatio_working_3-way'!J566)</f>
        <v>7.9438200575885203</v>
      </c>
      <c r="N567" s="47">
        <f t="shared" si="131"/>
        <v>62.981776620737826</v>
      </c>
      <c r="O567" s="48">
        <f t="shared" si="132"/>
        <v>24.223760238745317</v>
      </c>
      <c r="P567" s="48">
        <f t="shared" si="133"/>
        <v>12.794463140516859</v>
      </c>
      <c r="Q567" t="s">
        <v>113</v>
      </c>
      <c r="R567" t="s">
        <v>177</v>
      </c>
      <c r="S567" s="38">
        <v>44216</v>
      </c>
      <c r="T567" s="50">
        <v>100</v>
      </c>
      <c r="U567" s="50">
        <f t="shared" si="134"/>
        <v>35.483870967741936</v>
      </c>
      <c r="V567" s="50">
        <f t="shared" si="135"/>
        <v>75.186104218362274</v>
      </c>
      <c r="W567" s="50">
        <f t="shared" si="136"/>
        <v>86.893840104849275</v>
      </c>
      <c r="X567" s="50">
        <f t="shared" si="137"/>
        <v>37.920055676788436</v>
      </c>
      <c r="Y567" s="50">
        <f t="shared" si="138"/>
        <v>77.622288927408789</v>
      </c>
      <c r="Z567" s="50">
        <f t="shared" si="139"/>
        <v>89.330024813895776</v>
      </c>
      <c r="AA567" s="50">
        <f t="shared" si="140"/>
        <v>-2.4361847090465005</v>
      </c>
      <c r="AB567" s="50">
        <f t="shared" si="141"/>
        <v>-2.4361847090465147</v>
      </c>
      <c r="AC567" s="50">
        <f t="shared" si="142"/>
        <v>-2.4361847090465005</v>
      </c>
      <c r="AF567">
        <v>1.88</v>
      </c>
      <c r="AG567">
        <v>2.02</v>
      </c>
      <c r="AH567" s="57" t="s">
        <v>420</v>
      </c>
      <c r="AJ567" t="s">
        <v>315</v>
      </c>
    </row>
    <row r="568" spans="1:36" ht="15" x14ac:dyDescent="0.25">
      <c r="A568">
        <v>2.1800000000000002</v>
      </c>
      <c r="B568">
        <v>3.23</v>
      </c>
      <c r="C568">
        <v>3.69</v>
      </c>
      <c r="D568" s="43">
        <f t="shared" si="143"/>
        <v>3.931582957718982E-2</v>
      </c>
      <c r="E568" s="44">
        <f>IF(OR($A568="",$B568="",$C568=""),"",A568*'MPTO_working_3-way'!$I567)</f>
        <v>2.2657085084782738</v>
      </c>
      <c r="F568" s="45">
        <f>IF(OR($A568="",$B568="",$C568=""),"",B568*'MPTO_working_3-way'!$I567)</f>
        <v>3.356990129534323</v>
      </c>
      <c r="G568" s="46">
        <f>IF(OR($A568="",$B568="",$C568=""),"",C568*'MPTO_working_3-way'!$I567)</f>
        <v>3.8350754111398304</v>
      </c>
      <c r="H568" s="44">
        <f>IF(OR($A568="",$B568="",$C568=""),"",'MPTO_working_3-way'!E567)</f>
        <v>2.2441131983626916</v>
      </c>
      <c r="I568" s="45">
        <f>IF(OR($A568="",$B568="",$C568=""),"",'MPTO_working_3-way'!F567)</f>
        <v>3.3727694776173456</v>
      </c>
      <c r="J568" s="46">
        <f>IF(OR($A568="",$B568="",$C568=""),"",'MPTO_working_3-way'!G567)</f>
        <v>3.8775104754762384</v>
      </c>
      <c r="K568" s="44">
        <f>IF(OR($A568="",$B568="",$C568=""),"",'OddsRatio_working_3-way'!H567)</f>
        <v>2.2531483293951422</v>
      </c>
      <c r="L568" s="45">
        <f>IF(OR($A568="",$B568="",$C568=""),"",'OddsRatio_working_3-way'!I567)</f>
        <v>3.3682379445348869</v>
      </c>
      <c r="M568" s="46">
        <f>IF(OR($A568="",$B568="",$C568=""),"",'OddsRatio_working_3-way'!J567)</f>
        <v>3.8567533949770603</v>
      </c>
      <c r="N568" s="47">
        <f t="shared" si="131"/>
        <v>44.136304218217099</v>
      </c>
      <c r="O568" s="48">
        <f t="shared" si="132"/>
        <v>29.788589224679029</v>
      </c>
      <c r="P568" s="48">
        <f t="shared" si="133"/>
        <v>26.075106557103865</v>
      </c>
      <c r="Q568" t="s">
        <v>273</v>
      </c>
      <c r="R568" t="s">
        <v>125</v>
      </c>
      <c r="S568" s="38">
        <v>44216</v>
      </c>
      <c r="T568" s="50">
        <v>100</v>
      </c>
      <c r="U568" s="50">
        <f t="shared" si="134"/>
        <v>54.128440366972484</v>
      </c>
      <c r="V568" s="50">
        <f t="shared" si="135"/>
        <v>69.040247678018574</v>
      </c>
      <c r="W568" s="50">
        <f t="shared" si="136"/>
        <v>72.899728997289984</v>
      </c>
      <c r="X568" s="50">
        <f t="shared" si="137"/>
        <v>58.060023324691457</v>
      </c>
      <c r="Y568" s="50">
        <f t="shared" si="138"/>
        <v>72.971830635737561</v>
      </c>
      <c r="Z568" s="50">
        <f t="shared" si="139"/>
        <v>76.831311955008943</v>
      </c>
      <c r="AA568" s="50">
        <f t="shared" si="140"/>
        <v>-3.9315829577189731</v>
      </c>
      <c r="AB568" s="50">
        <f t="shared" si="141"/>
        <v>-3.9315829577189874</v>
      </c>
      <c r="AC568" s="50">
        <f t="shared" si="142"/>
        <v>-3.9315829577189589</v>
      </c>
      <c r="AF568">
        <v>1.89</v>
      </c>
      <c r="AG568">
        <v>1.96</v>
      </c>
      <c r="AH568" s="57" t="s">
        <v>428</v>
      </c>
      <c r="AJ568" t="s">
        <v>316</v>
      </c>
    </row>
    <row r="569" spans="1:36" ht="15" x14ac:dyDescent="0.25">
      <c r="A569">
        <v>3.01</v>
      </c>
      <c r="B569">
        <v>3.37</v>
      </c>
      <c r="C569">
        <v>2.44</v>
      </c>
      <c r="D569" s="43">
        <f t="shared" si="143"/>
        <v>3.8797884239543334E-2</v>
      </c>
      <c r="E569" s="44">
        <f>IF(OR($A569="",$B569="",$C569=""),"",A569*'MPTO_working_3-way'!$I568)</f>
        <v>3.1267816315610251</v>
      </c>
      <c r="F569" s="45">
        <f>IF(OR($A569="",$B569="",$C569=""),"",B569*'MPTO_working_3-way'!$I568)</f>
        <v>3.5007488698872611</v>
      </c>
      <c r="G569" s="46">
        <f>IF(OR($A569="",$B569="",$C569=""),"",C569*'MPTO_working_3-way'!$I568)</f>
        <v>2.5346668375444859</v>
      </c>
      <c r="H569" s="44">
        <f>IF(OR($A569="",$B569="",$C569=""),"",'MPTO_working_3-way'!E568)</f>
        <v>3.1319167839822692</v>
      </c>
      <c r="I569" s="45">
        <f>IF(OR($A569="",$B569="",$C569=""),"",'MPTO_working_3-way'!F568)</f>
        <v>3.5235674890551514</v>
      </c>
      <c r="J569" s="46">
        <f>IF(OR($A569="",$B569="",$C569=""),"",'MPTO_working_3-way'!G568)</f>
        <v>2.5195045079832847</v>
      </c>
      <c r="K569" s="44">
        <f>IF(OR($A569="",$B569="",$C569=""),"",'OddsRatio_working_3-way'!H568)</f>
        <v>3.1305017400103123</v>
      </c>
      <c r="L569" s="45">
        <f>IF(OR($A569="",$B569="",$C569=""),"",'OddsRatio_working_3-way'!I568)</f>
        <v>3.5120841412061909</v>
      </c>
      <c r="M569" s="46">
        <f>IF(OR($A569="",$B569="",$C569=""),"",'OddsRatio_working_3-way'!J568)</f>
        <v>2.5263296047835082</v>
      </c>
      <c r="N569" s="47">
        <f t="shared" si="131"/>
        <v>31.981766488143165</v>
      </c>
      <c r="O569" s="48">
        <f t="shared" si="132"/>
        <v>28.565316655581874</v>
      </c>
      <c r="P569" s="48">
        <f t="shared" si="133"/>
        <v>39.45291685627496</v>
      </c>
      <c r="Q569" t="s">
        <v>164</v>
      </c>
      <c r="R569" t="s">
        <v>168</v>
      </c>
      <c r="S569" s="38">
        <v>44216</v>
      </c>
      <c r="T569" s="50">
        <v>100</v>
      </c>
      <c r="U569" s="50">
        <f t="shared" si="134"/>
        <v>66.777408637873762</v>
      </c>
      <c r="V569" s="50">
        <f t="shared" si="135"/>
        <v>70.326409495548958</v>
      </c>
      <c r="W569" s="50">
        <f t="shared" si="136"/>
        <v>59.016393442622956</v>
      </c>
      <c r="X569" s="50">
        <f t="shared" si="137"/>
        <v>70.657197061828086</v>
      </c>
      <c r="Y569" s="50">
        <f t="shared" si="138"/>
        <v>74.206197919503296</v>
      </c>
      <c r="Z569" s="50">
        <f t="shared" si="139"/>
        <v>62.89618186657728</v>
      </c>
      <c r="AA569" s="50">
        <f t="shared" si="140"/>
        <v>-3.8797884239543237</v>
      </c>
      <c r="AB569" s="50">
        <f t="shared" si="141"/>
        <v>-3.8797884239543379</v>
      </c>
      <c r="AC569" s="50">
        <f t="shared" si="142"/>
        <v>-3.8797884239543237</v>
      </c>
      <c r="AF569">
        <v>1.87</v>
      </c>
      <c r="AG569">
        <v>1.98</v>
      </c>
      <c r="AH569" s="57" t="s">
        <v>424</v>
      </c>
      <c r="AJ569" t="s">
        <v>316</v>
      </c>
    </row>
    <row r="570" spans="1:36" ht="15" x14ac:dyDescent="0.25">
      <c r="A570">
        <v>1.33</v>
      </c>
      <c r="B570">
        <v>5.51</v>
      </c>
      <c r="C570">
        <v>8.86</v>
      </c>
      <c r="D570" s="43">
        <f t="shared" si="143"/>
        <v>4.6234719670664282E-2</v>
      </c>
      <c r="E570" s="44">
        <f>IF(OR($A570="",$B570="",$C570=""),"",A570*'MPTO_working_3-way'!$I569)</f>
        <v>1.3914921771619835</v>
      </c>
      <c r="F570" s="45">
        <f>IF(OR($A570="",$B570="",$C570=""),"",B570*'MPTO_working_3-way'!$I569)</f>
        <v>5.7647533053853603</v>
      </c>
      <c r="G570" s="46">
        <f>IF(OR($A570="",$B570="",$C570=""),"",C570*'MPTO_working_3-way'!$I569)</f>
        <v>9.2696396162820847</v>
      </c>
      <c r="H570" s="44">
        <f>IF(OR($A570="",$B570="",$C570=""),"",'MPTO_working_3-way'!E569)</f>
        <v>1.3578320156202446</v>
      </c>
      <c r="I570" s="45">
        <f>IF(OR($A570="",$B570="",$C570=""),"",'MPTO_working_3-way'!F569)</f>
        <v>6.0213167845450686</v>
      </c>
      <c r="J570" s="46">
        <f>IF(OR($A570="",$B570="",$C570=""),"",'MPTO_working_3-way'!G569)</f>
        <v>10.261120486196608</v>
      </c>
      <c r="K570" s="44">
        <f>IF(OR($A570="",$B570="",$C570=""),"",'OddsRatio_working_3-way'!H569)</f>
        <v>1.3673589479696864</v>
      </c>
      <c r="L570" s="45">
        <f>IF(OR($A570="",$B570="",$C570=""),"",'OddsRatio_working_3-way'!I569)</f>
        <v>6.0205722889190447</v>
      </c>
      <c r="M570" s="46">
        <f>IF(OR($A570="",$B570="",$C570=""),"",'OddsRatio_working_3-way'!J569)</f>
        <v>9.7498222152779785</v>
      </c>
      <c r="N570" s="47">
        <f t="shared" ref="N570:N580" si="144">(1/E570)* 100</f>
        <v>71.865298016949623</v>
      </c>
      <c r="O570" s="48">
        <f t="shared" ref="O570:O580" si="145">(1/F570)* 100</f>
        <v>17.346796073056801</v>
      </c>
      <c r="P570" s="48">
        <f t="shared" ref="P570:P580" si="146">(1/G570)* 100</f>
        <v>10.787905909993567</v>
      </c>
      <c r="Q570" t="s">
        <v>129</v>
      </c>
      <c r="R570" t="s">
        <v>67</v>
      </c>
      <c r="S570" s="38">
        <v>44216</v>
      </c>
      <c r="T570" s="50">
        <v>100</v>
      </c>
      <c r="U570" s="50">
        <f t="shared" ref="U570:U580" si="147">(1/A570)*((T570*A570)-T570)</f>
        <v>24.81203007518797</v>
      </c>
      <c r="V570" s="50">
        <f t="shared" ref="V570:V580" si="148">(1/B570)*((T570*B570)-T570)</f>
        <v>81.851179673321241</v>
      </c>
      <c r="W570" s="50">
        <f t="shared" ref="W570:W580" si="149">(1/C570)*((T570*C570)-T570)</f>
        <v>88.713318284424389</v>
      </c>
      <c r="X570" s="50">
        <f t="shared" ref="X570:X580" si="150">((1/B570)+(1/C570))*T570</f>
        <v>29.435502042254392</v>
      </c>
      <c r="Y570" s="50">
        <f t="shared" ref="Y570:Y580" si="151">((1/A570)+(1/C570))*T570</f>
        <v>86.474651640387648</v>
      </c>
      <c r="Z570" s="50">
        <f t="shared" ref="Z570:Z580" si="152">((1/A570)+(1/B570))*T570</f>
        <v>93.336790251490797</v>
      </c>
      <c r="AA570" s="50">
        <f t="shared" ref="AA570:AA580" si="153">U570-X570</f>
        <v>-4.6234719670664219</v>
      </c>
      <c r="AB570" s="50">
        <f t="shared" ref="AB570:AB580" si="154">V570-Y570</f>
        <v>-4.6234719670664077</v>
      </c>
      <c r="AC570" s="50">
        <f t="shared" ref="AC570:AC580" si="155">W570-Z570</f>
        <v>-4.6234719670664077</v>
      </c>
      <c r="AF570">
        <v>1.58</v>
      </c>
      <c r="AG570">
        <v>2.4300000000000002</v>
      </c>
      <c r="AH570" s="57" t="s">
        <v>510</v>
      </c>
      <c r="AJ570" t="s">
        <v>316</v>
      </c>
    </row>
    <row r="571" spans="1:36" ht="15" x14ac:dyDescent="0.25">
      <c r="A571">
        <v>2.27</v>
      </c>
      <c r="B571">
        <v>3.93</v>
      </c>
      <c r="C571">
        <v>2.9</v>
      </c>
      <c r="D571" s="43">
        <f t="shared" si="143"/>
        <v>3.9809146776781379E-2</v>
      </c>
      <c r="E571" s="44">
        <f>IF(OR($A571="",$B571="",$C571=""),"",A571*'MPTO_working_3-way'!$I570)</f>
        <v>2.3603667631832939</v>
      </c>
      <c r="F571" s="45">
        <f>IF(OR($A571="",$B571="",$C571=""),"",B571*'MPTO_working_3-way'!$I570)</f>
        <v>4.0864499468327509</v>
      </c>
      <c r="G571" s="46">
        <f>IF(OR($A571="",$B571="",$C571=""),"",C571*'MPTO_working_3-way'!$I570)</f>
        <v>3.0154465256526657</v>
      </c>
      <c r="H571" s="44">
        <f>IF(OR($A571="",$B571="",$C571=""),"",'MPTO_working_3-way'!E570)</f>
        <v>2.340501171704549</v>
      </c>
      <c r="I571" s="45">
        <f>IF(OR($A571="",$B571="",$C571=""),"",'MPTO_working_3-way'!F570)</f>
        <v>4.1462255910944386</v>
      </c>
      <c r="J571" s="46">
        <f>IF(OR($A571="",$B571="",$C571=""),"",'MPTO_working_3-way'!G570)</f>
        <v>3.0160647314636737</v>
      </c>
      <c r="K571" s="44">
        <f>IF(OR($A571="",$B571="",$C571=""),"",'OddsRatio_working_3-way'!H570)</f>
        <v>2.349441854196368</v>
      </c>
      <c r="L571" s="45">
        <f>IF(OR($A571="",$B571="",$C571=""),"",'OddsRatio_working_3-way'!I570)</f>
        <v>4.1132792384215406</v>
      </c>
      <c r="M571" s="46">
        <f>IF(OR($A571="",$B571="",$C571=""),"",'OddsRatio_working_3-way'!J570)</f>
        <v>3.018850018089053</v>
      </c>
      <c r="N571" s="47">
        <f t="shared" si="144"/>
        <v>42.366297288958442</v>
      </c>
      <c r="O571" s="48">
        <f t="shared" si="145"/>
        <v>24.471118281408568</v>
      </c>
      <c r="P571" s="48">
        <f t="shared" si="146"/>
        <v>33.162584429632993</v>
      </c>
      <c r="Q571" t="s">
        <v>327</v>
      </c>
      <c r="R571" t="s">
        <v>380</v>
      </c>
      <c r="S571" s="38">
        <v>44217</v>
      </c>
      <c r="T571" s="50">
        <v>100</v>
      </c>
      <c r="U571" s="50">
        <f t="shared" si="147"/>
        <v>55.947136563876647</v>
      </c>
      <c r="V571" s="50">
        <f t="shared" si="148"/>
        <v>74.554707379134854</v>
      </c>
      <c r="W571" s="50">
        <f t="shared" si="149"/>
        <v>65.517241379310349</v>
      </c>
      <c r="X571" s="50">
        <f t="shared" si="150"/>
        <v>59.928051241554805</v>
      </c>
      <c r="Y571" s="50">
        <f t="shared" si="151"/>
        <v>78.535622056812997</v>
      </c>
      <c r="Z571" s="50">
        <f t="shared" si="152"/>
        <v>69.498156056988478</v>
      </c>
      <c r="AA571" s="50">
        <f t="shared" si="153"/>
        <v>-3.9809146776781574</v>
      </c>
      <c r="AB571" s="50">
        <f t="shared" si="154"/>
        <v>-3.9809146776781432</v>
      </c>
      <c r="AC571" s="50">
        <f t="shared" si="155"/>
        <v>-3.980914677678129</v>
      </c>
      <c r="AF571">
        <v>1.63</v>
      </c>
      <c r="AG571">
        <v>2.33</v>
      </c>
      <c r="AJ571" t="s">
        <v>413</v>
      </c>
    </row>
    <row r="572" spans="1:36" ht="15" x14ac:dyDescent="0.25">
      <c r="A572">
        <v>2.19</v>
      </c>
      <c r="B572">
        <v>3.68</v>
      </c>
      <c r="C572">
        <v>3.21</v>
      </c>
      <c r="D572" s="43">
        <f t="shared" si="143"/>
        <v>3.9886614751771576E-2</v>
      </c>
      <c r="E572" s="44">
        <f>IF(OR($A572="",$B572="",$C572=""),"",A572*'MPTO_working_3-way'!$I571)</f>
        <v>2.2773516863063796</v>
      </c>
      <c r="F572" s="45">
        <f>IF(OR($A572="",$B572="",$C572=""),"",B572*'MPTO_working_3-way'!$I571)</f>
        <v>3.8267827422865195</v>
      </c>
      <c r="G572" s="46">
        <f>IF(OR($A572="",$B572="",$C572=""),"",C572*'MPTO_working_3-way'!$I571)</f>
        <v>3.3380360333531867</v>
      </c>
      <c r="H572" s="44">
        <f>IF(OR($A572="",$B572="",$C572=""),"",'MPTO_working_3-way'!E571)</f>
        <v>2.2556791251149639</v>
      </c>
      <c r="I572" s="45">
        <f>IF(OR($A572="",$B572="",$C572=""),"",'MPTO_working_3-way'!F571)</f>
        <v>3.8693162850302074</v>
      </c>
      <c r="J572" s="46">
        <f>IF(OR($A572="",$B572="",$C572=""),"",'MPTO_working_3-way'!G571)</f>
        <v>3.3531061363710597</v>
      </c>
      <c r="K572" s="44">
        <f>IF(OR($A572="",$B572="",$C572=""),"",'OddsRatio_working_3-way'!H571)</f>
        <v>2.2647779964210661</v>
      </c>
      <c r="L572" s="45">
        <f>IF(OR($A572="",$B572="",$C572=""),"",'OddsRatio_working_3-way'!I571)</f>
        <v>3.8484075885785365</v>
      </c>
      <c r="M572" s="46">
        <f>IF(OR($A572="",$B572="",$C572=""),"",'OddsRatio_working_3-way'!J571)</f>
        <v>3.3488734219248379</v>
      </c>
      <c r="N572" s="47">
        <f t="shared" si="144"/>
        <v>43.910653150892685</v>
      </c>
      <c r="O572" s="48">
        <f t="shared" si="145"/>
        <v>26.131611521862762</v>
      </c>
      <c r="P572" s="48">
        <f t="shared" si="146"/>
        <v>29.957735327244546</v>
      </c>
      <c r="Q572" t="s">
        <v>332</v>
      </c>
      <c r="R572" t="s">
        <v>379</v>
      </c>
      <c r="S572" s="38">
        <v>44217</v>
      </c>
      <c r="T572" s="50">
        <v>100</v>
      </c>
      <c r="U572" s="50">
        <f t="shared" si="147"/>
        <v>54.337899543379002</v>
      </c>
      <c r="V572" s="50">
        <f t="shared" si="148"/>
        <v>72.826086956521735</v>
      </c>
      <c r="W572" s="50">
        <f t="shared" si="149"/>
        <v>68.847352024922117</v>
      </c>
      <c r="X572" s="50">
        <f t="shared" si="150"/>
        <v>58.326561018556134</v>
      </c>
      <c r="Y572" s="50">
        <f t="shared" si="151"/>
        <v>76.814748431698888</v>
      </c>
      <c r="Z572" s="50">
        <f t="shared" si="152"/>
        <v>72.83601350009927</v>
      </c>
      <c r="AA572" s="50">
        <f t="shared" si="153"/>
        <v>-3.9886614751771319</v>
      </c>
      <c r="AB572" s="50">
        <f t="shared" si="154"/>
        <v>-3.9886614751771532</v>
      </c>
      <c r="AC572" s="50">
        <f t="shared" si="155"/>
        <v>-3.9886614751771532</v>
      </c>
      <c r="AF572">
        <v>1.58</v>
      </c>
      <c r="AG572">
        <v>2.44</v>
      </c>
      <c r="AJ572" t="s">
        <v>413</v>
      </c>
    </row>
    <row r="573" spans="1:36" s="50" customFormat="1" ht="15" x14ac:dyDescent="0.25">
      <c r="A573">
        <v>1.21</v>
      </c>
      <c r="B573">
        <v>7.24</v>
      </c>
      <c r="C573">
        <v>15.81</v>
      </c>
      <c r="D573" s="43">
        <f t="shared" si="143"/>
        <v>2.7818934847432253E-2</v>
      </c>
      <c r="E573" s="44">
        <f>IF(OR($A573="",$B573="",$C573=""),"",A573*'MPTO_working_3-way'!$I572)</f>
        <v>1.2436609111653929</v>
      </c>
      <c r="F573" s="45">
        <f>IF(OR($A573="",$B573="",$C573=""),"",B573*'MPTO_working_3-way'!$I572)</f>
        <v>7.4414090882954094</v>
      </c>
      <c r="G573" s="46">
        <f>IF(OR($A573="",$B573="",$C573=""),"",C573*'MPTO_working_3-way'!$I572)</f>
        <v>16.249817359937904</v>
      </c>
      <c r="H573" s="44">
        <f>IF(OR($A573="",$B573="",$C573=""),"",'MPTO_working_3-way'!E572)</f>
        <v>1.2237306293348031</v>
      </c>
      <c r="I573" s="45">
        <f>IF(OR($A573="",$B573="",$C573=""),"",'MPTO_working_3-way'!F572)</f>
        <v>7.7610485723940945</v>
      </c>
      <c r="J573" s="46">
        <f>IF(OR($A573="",$B573="",$C573=""),"",'MPTO_working_3-way'!G572)</f>
        <v>18.526022033666163</v>
      </c>
      <c r="K573" s="44">
        <f>IF(OR($A573="",$B573="",$C573=""),"",'OddsRatio_working_3-way'!H572)</f>
        <v>1.2290783673473242</v>
      </c>
      <c r="L573" s="45">
        <f>IF(OR($A573="",$B573="",$C573=""),"",'OddsRatio_working_3-way'!I572)</f>
        <v>7.8069000583204877</v>
      </c>
      <c r="M573" s="46">
        <f>IF(OR($A573="",$B573="",$C573=""),"",'OddsRatio_working_3-way'!J572)</f>
        <v>17.155479144827954</v>
      </c>
      <c r="N573" s="47">
        <f t="shared" si="144"/>
        <v>80.407769595567132</v>
      </c>
      <c r="O573" s="48">
        <f t="shared" si="145"/>
        <v>13.438315084342021</v>
      </c>
      <c r="P573" s="48">
        <f t="shared" si="146"/>
        <v>6.1539153200908432</v>
      </c>
      <c r="Q573" t="s">
        <v>75</v>
      </c>
      <c r="R573" t="s">
        <v>73</v>
      </c>
      <c r="S573" s="38">
        <v>44217</v>
      </c>
      <c r="T573" s="50">
        <v>100</v>
      </c>
      <c r="U573" s="50">
        <f t="shared" si="147"/>
        <v>17.355371900826448</v>
      </c>
      <c r="V573" s="50">
        <f t="shared" si="148"/>
        <v>86.187845303867405</v>
      </c>
      <c r="W573" s="50">
        <f t="shared" si="149"/>
        <v>93.674889310562932</v>
      </c>
      <c r="X573" s="50">
        <f t="shared" si="150"/>
        <v>20.137265385569663</v>
      </c>
      <c r="Y573" s="50">
        <f t="shared" si="151"/>
        <v>88.969738788610613</v>
      </c>
      <c r="Z573" s="50">
        <f t="shared" si="152"/>
        <v>96.456782795306154</v>
      </c>
      <c r="AA573" s="50">
        <f t="shared" si="153"/>
        <v>-2.7818934847432146</v>
      </c>
      <c r="AB573" s="50">
        <f t="shared" si="154"/>
        <v>-2.7818934847432075</v>
      </c>
      <c r="AC573" s="50">
        <f t="shared" si="155"/>
        <v>-2.7818934847432217</v>
      </c>
      <c r="AD573" s="51"/>
      <c r="AE573" s="51"/>
      <c r="AF573">
        <v>1.53</v>
      </c>
      <c r="AG573">
        <v>2.64</v>
      </c>
      <c r="AH573" s="51"/>
      <c r="AI573" s="51"/>
      <c r="AJ573" t="s">
        <v>443</v>
      </c>
    </row>
    <row r="574" spans="1:36" ht="15" x14ac:dyDescent="0.25">
      <c r="A574">
        <v>1.67</v>
      </c>
      <c r="B574">
        <v>4.05</v>
      </c>
      <c r="C574">
        <v>5.39</v>
      </c>
      <c r="D574" s="43">
        <f t="shared" si="143"/>
        <v>3.1244732413822973E-2</v>
      </c>
      <c r="E574" s="44">
        <f>IF(OR($A574="",$B574="",$C574=""),"",A574*'MPTO_working_3-way'!$I573)</f>
        <v>1.7221787031310842</v>
      </c>
      <c r="F574" s="45">
        <f>IF(OR($A574="",$B574="",$C574=""),"",B574*'MPTO_working_3-way'!$I573)</f>
        <v>4.1765411662759826</v>
      </c>
      <c r="G574" s="46">
        <f>IF(OR($A574="",$B574="",$C574=""),"",C574*'MPTO_working_3-way'!$I573)</f>
        <v>5.5584091077105056</v>
      </c>
      <c r="H574" s="44">
        <f>IF(OR($A574="",$B574="",$C574=""),"",'MPTO_working_3-way'!E573)</f>
        <v>1.6995602838345278</v>
      </c>
      <c r="I574" s="45">
        <f>IF(OR($A574="",$B574="",$C574=""),"",'MPTO_working_3-way'!F573)</f>
        <v>4.2283535985979448</v>
      </c>
      <c r="J574" s="46">
        <f>IF(OR($A574="",$B574="",$C574=""),"",'MPTO_working_3-way'!G573)</f>
        <v>5.7105707056875294</v>
      </c>
      <c r="K574" s="44">
        <f>IF(OR($A574="",$B574="",$C574=""),"",'OddsRatio_working_3-way'!H573)</f>
        <v>1.7075230161867423</v>
      </c>
      <c r="L574" s="45">
        <f>IF(OR($A574="",$B574="",$C574=""),"",'OddsRatio_working_3-way'!I573)</f>
        <v>4.2208137304023339</v>
      </c>
      <c r="M574" s="46">
        <f>IF(OR($A574="",$B574="",$C574=""),"",'OddsRatio_working_3-way'!J573)</f>
        <v>5.6358597627758185</v>
      </c>
      <c r="N574" s="47">
        <f t="shared" si="144"/>
        <v>58.065983407059043</v>
      </c>
      <c r="O574" s="48">
        <f t="shared" si="145"/>
        <v>23.943257355503359</v>
      </c>
      <c r="P574" s="48">
        <f t="shared" si="146"/>
        <v>17.990759237437587</v>
      </c>
      <c r="Q574" t="s">
        <v>375</v>
      </c>
      <c r="R574" t="s">
        <v>325</v>
      </c>
      <c r="S574" s="38">
        <v>44217</v>
      </c>
      <c r="T574" s="50">
        <v>100</v>
      </c>
      <c r="U574" s="50">
        <f t="shared" si="147"/>
        <v>40.119760479041922</v>
      </c>
      <c r="V574" s="50">
        <f t="shared" si="148"/>
        <v>75.308641975308646</v>
      </c>
      <c r="W574" s="50">
        <f t="shared" si="149"/>
        <v>81.447124304267163</v>
      </c>
      <c r="X574" s="50">
        <f t="shared" si="150"/>
        <v>43.244233720424198</v>
      </c>
      <c r="Y574" s="50">
        <f t="shared" si="151"/>
        <v>78.433115216690936</v>
      </c>
      <c r="Z574" s="50">
        <f t="shared" si="152"/>
        <v>84.571597545649439</v>
      </c>
      <c r="AA574" s="50">
        <f t="shared" si="153"/>
        <v>-3.124473241382276</v>
      </c>
      <c r="AB574" s="50">
        <f t="shared" si="154"/>
        <v>-3.1244732413822902</v>
      </c>
      <c r="AC574" s="50">
        <f t="shared" si="155"/>
        <v>-3.124473241382276</v>
      </c>
      <c r="AF574">
        <v>2.16</v>
      </c>
      <c r="AG574">
        <v>1.75</v>
      </c>
      <c r="AJ574" t="s">
        <v>313</v>
      </c>
    </row>
    <row r="575" spans="1:36" ht="15" x14ac:dyDescent="0.25">
      <c r="A575">
        <v>2.1</v>
      </c>
      <c r="B575">
        <v>3.54</v>
      </c>
      <c r="C575">
        <v>3.8</v>
      </c>
      <c r="D575" s="43">
        <f t="shared" si="143"/>
        <v>2.1834246633532839E-2</v>
      </c>
      <c r="E575" s="44">
        <f>IF(OR($A575="",$B575="",$C575=""),"",A575*'MPTO_working_3-way'!$I574)</f>
        <v>2.1458519179304192</v>
      </c>
      <c r="F575" s="45">
        <f>IF(OR($A575="",$B575="",$C575=""),"",B575*'MPTO_working_3-way'!$I574)</f>
        <v>3.6172932330827061</v>
      </c>
      <c r="G575" s="46">
        <f>IF(OR($A575="",$B575="",$C575=""),"",C575*'MPTO_working_3-way'!$I574)</f>
        <v>3.8829701372074248</v>
      </c>
      <c r="H575" s="44">
        <f>IF(OR($A575="",$B575="",$C575=""),"",'MPTO_working_3-way'!E574)</f>
        <v>2.1325945162459234</v>
      </c>
      <c r="I575" s="45">
        <f>IF(OR($A575="",$B575="",$C575=""),"",'MPTO_working_3-way'!F574)</f>
        <v>3.633618028400905</v>
      </c>
      <c r="J575" s="46">
        <f>IF(OR($A575="",$B575="",$C575=""),"",'MPTO_working_3-way'!G574)</f>
        <v>3.9080847767140714</v>
      </c>
      <c r="K575" s="44">
        <f>IF(OR($A575="",$B575="",$C575=""),"",'OddsRatio_working_3-way'!H574)</f>
        <v>2.1380102382240249</v>
      </c>
      <c r="L575" s="45">
        <f>IF(OR($A575="",$B575="",$C575=""),"",'OddsRatio_working_3-way'!I574)</f>
        <v>3.6277690955354762</v>
      </c>
      <c r="M575" s="46">
        <f>IF(OR($A575="",$B575="",$C575=""),"",'OddsRatio_working_3-way'!J574)</f>
        <v>3.8967533336611551</v>
      </c>
      <c r="N575" s="47">
        <f t="shared" si="144"/>
        <v>46.601538141758468</v>
      </c>
      <c r="O575" s="48">
        <f t="shared" si="145"/>
        <v>27.644980253585537</v>
      </c>
      <c r="P575" s="48">
        <f t="shared" si="146"/>
        <v>25.753481604655999</v>
      </c>
      <c r="Q575" t="s">
        <v>54</v>
      </c>
      <c r="R575" t="s">
        <v>111</v>
      </c>
      <c r="S575" s="38">
        <v>44217</v>
      </c>
      <c r="T575" s="50">
        <v>100</v>
      </c>
      <c r="U575" s="50">
        <f t="shared" si="147"/>
        <v>52.38095238095238</v>
      </c>
      <c r="V575" s="50">
        <f t="shared" si="148"/>
        <v>71.751412429378533</v>
      </c>
      <c r="W575" s="50">
        <f t="shared" si="149"/>
        <v>73.68421052631578</v>
      </c>
      <c r="X575" s="50">
        <f t="shared" si="150"/>
        <v>54.564377044305679</v>
      </c>
      <c r="Y575" s="50">
        <f t="shared" si="151"/>
        <v>73.934837092731826</v>
      </c>
      <c r="Z575" s="50">
        <f t="shared" si="152"/>
        <v>75.867635189669073</v>
      </c>
      <c r="AA575" s="50">
        <f t="shared" si="153"/>
        <v>-2.1834246633532999</v>
      </c>
      <c r="AB575" s="50">
        <f t="shared" si="154"/>
        <v>-2.1834246633532928</v>
      </c>
      <c r="AC575" s="50">
        <f t="shared" si="155"/>
        <v>-2.1834246633532928</v>
      </c>
      <c r="AF575">
        <v>2.17</v>
      </c>
      <c r="AG575">
        <v>1.76</v>
      </c>
      <c r="AJ575" t="s">
        <v>315</v>
      </c>
    </row>
    <row r="576" spans="1:36" ht="15" x14ac:dyDescent="0.25">
      <c r="A576">
        <v>6.37</v>
      </c>
      <c r="B576">
        <v>3.48</v>
      </c>
      <c r="C576">
        <v>1.72</v>
      </c>
      <c r="D576" s="43">
        <f t="shared" si="143"/>
        <v>2.5737541947875364E-2</v>
      </c>
      <c r="E576" s="44">
        <f>IF(OR($A576="",$B576="",$C576=""),"",A576*'MPTO_working_3-way'!$I575)</f>
        <v>6.5339481422079659</v>
      </c>
      <c r="F576" s="45">
        <f>IF(OR($A576="",$B576="",$C576=""),"",B576*'MPTO_working_3-way'!$I575)</f>
        <v>3.5695666459786062</v>
      </c>
      <c r="G576" s="46">
        <f>IF(OR($A576="",$B576="",$C576=""),"",C576*'MPTO_working_3-way'!$I575)</f>
        <v>1.7642685721503455</v>
      </c>
      <c r="H576" s="44">
        <f>IF(OR($A576="",$B576="",$C576=""),"",'MPTO_working_3-way'!E575)</f>
        <v>6.7382406804358679</v>
      </c>
      <c r="I576" s="45">
        <f>IF(OR($A576="",$B576="",$C576=""),"",'MPTO_working_3-way'!F575)</f>
        <v>3.5870946797578713</v>
      </c>
      <c r="J576" s="46">
        <f>IF(OR($A576="",$B576="",$C576=""),"",'MPTO_working_3-way'!G575)</f>
        <v>1.7457607790008136</v>
      </c>
      <c r="K576" s="44">
        <f>IF(OR($A576="",$B576="",$C576=""),"",'OddsRatio_working_3-way'!H575)</f>
        <v>6.6147935069500372</v>
      </c>
      <c r="L576" s="45">
        <f>IF(OR($A576="",$B576="",$C576=""),"",'OddsRatio_working_3-way'!I575)</f>
        <v>3.5930517499508561</v>
      </c>
      <c r="M576" s="46">
        <f>IF(OR($A576="",$B576="",$C576=""),"",'OddsRatio_working_3-way'!J575)</f>
        <v>1.7528214757921838</v>
      </c>
      <c r="N576" s="47">
        <f t="shared" si="144"/>
        <v>15.304682226358747</v>
      </c>
      <c r="O576" s="48">
        <f t="shared" si="145"/>
        <v>28.014605109742874</v>
      </c>
      <c r="P576" s="48">
        <f t="shared" si="146"/>
        <v>56.680712663898383</v>
      </c>
      <c r="Q576" t="s">
        <v>150</v>
      </c>
      <c r="R576" t="s">
        <v>57</v>
      </c>
      <c r="S576" s="38">
        <v>44217</v>
      </c>
      <c r="T576" s="50">
        <v>100</v>
      </c>
      <c r="U576" s="50">
        <f t="shared" si="147"/>
        <v>84.301412872841439</v>
      </c>
      <c r="V576" s="50">
        <f t="shared" si="148"/>
        <v>71.264367816091948</v>
      </c>
      <c r="W576" s="50">
        <f t="shared" si="149"/>
        <v>41.860465116279073</v>
      </c>
      <c r="X576" s="50">
        <f t="shared" si="150"/>
        <v>86.875167067628979</v>
      </c>
      <c r="Y576" s="50">
        <f t="shared" si="151"/>
        <v>73.838122010879488</v>
      </c>
      <c r="Z576" s="50">
        <f t="shared" si="152"/>
        <v>44.434219311066606</v>
      </c>
      <c r="AA576" s="50">
        <f t="shared" si="153"/>
        <v>-2.57375419478754</v>
      </c>
      <c r="AB576" s="50">
        <f t="shared" si="154"/>
        <v>-2.57375419478754</v>
      </c>
      <c r="AC576" s="50">
        <f t="shared" si="155"/>
        <v>-2.5737541947875329</v>
      </c>
      <c r="AF576">
        <v>2.67</v>
      </c>
      <c r="AG576">
        <v>1.53</v>
      </c>
      <c r="AJ576" t="s">
        <v>315</v>
      </c>
    </row>
    <row r="577" spans="1:36" ht="15" x14ac:dyDescent="0.25">
      <c r="A577">
        <v>4.8099999999999996</v>
      </c>
      <c r="B577">
        <v>3.96</v>
      </c>
      <c r="C577">
        <v>1.71</v>
      </c>
      <c r="D577" s="43">
        <f t="shared" si="143"/>
        <v>4.5220782062887377E-2</v>
      </c>
      <c r="E577" s="44">
        <f>IF(OR($A577="",$B577="",$C577=""),"",A577*'MPTO_working_3-way'!$I576)</f>
        <v>5.0275119617224879</v>
      </c>
      <c r="F577" s="45">
        <f>IF(OR($A577="",$B577="",$C577=""),"",B577*'MPTO_working_3-way'!$I576)</f>
        <v>4.1390742969690342</v>
      </c>
      <c r="G577" s="46">
        <f>IF(OR($A577="",$B577="",$C577=""),"",C577*'MPTO_working_3-way'!$I576)</f>
        <v>1.7873275373275375</v>
      </c>
      <c r="H577" s="44">
        <f>IF(OR($A577="",$B577="",$C577=""),"",'MPTO_working_3-way'!E576)</f>
        <v>5.1860061216769271</v>
      </c>
      <c r="I577" s="45">
        <f>IF(OR($A577="",$B577="",$C577=""),"",'MPTO_working_3-way'!F576)</f>
        <v>4.2113835140129492</v>
      </c>
      <c r="J577" s="46">
        <f>IF(OR($A577="",$B577="",$C577=""),"",'MPTO_working_3-way'!G576)</f>
        <v>1.7552428695034745</v>
      </c>
      <c r="K577" s="44">
        <f>IF(OR($A577="",$B577="",$C577=""),"",'OddsRatio_working_3-way'!H576)</f>
        <v>5.1132716000621796</v>
      </c>
      <c r="L577" s="45">
        <f>IF(OR($A577="",$B577="",$C577=""),"",'OddsRatio_working_3-way'!I576)</f>
        <v>4.1956125816756042</v>
      </c>
      <c r="M577" s="46">
        <f>IF(OR($A577="",$B577="",$C577=""),"",'OddsRatio_working_3-way'!J576)</f>
        <v>1.766515180064081</v>
      </c>
      <c r="N577" s="47">
        <f t="shared" si="144"/>
        <v>19.890554365929098</v>
      </c>
      <c r="O577" s="48">
        <f t="shared" si="145"/>
        <v>24.159991540434078</v>
      </c>
      <c r="P577" s="48">
        <f t="shared" si="146"/>
        <v>55.949454093636817</v>
      </c>
      <c r="Q577" t="s">
        <v>300</v>
      </c>
      <c r="R577" t="s">
        <v>128</v>
      </c>
      <c r="S577" s="38">
        <v>44217</v>
      </c>
      <c r="T577" s="50">
        <v>100</v>
      </c>
      <c r="U577" s="50">
        <f t="shared" si="147"/>
        <v>79.209979209979196</v>
      </c>
      <c r="V577" s="50">
        <f t="shared" si="148"/>
        <v>74.747474747474755</v>
      </c>
      <c r="W577" s="50">
        <f t="shared" si="149"/>
        <v>41.520467836257311</v>
      </c>
      <c r="X577" s="50">
        <f t="shared" si="150"/>
        <v>83.732057416267949</v>
      </c>
      <c r="Y577" s="50">
        <f t="shared" si="151"/>
        <v>79.26955295376348</v>
      </c>
      <c r="Z577" s="50">
        <f t="shared" si="152"/>
        <v>46.042546042546043</v>
      </c>
      <c r="AA577" s="50">
        <f t="shared" si="153"/>
        <v>-4.5220782062887537</v>
      </c>
      <c r="AB577" s="50">
        <f t="shared" si="154"/>
        <v>-4.5220782062887253</v>
      </c>
      <c r="AC577" s="50">
        <f t="shared" si="155"/>
        <v>-4.5220782062887324</v>
      </c>
      <c r="AF577">
        <v>1.7</v>
      </c>
      <c r="AG577">
        <v>2.19</v>
      </c>
      <c r="AJ577" t="s">
        <v>316</v>
      </c>
    </row>
    <row r="578" spans="1:36" ht="15" x14ac:dyDescent="0.25">
      <c r="A578">
        <v>3.74</v>
      </c>
      <c r="B578">
        <v>3.76</v>
      </c>
      <c r="C578">
        <v>1.97</v>
      </c>
      <c r="D578" s="43">
        <f t="shared" si="143"/>
        <v>4.0951339150865129E-2</v>
      </c>
      <c r="E578" s="44">
        <f>IF(OR($A578="",$B578="",$C578=""),"",A578*'MPTO_working_3-way'!$I577)</f>
        <v>3.8931580084242356</v>
      </c>
      <c r="F578" s="45">
        <f>IF(OR($A578="",$B578="",$C578=""),"",B578*'MPTO_working_3-way'!$I577)</f>
        <v>3.9139770352072527</v>
      </c>
      <c r="G578" s="46">
        <f>IF(OR($A578="",$B578="",$C578=""),"",C578*'MPTO_working_3-way'!$I577)</f>
        <v>2.0506741381272042</v>
      </c>
      <c r="H578" s="44">
        <f>IF(OR($A578="",$B578="",$C578=""),"",'MPTO_working_3-way'!E577)</f>
        <v>3.9412092533416589</v>
      </c>
      <c r="I578" s="45">
        <f>IF(OR($A578="",$B578="",$C578=""),"",'MPTO_working_3-way'!F577)</f>
        <v>3.9634255027247929</v>
      </c>
      <c r="J578" s="46">
        <f>IF(OR($A578="",$B578="",$C578=""),"",'MPTO_working_3-way'!G577)</f>
        <v>2.0244399836230129</v>
      </c>
      <c r="K578" s="44">
        <f>IF(OR($A578="",$B578="",$C578=""),"",'OddsRatio_working_3-way'!H577)</f>
        <v>3.9224776546846196</v>
      </c>
      <c r="L578" s="45">
        <f>IF(OR($A578="",$B578="",$C578=""),"",'OddsRatio_working_3-way'!I577)</f>
        <v>3.9438096083684488</v>
      </c>
      <c r="M578" s="46">
        <f>IF(OR($A578="",$B578="",$C578=""),"",'OddsRatio_working_3-way'!J577)</f>
        <v>2.0345997536657228</v>
      </c>
      <c r="N578" s="47">
        <f t="shared" si="144"/>
        <v>25.686088204900582</v>
      </c>
      <c r="O578" s="48">
        <f t="shared" si="145"/>
        <v>25.549460076151114</v>
      </c>
      <c r="P578" s="48">
        <f t="shared" si="146"/>
        <v>48.764451718948315</v>
      </c>
      <c r="Q578" t="s">
        <v>402</v>
      </c>
      <c r="R578" t="s">
        <v>166</v>
      </c>
      <c r="S578" s="38">
        <v>44217</v>
      </c>
      <c r="T578" s="50">
        <v>100</v>
      </c>
      <c r="U578" s="50">
        <f t="shared" si="147"/>
        <v>73.262032085561486</v>
      </c>
      <c r="V578" s="50">
        <f t="shared" si="148"/>
        <v>73.40425531914893</v>
      </c>
      <c r="W578" s="50">
        <f t="shared" si="149"/>
        <v>49.238578680203041</v>
      </c>
      <c r="X578" s="50">
        <f t="shared" si="150"/>
        <v>77.357166000648022</v>
      </c>
      <c r="Y578" s="50">
        <f t="shared" si="151"/>
        <v>77.499389234235451</v>
      </c>
      <c r="Z578" s="50">
        <f t="shared" si="152"/>
        <v>53.333712595289562</v>
      </c>
      <c r="AA578" s="50">
        <f t="shared" si="153"/>
        <v>-4.0951339150865351</v>
      </c>
      <c r="AB578" s="50">
        <f t="shared" si="154"/>
        <v>-4.0951339150865209</v>
      </c>
      <c r="AC578" s="50">
        <f t="shared" si="155"/>
        <v>-4.0951339150865209</v>
      </c>
      <c r="AF578">
        <v>1.68</v>
      </c>
      <c r="AG578">
        <v>2.23</v>
      </c>
      <c r="AJ578" t="s">
        <v>316</v>
      </c>
    </row>
    <row r="579" spans="1:36" ht="15" x14ac:dyDescent="0.25">
      <c r="A579">
        <v>2.41</v>
      </c>
      <c r="B579">
        <v>3.35</v>
      </c>
      <c r="C579">
        <v>3.08</v>
      </c>
      <c r="D579" s="43">
        <f t="shared" si="143"/>
        <v>3.8120546697991475E-2</v>
      </c>
      <c r="E579" s="44">
        <f>IF(OR($A579="",$B579="",$C579=""),"",A579*'MPTO_working_3-way'!$I578)</f>
        <v>2.5018705175421596</v>
      </c>
      <c r="F579" s="45">
        <f>IF(OR($A579="",$B579="",$C579=""),"",B579*'MPTO_working_3-way'!$I578)</f>
        <v>3.4777038314382716</v>
      </c>
      <c r="G579" s="46">
        <f>IF(OR($A579="",$B579="",$C579=""),"",C579*'MPTO_working_3-way'!$I578)</f>
        <v>3.1974112838298137</v>
      </c>
      <c r="H579" s="44">
        <f>IF(OR($A579="",$B579="",$C579=""),"",'MPTO_working_3-way'!E578)</f>
        <v>2.4861341434802551</v>
      </c>
      <c r="I579" s="45">
        <f>IF(OR($A579="",$B579="",$C579=""),"",'MPTO_working_3-way'!F578)</f>
        <v>3.4989428005373244</v>
      </c>
      <c r="J579" s="46">
        <f>IF(OR($A579="",$B579="",$C579=""),"",'MPTO_working_3-way'!G578)</f>
        <v>3.2054520813764524</v>
      </c>
      <c r="K579" s="44">
        <f>IF(OR($A579="",$B579="",$C579=""),"",'OddsRatio_working_3-way'!H578)</f>
        <v>2.4931243533226941</v>
      </c>
      <c r="L579" s="45">
        <f>IF(OR($A579="",$B579="",$C579=""),"",'OddsRatio_working_3-way'!I578)</f>
        <v>3.4885405888711576</v>
      </c>
      <c r="M579" s="46">
        <f>IF(OR($A579="",$B579="",$C579=""),"",'OddsRatio_working_3-way'!J578)</f>
        <v>3.202623159511492</v>
      </c>
      <c r="N579" s="47">
        <f t="shared" si="144"/>
        <v>39.970094095133312</v>
      </c>
      <c r="O579" s="48">
        <f t="shared" si="145"/>
        <v>28.754605005752627</v>
      </c>
      <c r="P579" s="48">
        <f t="shared" si="146"/>
        <v>31.275300899114058</v>
      </c>
      <c r="Q579" t="s">
        <v>131</v>
      </c>
      <c r="R579" t="s">
        <v>167</v>
      </c>
      <c r="S579" s="38">
        <v>44217</v>
      </c>
      <c r="T579" s="50">
        <v>100</v>
      </c>
      <c r="U579" s="50">
        <f t="shared" si="147"/>
        <v>58.50622406639004</v>
      </c>
      <c r="V579" s="50">
        <f t="shared" si="148"/>
        <v>70.149253731343279</v>
      </c>
      <c r="W579" s="50">
        <f t="shared" si="149"/>
        <v>67.532467532467535</v>
      </c>
      <c r="X579" s="50">
        <f t="shared" si="150"/>
        <v>62.318278736189178</v>
      </c>
      <c r="Y579" s="50">
        <f t="shared" si="151"/>
        <v>73.961308401142418</v>
      </c>
      <c r="Z579" s="50">
        <f t="shared" si="152"/>
        <v>71.344522202266674</v>
      </c>
      <c r="AA579" s="50">
        <f t="shared" si="153"/>
        <v>-3.8120546697991387</v>
      </c>
      <c r="AB579" s="50">
        <f t="shared" si="154"/>
        <v>-3.8120546697991387</v>
      </c>
      <c r="AC579" s="50">
        <f t="shared" si="155"/>
        <v>-3.8120546697991387</v>
      </c>
      <c r="AF579">
        <v>1.79</v>
      </c>
      <c r="AG579">
        <v>2.0699999999999998</v>
      </c>
      <c r="AJ579" t="s">
        <v>316</v>
      </c>
    </row>
    <row r="580" spans="1:36" ht="15" x14ac:dyDescent="0.25">
      <c r="A580">
        <v>3.45</v>
      </c>
      <c r="B580">
        <v>3.4</v>
      </c>
      <c r="C580">
        <v>2.2000000000000002</v>
      </c>
      <c r="D580" s="43">
        <f t="shared" si="143"/>
        <v>3.8518174068046251E-2</v>
      </c>
      <c r="E580" s="44">
        <f>IF(OR($A580="",$B580="",$C580=""),"",A580*'MPTO_working_3-way'!$I579)</f>
        <v>3.5828877005347599</v>
      </c>
      <c r="F580" s="45">
        <f>IF(OR($A580="",$B580="",$C580=""),"",B580*'MPTO_working_3-way'!$I579)</f>
        <v>3.5309617918313569</v>
      </c>
      <c r="G580" s="46">
        <f>IF(OR($A580="",$B580="",$C580=""),"",C580*'MPTO_working_3-way'!$I579)</f>
        <v>2.2847399829497022</v>
      </c>
      <c r="H580" s="44">
        <f>IF(OR($A580="",$B580="",$C580=""),"",'MPTO_working_3-way'!E579)</f>
        <v>3.6099039447915704</v>
      </c>
      <c r="I580" s="45">
        <f>IF(OR($A580="",$B580="",$C580=""),"",'MPTO_working_3-way'!F579)</f>
        <v>3.5551983835415135</v>
      </c>
      <c r="J580" s="46">
        <f>IF(OR($A580="",$B580="",$C580=""),"",'MPTO_working_3-way'!G579)</f>
        <v>2.2639489998830276</v>
      </c>
      <c r="K580" s="44">
        <f>IF(OR($A580="",$B580="",$C580=""),"",'OddsRatio_working_3-way'!H579)</f>
        <v>3.598268918070997</v>
      </c>
      <c r="L580" s="45">
        <f>IF(OR($A580="",$B580="",$C580=""),"",'OddsRatio_working_3-way'!I579)</f>
        <v>3.5452430217838335</v>
      </c>
      <c r="M580" s="46">
        <f>IF(OR($A580="",$B580="",$C580=""),"",'OddsRatio_working_3-way'!J579)</f>
        <v>2.2726215108919172</v>
      </c>
      <c r="N580" s="47">
        <f t="shared" si="144"/>
        <v>27.910447761194025</v>
      </c>
      <c r="O580" s="48">
        <f t="shared" si="145"/>
        <v>28.320895522388064</v>
      </c>
      <c r="P580" s="48">
        <f t="shared" si="146"/>
        <v>43.768656716417901</v>
      </c>
      <c r="Q580" t="s">
        <v>124</v>
      </c>
      <c r="R580" t="s">
        <v>65</v>
      </c>
      <c r="S580" s="38">
        <v>44217</v>
      </c>
      <c r="T580" s="50">
        <v>100</v>
      </c>
      <c r="U580" s="50">
        <f t="shared" si="147"/>
        <v>71.014492753623188</v>
      </c>
      <c r="V580" s="50">
        <f t="shared" si="148"/>
        <v>70.588235294117652</v>
      </c>
      <c r="W580" s="50">
        <f t="shared" si="149"/>
        <v>54.545454545454554</v>
      </c>
      <c r="X580" s="50">
        <f t="shared" si="150"/>
        <v>74.866310160427801</v>
      </c>
      <c r="Y580" s="50">
        <f t="shared" si="151"/>
        <v>74.440052700922266</v>
      </c>
      <c r="Z580" s="50">
        <f t="shared" si="152"/>
        <v>58.397271952259167</v>
      </c>
      <c r="AA580" s="50">
        <f t="shared" si="153"/>
        <v>-3.8518174068046136</v>
      </c>
      <c r="AB580" s="50">
        <f t="shared" si="154"/>
        <v>-3.8518174068046136</v>
      </c>
      <c r="AC580" s="50">
        <f t="shared" si="155"/>
        <v>-3.8518174068046136</v>
      </c>
      <c r="AF580">
        <v>1.75</v>
      </c>
      <c r="AG580">
        <v>2.11</v>
      </c>
      <c r="AJ580" t="s">
        <v>316</v>
      </c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AF581"/>
      <c r="AG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AF582"/>
      <c r="AG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AF583"/>
      <c r="AG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AF584"/>
      <c r="AG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AF585"/>
      <c r="AG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AF586"/>
      <c r="AG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AF587"/>
      <c r="AG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AF588"/>
      <c r="AG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AF589"/>
      <c r="AG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AF590"/>
      <c r="AG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AF591"/>
      <c r="AG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AF592"/>
      <c r="AG592"/>
    </row>
    <row r="593" spans="1:33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AF593"/>
      <c r="AG593"/>
    </row>
    <row r="594" spans="1:33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AF594"/>
      <c r="AG594"/>
    </row>
    <row r="595" spans="1:33" ht="15" x14ac:dyDescent="0.25">
      <c r="A595"/>
      <c r="B595"/>
      <c r="C595"/>
      <c r="D595" s="43"/>
      <c r="E595" s="44"/>
      <c r="F595" s="45"/>
      <c r="G595" s="46"/>
      <c r="H595" s="17"/>
      <c r="I595" s="21"/>
      <c r="J595" s="22"/>
      <c r="K595" s="17"/>
      <c r="L595" s="21"/>
      <c r="M595" s="22"/>
      <c r="N595" s="47"/>
      <c r="O595" s="48"/>
      <c r="P595" s="48"/>
      <c r="Q595"/>
      <c r="R595"/>
      <c r="S595" s="35"/>
      <c r="AF595"/>
      <c r="AG595"/>
    </row>
    <row r="596" spans="1:33" ht="15" x14ac:dyDescent="0.25">
      <c r="A596"/>
      <c r="B596"/>
      <c r="C596"/>
      <c r="D596" s="43"/>
      <c r="E596" s="44"/>
      <c r="F596" s="45"/>
      <c r="G596" s="46"/>
      <c r="H596" s="17"/>
      <c r="I596" s="21"/>
      <c r="J596" s="22"/>
      <c r="K596" s="17"/>
      <c r="L596" s="21"/>
      <c r="M596" s="22"/>
      <c r="N596" s="47"/>
      <c r="O596" s="48"/>
      <c r="P596" s="48"/>
      <c r="Q596"/>
      <c r="R596"/>
      <c r="S596" s="35"/>
      <c r="AF596"/>
      <c r="AG596"/>
    </row>
    <row r="597" spans="1:33" ht="15" x14ac:dyDescent="0.25">
      <c r="A597"/>
      <c r="B597"/>
      <c r="C597"/>
      <c r="D597" s="43"/>
      <c r="E597" s="44"/>
      <c r="F597" s="45"/>
      <c r="G597" s="46"/>
      <c r="H597" s="17"/>
      <c r="I597" s="21"/>
      <c r="J597" s="22"/>
      <c r="K597" s="17"/>
      <c r="L597" s="21"/>
      <c r="M597" s="22"/>
      <c r="N597" s="47"/>
      <c r="O597" s="48"/>
      <c r="P597" s="48"/>
      <c r="Q597"/>
      <c r="R597"/>
      <c r="S597" s="35"/>
      <c r="AF597"/>
      <c r="AG597"/>
    </row>
    <row r="598" spans="1:33" ht="15" x14ac:dyDescent="0.25">
      <c r="A598"/>
      <c r="B598"/>
      <c r="C598"/>
      <c r="D598" s="43"/>
      <c r="E598" s="44"/>
      <c r="F598" s="45"/>
      <c r="G598" s="46"/>
      <c r="H598" s="17"/>
      <c r="I598" s="21"/>
      <c r="J598" s="22"/>
      <c r="K598" s="17"/>
      <c r="L598" s="21"/>
      <c r="M598" s="22"/>
      <c r="N598" s="47"/>
      <c r="O598" s="48"/>
      <c r="P598" s="48"/>
      <c r="Q598"/>
      <c r="R598"/>
      <c r="S598" s="35"/>
      <c r="AF598"/>
      <c r="AG598"/>
    </row>
    <row r="599" spans="1:33" ht="15" x14ac:dyDescent="0.25">
      <c r="A599"/>
      <c r="B599"/>
      <c r="C599"/>
      <c r="D599" s="43"/>
      <c r="E599" s="44"/>
      <c r="F599" s="45"/>
      <c r="G599" s="46"/>
      <c r="H599" s="17"/>
      <c r="I599" s="21"/>
      <c r="J599" s="22"/>
      <c r="K599" s="17"/>
      <c r="L599" s="21"/>
      <c r="M599" s="22"/>
      <c r="N599" s="47"/>
      <c r="O599" s="48"/>
      <c r="P599" s="48"/>
      <c r="Q599"/>
      <c r="R599"/>
      <c r="S599" s="35"/>
      <c r="AF599"/>
      <c r="AG599"/>
    </row>
    <row r="600" spans="1:33" ht="15" x14ac:dyDescent="0.25">
      <c r="A600"/>
      <c r="B600"/>
      <c r="C600"/>
      <c r="D600" s="43"/>
      <c r="E600" s="44"/>
      <c r="F600" s="45"/>
      <c r="G600" s="46"/>
      <c r="H600" s="17"/>
      <c r="I600" s="21"/>
      <c r="J600" s="22"/>
      <c r="K600" s="17"/>
      <c r="L600" s="21"/>
      <c r="M600" s="22"/>
      <c r="N600" s="47"/>
      <c r="O600" s="48"/>
      <c r="P600" s="48"/>
      <c r="Q600"/>
      <c r="R600"/>
      <c r="S600" s="35"/>
      <c r="AF600"/>
      <c r="AG600"/>
    </row>
    <row r="601" spans="1:33" ht="15" x14ac:dyDescent="0.25">
      <c r="A601"/>
      <c r="B601"/>
      <c r="C601"/>
      <c r="D601" s="43"/>
      <c r="E601" s="44"/>
      <c r="F601" s="45"/>
      <c r="G601" s="46"/>
      <c r="H601" s="17"/>
      <c r="I601" s="21"/>
      <c r="J601" s="22"/>
      <c r="K601" s="17"/>
      <c r="L601" s="21"/>
      <c r="M601" s="22"/>
      <c r="N601" s="47"/>
      <c r="O601" s="48"/>
      <c r="P601" s="48"/>
      <c r="Q601"/>
      <c r="R601"/>
      <c r="S601" s="35"/>
      <c r="AF601"/>
      <c r="AG601"/>
    </row>
    <row r="602" spans="1:33" ht="15" x14ac:dyDescent="0.25">
      <c r="A602"/>
      <c r="B602"/>
      <c r="C602"/>
      <c r="D602" s="43"/>
      <c r="E602" s="44"/>
      <c r="F602" s="45"/>
      <c r="G602" s="46"/>
      <c r="H602" s="17"/>
      <c r="I602" s="21"/>
      <c r="J602" s="22"/>
      <c r="K602" s="17"/>
      <c r="L602" s="21"/>
      <c r="M602" s="22"/>
      <c r="N602" s="47"/>
      <c r="O602" s="48"/>
      <c r="P602" s="48"/>
      <c r="Q602"/>
      <c r="R602"/>
      <c r="S602" s="35"/>
      <c r="AF602"/>
      <c r="AG602"/>
    </row>
    <row r="603" spans="1:33" ht="15" x14ac:dyDescent="0.25">
      <c r="A603"/>
      <c r="B603"/>
      <c r="C603"/>
      <c r="D603" s="43"/>
      <c r="E603" s="44"/>
      <c r="F603" s="45"/>
      <c r="G603" s="46"/>
      <c r="H603" s="17"/>
      <c r="I603" s="21"/>
      <c r="J603" s="22"/>
      <c r="K603" s="17"/>
      <c r="L603" s="21"/>
      <c r="M603" s="22"/>
      <c r="N603" s="47"/>
      <c r="O603" s="48"/>
      <c r="P603" s="48"/>
      <c r="Q603"/>
      <c r="R603"/>
      <c r="S603" s="35"/>
      <c r="AF603"/>
      <c r="AG603"/>
    </row>
    <row r="604" spans="1:33" ht="15" x14ac:dyDescent="0.25">
      <c r="A604"/>
      <c r="B604"/>
      <c r="C604"/>
      <c r="D604" s="43"/>
      <c r="E604" s="44"/>
      <c r="F604" s="45"/>
      <c r="G604" s="46"/>
      <c r="H604" s="17"/>
      <c r="I604" s="21"/>
      <c r="J604" s="22"/>
      <c r="K604" s="17"/>
      <c r="L604" s="21"/>
      <c r="M604" s="22"/>
      <c r="N604" s="47"/>
      <c r="O604" s="48"/>
      <c r="P604" s="48"/>
      <c r="Q604"/>
      <c r="R604"/>
      <c r="S604" s="35"/>
      <c r="AF604"/>
      <c r="AG604"/>
    </row>
    <row r="605" spans="1:33" ht="15" x14ac:dyDescent="0.25">
      <c r="A605"/>
      <c r="B605"/>
      <c r="C605"/>
      <c r="D605" s="43"/>
      <c r="E605" s="44"/>
      <c r="F605" s="45"/>
      <c r="G605" s="46"/>
      <c r="H605" s="17"/>
      <c r="I605" s="21"/>
      <c r="J605" s="22"/>
      <c r="K605" s="17"/>
      <c r="L605" s="21"/>
      <c r="M605" s="22"/>
      <c r="N605" s="47"/>
      <c r="O605" s="48"/>
      <c r="P605" s="48"/>
      <c r="Q605"/>
      <c r="R605"/>
      <c r="S605" s="35"/>
      <c r="AF605"/>
      <c r="AG605"/>
    </row>
    <row r="606" spans="1:33" ht="15" x14ac:dyDescent="0.25">
      <c r="A606"/>
      <c r="B606"/>
      <c r="C606"/>
      <c r="D606" s="43"/>
      <c r="E606" s="44"/>
      <c r="F606" s="45"/>
      <c r="G606" s="46"/>
      <c r="H606" s="17"/>
      <c r="I606" s="21"/>
      <c r="J606" s="22"/>
      <c r="K606" s="17"/>
      <c r="L606" s="21"/>
      <c r="M606" s="22"/>
      <c r="N606" s="47"/>
      <c r="O606" s="48"/>
      <c r="P606" s="48"/>
      <c r="Q606"/>
      <c r="R606"/>
      <c r="S606" s="35"/>
      <c r="AF606"/>
      <c r="AG606"/>
    </row>
    <row r="607" spans="1:33" ht="15" x14ac:dyDescent="0.25">
      <c r="A607"/>
      <c r="B607"/>
      <c r="C607"/>
      <c r="D607" s="43"/>
      <c r="E607" s="44"/>
      <c r="F607" s="45"/>
      <c r="G607" s="46"/>
      <c r="H607" s="17"/>
      <c r="I607" s="21"/>
      <c r="J607" s="22"/>
      <c r="K607" s="17"/>
      <c r="L607" s="21"/>
      <c r="M607" s="22"/>
      <c r="N607" s="47"/>
      <c r="O607" s="48"/>
      <c r="P607" s="48"/>
      <c r="Q607"/>
      <c r="R607"/>
      <c r="S607" s="35"/>
      <c r="AF607"/>
      <c r="AG607"/>
    </row>
    <row r="608" spans="1:33" ht="15" x14ac:dyDescent="0.25">
      <c r="A608"/>
      <c r="B608"/>
      <c r="C608"/>
      <c r="D608" s="43"/>
      <c r="E608" s="44"/>
      <c r="F608" s="45"/>
      <c r="G608" s="46"/>
      <c r="H608" s="17"/>
      <c r="I608" s="21"/>
      <c r="J608" s="22"/>
      <c r="K608" s="17"/>
      <c r="L608" s="21"/>
      <c r="M608" s="22"/>
      <c r="N608" s="47"/>
      <c r="O608" s="48"/>
      <c r="P608" s="48"/>
      <c r="Q608"/>
      <c r="R608"/>
      <c r="S608" s="35"/>
      <c r="AF608"/>
      <c r="AG608"/>
    </row>
    <row r="609" spans="1:33" ht="15" x14ac:dyDescent="0.25">
      <c r="A609"/>
      <c r="B609"/>
      <c r="C609"/>
      <c r="D609" s="43"/>
      <c r="E609" s="44"/>
      <c r="F609" s="45"/>
      <c r="G609" s="46"/>
      <c r="H609" s="17"/>
      <c r="I609" s="21"/>
      <c r="J609" s="22"/>
      <c r="K609" s="17"/>
      <c r="L609" s="21"/>
      <c r="M609" s="22"/>
      <c r="N609" s="47"/>
      <c r="O609" s="48"/>
      <c r="P609" s="48"/>
      <c r="Q609"/>
      <c r="R609"/>
      <c r="S609" s="35"/>
      <c r="AF609"/>
      <c r="AG609"/>
    </row>
    <row r="610" spans="1:33" ht="15" x14ac:dyDescent="0.25">
      <c r="A610"/>
      <c r="B610"/>
      <c r="C610"/>
      <c r="D610" s="43"/>
      <c r="E610" s="44"/>
      <c r="F610" s="45"/>
      <c r="G610" s="46"/>
      <c r="H610" s="17"/>
      <c r="I610" s="21"/>
      <c r="J610" s="22"/>
      <c r="K610" s="17"/>
      <c r="L610" s="21"/>
      <c r="M610" s="22"/>
      <c r="N610" s="47"/>
      <c r="O610" s="48"/>
      <c r="P610" s="48"/>
      <c r="Q610"/>
      <c r="R610"/>
      <c r="S610" s="38"/>
      <c r="AF610"/>
      <c r="AG610"/>
    </row>
    <row r="611" spans="1:33" ht="15" x14ac:dyDescent="0.25">
      <c r="A611"/>
      <c r="B611"/>
      <c r="C611"/>
      <c r="D611" s="43"/>
      <c r="E611" s="44"/>
      <c r="F611" s="45"/>
      <c r="G611" s="46"/>
      <c r="H611" s="17"/>
      <c r="I611" s="21"/>
      <c r="J611" s="22"/>
      <c r="K611" s="17"/>
      <c r="L611" s="21"/>
      <c r="M611" s="22"/>
      <c r="N611" s="47"/>
      <c r="O611" s="48"/>
      <c r="P611" s="48"/>
      <c r="Q611"/>
      <c r="R611"/>
      <c r="S611" s="38"/>
      <c r="AF611"/>
      <c r="AG611"/>
    </row>
    <row r="612" spans="1:33" ht="15" x14ac:dyDescent="0.25">
      <c r="A612"/>
      <c r="B612"/>
      <c r="C612"/>
      <c r="D612" s="43"/>
      <c r="E612" s="44"/>
      <c r="F612" s="45"/>
      <c r="G612" s="46"/>
      <c r="H612" s="17"/>
      <c r="I612" s="21"/>
      <c r="J612" s="22"/>
      <c r="K612" s="17"/>
      <c r="L612" s="21"/>
      <c r="M612" s="22"/>
      <c r="N612" s="47"/>
      <c r="O612" s="48"/>
      <c r="P612" s="48"/>
      <c r="Q612"/>
      <c r="R612"/>
      <c r="S612" s="38"/>
      <c r="AF612"/>
      <c r="AG612"/>
    </row>
    <row r="613" spans="1:33" ht="15" x14ac:dyDescent="0.25">
      <c r="A613"/>
      <c r="B613"/>
      <c r="C613"/>
      <c r="D613" s="43"/>
      <c r="E613" s="44"/>
      <c r="F613" s="45"/>
      <c r="G613" s="46"/>
      <c r="H613" s="17"/>
      <c r="I613" s="21"/>
      <c r="J613" s="22"/>
      <c r="K613" s="17"/>
      <c r="L613" s="21"/>
      <c r="M613" s="22"/>
      <c r="N613" s="47"/>
      <c r="O613" s="48"/>
      <c r="P613" s="48"/>
      <c r="Q613"/>
      <c r="R613"/>
      <c r="S613" s="38"/>
      <c r="AF613"/>
      <c r="AG613"/>
    </row>
    <row r="614" spans="1:33" ht="15" x14ac:dyDescent="0.25">
      <c r="A614"/>
      <c r="B614"/>
      <c r="C614"/>
      <c r="D614" s="43"/>
      <c r="E614" s="44"/>
      <c r="F614" s="45"/>
      <c r="G614" s="46"/>
      <c r="H614" s="17"/>
      <c r="I614" s="21"/>
      <c r="J614" s="22"/>
      <c r="K614" s="17"/>
      <c r="L614" s="21"/>
      <c r="M614" s="22"/>
      <c r="N614" s="47"/>
      <c r="O614" s="48"/>
      <c r="P614" s="48"/>
      <c r="Q614"/>
      <c r="R614"/>
      <c r="S614" s="38"/>
      <c r="AF614"/>
      <c r="AG614"/>
    </row>
    <row r="615" spans="1:33" ht="15" x14ac:dyDescent="0.25">
      <c r="A615"/>
      <c r="B615"/>
      <c r="C615"/>
      <c r="D615" s="43"/>
      <c r="E615" s="44"/>
      <c r="F615" s="45"/>
      <c r="G615" s="46"/>
      <c r="H615" s="17"/>
      <c r="I615" s="21"/>
      <c r="J615" s="22"/>
      <c r="K615" s="17"/>
      <c r="L615" s="21"/>
      <c r="M615" s="22"/>
      <c r="N615" s="47"/>
      <c r="O615" s="48"/>
      <c r="P615" s="48"/>
      <c r="Q615"/>
      <c r="R615"/>
      <c r="S615" s="38"/>
      <c r="AF615"/>
      <c r="AG615"/>
    </row>
    <row r="616" spans="1:33" ht="15" x14ac:dyDescent="0.25">
      <c r="A616"/>
      <c r="B616"/>
      <c r="C616"/>
      <c r="D616" s="43"/>
      <c r="E616" s="44"/>
      <c r="F616" s="45"/>
      <c r="G616" s="46"/>
      <c r="H616" s="17"/>
      <c r="I616" s="21"/>
      <c r="J616" s="22"/>
      <c r="K616" s="17"/>
      <c r="L616" s="21"/>
      <c r="M616" s="22"/>
      <c r="N616" s="47"/>
      <c r="O616" s="48"/>
      <c r="P616" s="48"/>
      <c r="Q616"/>
      <c r="R616"/>
      <c r="S616" s="38"/>
      <c r="AF616"/>
      <c r="AG616"/>
    </row>
    <row r="617" spans="1:33" ht="15" x14ac:dyDescent="0.25">
      <c r="A617"/>
      <c r="B617"/>
      <c r="C617"/>
      <c r="D617" s="43"/>
      <c r="E617" s="44"/>
      <c r="F617" s="45"/>
      <c r="G617" s="46"/>
      <c r="H617" s="17"/>
      <c r="I617" s="21"/>
      <c r="J617" s="22"/>
      <c r="K617" s="17"/>
      <c r="L617" s="21"/>
      <c r="M617" s="22"/>
      <c r="N617" s="47"/>
      <c r="O617" s="48"/>
      <c r="P617" s="48"/>
      <c r="Q617"/>
      <c r="R617"/>
      <c r="S617" s="38"/>
      <c r="AF617"/>
      <c r="AG617"/>
    </row>
    <row r="618" spans="1:33" ht="15" x14ac:dyDescent="0.25">
      <c r="A618"/>
      <c r="B618"/>
      <c r="C618"/>
      <c r="D618" s="43"/>
      <c r="E618" s="44"/>
      <c r="F618" s="45"/>
      <c r="G618" s="46"/>
      <c r="H618" s="17"/>
      <c r="I618" s="21"/>
      <c r="J618" s="22"/>
      <c r="K618" s="17"/>
      <c r="L618" s="21"/>
      <c r="M618" s="22"/>
      <c r="N618" s="47"/>
      <c r="O618" s="48"/>
      <c r="P618" s="48"/>
      <c r="Q618"/>
      <c r="R618"/>
      <c r="S618" s="38"/>
      <c r="AF618"/>
      <c r="AG618"/>
    </row>
    <row r="619" spans="1:33" ht="15" x14ac:dyDescent="0.25">
      <c r="A619"/>
      <c r="B619"/>
      <c r="C619"/>
      <c r="D619" s="43"/>
      <c r="E619" s="44"/>
      <c r="F619" s="45"/>
      <c r="G619" s="46"/>
      <c r="H619" s="17"/>
      <c r="I619" s="21"/>
      <c r="J619" s="22"/>
      <c r="K619" s="17"/>
      <c r="L619" s="21"/>
      <c r="M619" s="22"/>
      <c r="N619" s="47"/>
      <c r="O619" s="48"/>
      <c r="P619" s="48"/>
      <c r="Q619"/>
      <c r="R619"/>
      <c r="S619" s="38"/>
      <c r="AF619"/>
      <c r="AG619"/>
    </row>
    <row r="620" spans="1:33" ht="15" x14ac:dyDescent="0.25">
      <c r="A620"/>
      <c r="B620"/>
      <c r="C620"/>
      <c r="D620" s="43"/>
      <c r="E620" s="44"/>
      <c r="F620" s="45"/>
      <c r="G620" s="46"/>
      <c r="H620" s="17"/>
      <c r="I620" s="21"/>
      <c r="J620" s="22"/>
      <c r="K620" s="17"/>
      <c r="L620" s="21"/>
      <c r="M620" s="22"/>
      <c r="N620" s="47"/>
      <c r="O620" s="48"/>
      <c r="P620" s="48"/>
      <c r="Q620"/>
      <c r="R620"/>
      <c r="S620" s="38"/>
      <c r="AF620"/>
      <c r="AG620"/>
    </row>
    <row r="621" spans="1:33" ht="15" x14ac:dyDescent="0.25">
      <c r="A621"/>
      <c r="B621"/>
      <c r="C621"/>
      <c r="D621" s="43"/>
      <c r="E621" s="44"/>
      <c r="F621" s="45"/>
      <c r="G621" s="46"/>
      <c r="H621" s="17"/>
      <c r="I621" s="21"/>
      <c r="J621" s="22"/>
      <c r="K621" s="17"/>
      <c r="L621" s="21"/>
      <c r="M621" s="22"/>
      <c r="N621" s="47"/>
      <c r="O621" s="48"/>
      <c r="P621" s="48"/>
      <c r="Q621"/>
      <c r="R621"/>
      <c r="S621" s="38"/>
      <c r="AF621"/>
      <c r="AG621"/>
    </row>
    <row r="622" spans="1:33" ht="15" x14ac:dyDescent="0.25">
      <c r="A622"/>
      <c r="B622"/>
      <c r="C622"/>
      <c r="D622" s="43"/>
      <c r="E622" s="44"/>
      <c r="F622" s="45"/>
      <c r="G622" s="46"/>
      <c r="H622" s="17"/>
      <c r="I622" s="21"/>
      <c r="J622" s="22"/>
      <c r="K622" s="17"/>
      <c r="L622" s="21"/>
      <c r="M622" s="22"/>
      <c r="N622" s="47"/>
      <c r="O622" s="48"/>
      <c r="P622" s="48"/>
      <c r="Q622"/>
      <c r="R622"/>
      <c r="S622" s="38"/>
      <c r="AF622"/>
      <c r="AG622"/>
    </row>
    <row r="623" spans="1:33" ht="15" x14ac:dyDescent="0.25">
      <c r="A623"/>
      <c r="B623"/>
      <c r="C623"/>
      <c r="D623" s="43"/>
      <c r="E623" s="44"/>
      <c r="F623" s="45"/>
      <c r="G623" s="46"/>
      <c r="H623" s="17"/>
      <c r="I623" s="21"/>
      <c r="J623" s="22"/>
      <c r="K623" s="17"/>
      <c r="L623" s="21"/>
      <c r="M623" s="22"/>
      <c r="N623" s="47"/>
      <c r="O623" s="48"/>
      <c r="P623" s="48"/>
      <c r="Q623"/>
      <c r="R623"/>
      <c r="S623" s="38"/>
      <c r="AF623"/>
      <c r="AG623"/>
    </row>
    <row r="624" spans="1:33" ht="15" x14ac:dyDescent="0.25">
      <c r="A624"/>
      <c r="B624"/>
      <c r="C624"/>
      <c r="D624" s="43"/>
      <c r="E624" s="44"/>
      <c r="F624" s="45"/>
      <c r="G624" s="46"/>
      <c r="H624" s="17"/>
      <c r="I624" s="21"/>
      <c r="J624" s="22"/>
      <c r="K624" s="17"/>
      <c r="L624" s="21"/>
      <c r="M624" s="22"/>
      <c r="N624" s="47"/>
      <c r="O624" s="48"/>
      <c r="P624" s="48"/>
      <c r="Q624"/>
      <c r="R624"/>
      <c r="S624" s="38"/>
      <c r="AF624"/>
      <c r="AG624"/>
    </row>
    <row r="625" spans="1:35" ht="15" x14ac:dyDescent="0.25">
      <c r="A625"/>
      <c r="B625"/>
      <c r="C625"/>
      <c r="D625" s="43"/>
      <c r="E625" s="44"/>
      <c r="F625" s="45"/>
      <c r="G625" s="46"/>
      <c r="H625" s="17"/>
      <c r="I625" s="21"/>
      <c r="J625" s="22"/>
      <c r="K625" s="17"/>
      <c r="L625" s="21"/>
      <c r="M625" s="22"/>
      <c r="N625" s="47"/>
      <c r="O625" s="48"/>
      <c r="P625" s="48"/>
      <c r="Q625"/>
      <c r="R625"/>
      <c r="S625" s="38"/>
      <c r="AF625"/>
      <c r="AG625"/>
    </row>
    <row r="626" spans="1:35" ht="15" x14ac:dyDescent="0.25">
      <c r="A626"/>
      <c r="B626"/>
      <c r="C626"/>
      <c r="D626" s="43"/>
      <c r="E626" s="44"/>
      <c r="F626" s="45"/>
      <c r="G626" s="46"/>
      <c r="H626" s="17"/>
      <c r="I626" s="21"/>
      <c r="J626" s="22"/>
      <c r="K626" s="17"/>
      <c r="L626" s="21"/>
      <c r="M626" s="22"/>
      <c r="N626" s="47"/>
      <c r="O626" s="48"/>
      <c r="P626" s="48"/>
      <c r="Q626"/>
      <c r="R626"/>
      <c r="S626" s="38"/>
      <c r="AF626"/>
      <c r="AG626"/>
    </row>
    <row r="627" spans="1:35" ht="15" x14ac:dyDescent="0.25">
      <c r="A627"/>
      <c r="B627"/>
      <c r="C627"/>
      <c r="D627" s="43"/>
      <c r="E627" s="44"/>
      <c r="F627" s="45"/>
      <c r="G627" s="46"/>
      <c r="H627" s="17"/>
      <c r="I627" s="21"/>
      <c r="J627" s="22"/>
      <c r="K627" s="17"/>
      <c r="L627" s="21"/>
      <c r="M627" s="22"/>
      <c r="N627" s="47"/>
      <c r="O627" s="48"/>
      <c r="P627" s="48"/>
      <c r="Q627"/>
      <c r="R627"/>
      <c r="S627" s="38"/>
      <c r="AF627"/>
      <c r="AG627"/>
    </row>
    <row r="628" spans="1:35" ht="15" x14ac:dyDescent="0.25">
      <c r="A628"/>
      <c r="B628"/>
      <c r="C628"/>
      <c r="D628" s="43"/>
      <c r="E628" s="44"/>
      <c r="F628" s="45"/>
      <c r="G628" s="46"/>
      <c r="H628" s="17"/>
      <c r="I628" s="21"/>
      <c r="J628" s="22"/>
      <c r="K628" s="17"/>
      <c r="L628" s="21"/>
      <c r="M628" s="22"/>
      <c r="N628" s="47"/>
      <c r="O628" s="48"/>
      <c r="P628" s="48"/>
      <c r="Q628"/>
      <c r="R628"/>
      <c r="S628" s="38"/>
      <c r="AF628"/>
      <c r="AG628"/>
    </row>
    <row r="629" spans="1:35" ht="15" x14ac:dyDescent="0.25">
      <c r="A629"/>
      <c r="B629"/>
      <c r="C629"/>
      <c r="D629" s="43"/>
      <c r="E629" s="44"/>
      <c r="F629" s="45"/>
      <c r="G629" s="46"/>
      <c r="H629" s="17"/>
      <c r="I629" s="21"/>
      <c r="J629" s="22"/>
      <c r="K629" s="17"/>
      <c r="L629" s="21"/>
      <c r="M629" s="22"/>
      <c r="N629" s="47"/>
      <c r="O629" s="48"/>
      <c r="P629" s="48"/>
      <c r="Q629"/>
      <c r="R629"/>
      <c r="S629" s="38"/>
      <c r="AF629"/>
      <c r="AG629"/>
    </row>
    <row r="630" spans="1:35" ht="15" x14ac:dyDescent="0.25">
      <c r="A630"/>
      <c r="B630"/>
      <c r="C630"/>
      <c r="D630" s="43"/>
      <c r="E630" s="44"/>
      <c r="F630" s="45"/>
      <c r="G630" s="46"/>
      <c r="H630" s="17"/>
      <c r="I630" s="21"/>
      <c r="J630" s="22"/>
      <c r="K630" s="17"/>
      <c r="L630" s="21"/>
      <c r="M630" s="22"/>
      <c r="N630" s="47"/>
      <c r="O630" s="48"/>
      <c r="P630" s="48"/>
      <c r="Q630"/>
      <c r="R630"/>
      <c r="S630" s="38"/>
      <c r="AF630"/>
      <c r="AG630"/>
    </row>
    <row r="631" spans="1:35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1"/>
      <c r="AE631" s="51"/>
      <c r="AF631"/>
      <c r="AG631"/>
      <c r="AH631" s="51"/>
      <c r="AI631" s="51"/>
    </row>
    <row r="632" spans="1:35" ht="15" x14ac:dyDescent="0.25">
      <c r="A632"/>
      <c r="B632"/>
      <c r="C632"/>
      <c r="D632" s="43"/>
      <c r="E632" s="44"/>
      <c r="F632" s="45"/>
      <c r="G632" s="46"/>
      <c r="H632" s="17"/>
      <c r="I632" s="21"/>
      <c r="J632" s="22"/>
      <c r="K632" s="17"/>
      <c r="L632" s="21"/>
      <c r="M632" s="22"/>
      <c r="N632" s="47"/>
      <c r="O632" s="48"/>
      <c r="P632" s="48"/>
      <c r="Q632"/>
      <c r="R632"/>
      <c r="S632" s="38"/>
      <c r="AF632"/>
      <c r="AG632"/>
    </row>
    <row r="633" spans="1:35" ht="15" x14ac:dyDescent="0.25">
      <c r="A633"/>
      <c r="B633"/>
      <c r="C633"/>
      <c r="D633" s="43"/>
      <c r="E633" s="44"/>
      <c r="F633" s="45"/>
      <c r="G633" s="46"/>
      <c r="H633" s="17"/>
      <c r="I633" s="21"/>
      <c r="J633" s="22"/>
      <c r="K633" s="17"/>
      <c r="L633" s="21"/>
      <c r="M633" s="22"/>
      <c r="N633" s="47"/>
      <c r="O633" s="48"/>
      <c r="P633" s="48"/>
      <c r="Q633"/>
      <c r="R633"/>
      <c r="S633" s="38"/>
      <c r="AF633"/>
      <c r="AG633"/>
    </row>
    <row r="634" spans="1:35" ht="15" x14ac:dyDescent="0.25">
      <c r="A634"/>
      <c r="B634"/>
      <c r="C634"/>
      <c r="D634" s="43"/>
      <c r="E634" s="44"/>
      <c r="F634" s="45"/>
      <c r="G634" s="46"/>
      <c r="H634" s="17"/>
      <c r="I634" s="21"/>
      <c r="J634" s="22"/>
      <c r="K634" s="17"/>
      <c r="L634" s="21"/>
      <c r="M634" s="22"/>
      <c r="N634" s="47"/>
      <c r="O634" s="48"/>
      <c r="P634" s="48"/>
      <c r="Q634"/>
      <c r="R634"/>
      <c r="S634" s="38"/>
      <c r="AF634"/>
      <c r="AG634"/>
    </row>
    <row r="635" spans="1:35" ht="15" x14ac:dyDescent="0.25">
      <c r="A635"/>
      <c r="B635"/>
      <c r="C635"/>
      <c r="D635" s="43"/>
      <c r="E635" s="44"/>
      <c r="F635" s="45"/>
      <c r="G635" s="46"/>
      <c r="H635" s="17"/>
      <c r="I635" s="21"/>
      <c r="J635" s="22"/>
      <c r="K635" s="17"/>
      <c r="L635" s="21"/>
      <c r="M635" s="22"/>
      <c r="N635" s="47"/>
      <c r="O635" s="48"/>
      <c r="P635" s="48"/>
      <c r="Q635"/>
      <c r="R635"/>
      <c r="S635" s="38"/>
      <c r="AF635"/>
      <c r="AG635"/>
    </row>
    <row r="636" spans="1:35" ht="15" x14ac:dyDescent="0.25">
      <c r="A636"/>
      <c r="B636"/>
      <c r="C636"/>
      <c r="D636" s="43"/>
      <c r="E636" s="44"/>
      <c r="F636" s="45"/>
      <c r="G636" s="46"/>
      <c r="H636" s="17"/>
      <c r="I636" s="21"/>
      <c r="J636" s="22"/>
      <c r="K636" s="17"/>
      <c r="L636" s="21"/>
      <c r="M636" s="22"/>
      <c r="N636" s="47"/>
      <c r="O636" s="48"/>
      <c r="P636" s="48"/>
      <c r="Q636"/>
      <c r="R636"/>
      <c r="S636" s="38"/>
      <c r="AF636"/>
      <c r="AG636"/>
    </row>
    <row r="637" spans="1:35" ht="15" x14ac:dyDescent="0.25">
      <c r="A637"/>
      <c r="B637"/>
      <c r="C637"/>
      <c r="D637" s="43"/>
      <c r="E637" s="44"/>
      <c r="F637" s="45"/>
      <c r="G637" s="46"/>
      <c r="H637" s="17"/>
      <c r="I637" s="21"/>
      <c r="J637" s="22"/>
      <c r="K637" s="17"/>
      <c r="L637" s="21"/>
      <c r="M637" s="22"/>
      <c r="N637" s="47"/>
      <c r="O637" s="48"/>
      <c r="P637" s="48"/>
      <c r="Q637"/>
      <c r="R637"/>
      <c r="S637" s="38"/>
      <c r="AF637"/>
      <c r="AG637"/>
    </row>
    <row r="638" spans="1:35" ht="15" x14ac:dyDescent="0.25">
      <c r="A638"/>
      <c r="B638"/>
      <c r="C638"/>
      <c r="D638" s="43"/>
      <c r="E638" s="44"/>
      <c r="F638" s="45"/>
      <c r="G638" s="46"/>
      <c r="H638" s="17"/>
      <c r="I638" s="21"/>
      <c r="J638" s="22"/>
      <c r="K638" s="17"/>
      <c r="L638" s="21"/>
      <c r="M638" s="22"/>
      <c r="N638" s="47"/>
      <c r="O638" s="48"/>
      <c r="P638" s="48"/>
      <c r="Q638"/>
      <c r="R638"/>
      <c r="S638" s="38"/>
      <c r="AF638"/>
      <c r="AG638"/>
    </row>
    <row r="639" spans="1:35" ht="15" x14ac:dyDescent="0.25">
      <c r="A639"/>
      <c r="B639"/>
      <c r="C639"/>
      <c r="D639" s="43"/>
      <c r="E639" s="44"/>
      <c r="F639" s="45"/>
      <c r="G639" s="46"/>
      <c r="H639" s="17"/>
      <c r="I639" s="21"/>
      <c r="J639" s="22"/>
      <c r="K639" s="17"/>
      <c r="L639" s="21"/>
      <c r="M639" s="22"/>
      <c r="N639" s="47"/>
      <c r="O639" s="48"/>
      <c r="P639" s="48"/>
      <c r="Q639"/>
      <c r="R639"/>
      <c r="S639" s="38"/>
      <c r="AF639"/>
      <c r="AG639"/>
    </row>
    <row r="640" spans="1:35" ht="15" x14ac:dyDescent="0.25">
      <c r="A640"/>
      <c r="B640"/>
      <c r="C640"/>
      <c r="D640" s="43"/>
      <c r="E640" s="44"/>
      <c r="F640" s="45"/>
      <c r="G640" s="46"/>
      <c r="H640" s="17"/>
      <c r="I640" s="21"/>
      <c r="J640" s="22"/>
      <c r="K640" s="17"/>
      <c r="L640" s="21"/>
      <c r="M640" s="22"/>
      <c r="N640" s="47"/>
      <c r="O640" s="48"/>
      <c r="P640" s="48"/>
      <c r="Q640"/>
      <c r="R640"/>
      <c r="S640" s="38"/>
      <c r="AF640"/>
      <c r="AG640"/>
    </row>
    <row r="641" spans="1:35" ht="15" x14ac:dyDescent="0.25">
      <c r="A641"/>
      <c r="B641"/>
      <c r="C641"/>
      <c r="D641" s="43"/>
      <c r="E641" s="44"/>
      <c r="F641" s="45"/>
      <c r="G641" s="46"/>
      <c r="H641" s="17"/>
      <c r="I641" s="21"/>
      <c r="J641" s="22"/>
      <c r="K641" s="17"/>
      <c r="L641" s="21"/>
      <c r="M641" s="22"/>
      <c r="N641" s="47"/>
      <c r="O641" s="48"/>
      <c r="P641" s="48"/>
      <c r="Q641"/>
      <c r="R641"/>
      <c r="S641" s="38"/>
      <c r="AF641"/>
      <c r="AG641"/>
    </row>
    <row r="642" spans="1:35" ht="15" x14ac:dyDescent="0.25">
      <c r="A642"/>
      <c r="B642"/>
      <c r="C642"/>
      <c r="D642" s="43"/>
      <c r="E642" s="44"/>
      <c r="F642" s="45"/>
      <c r="G642" s="46"/>
      <c r="H642" s="17"/>
      <c r="I642" s="21"/>
      <c r="J642" s="22"/>
      <c r="K642" s="17"/>
      <c r="L642" s="21"/>
      <c r="M642" s="22"/>
      <c r="N642" s="47"/>
      <c r="O642" s="48"/>
      <c r="P642" s="48"/>
      <c r="Q642"/>
      <c r="R642"/>
      <c r="S642" s="38"/>
      <c r="AF642"/>
      <c r="AG642"/>
    </row>
    <row r="643" spans="1:35" ht="15" x14ac:dyDescent="0.25">
      <c r="A643"/>
      <c r="B643"/>
      <c r="C643"/>
      <c r="D643" s="43"/>
      <c r="E643" s="44"/>
      <c r="F643" s="45"/>
      <c r="G643" s="46"/>
      <c r="H643" s="17"/>
      <c r="I643" s="21"/>
      <c r="J643" s="22"/>
      <c r="K643" s="17"/>
      <c r="L643" s="21"/>
      <c r="M643" s="22"/>
      <c r="N643" s="47"/>
      <c r="O643" s="48"/>
      <c r="P643" s="48"/>
      <c r="Q643"/>
      <c r="R643"/>
      <c r="S643" s="38"/>
      <c r="AF643"/>
      <c r="AG643"/>
    </row>
    <row r="644" spans="1:35" ht="15" x14ac:dyDescent="0.25">
      <c r="A644"/>
      <c r="B644"/>
      <c r="C644"/>
      <c r="D644" s="43"/>
      <c r="E644" s="44"/>
      <c r="F644" s="45"/>
      <c r="G644" s="46"/>
      <c r="H644" s="17"/>
      <c r="I644" s="21"/>
      <c r="J644" s="22"/>
      <c r="K644" s="17"/>
      <c r="L644" s="21"/>
      <c r="M644" s="22"/>
      <c r="N644" s="47"/>
      <c r="O644" s="48"/>
      <c r="P644" s="48"/>
      <c r="Q644"/>
      <c r="R644"/>
      <c r="S644" s="38"/>
      <c r="AF644"/>
      <c r="AG644"/>
    </row>
    <row r="645" spans="1:35" ht="15" x14ac:dyDescent="0.25">
      <c r="A645"/>
      <c r="B645"/>
      <c r="C645"/>
      <c r="D645" s="43"/>
      <c r="E645" s="44"/>
      <c r="F645" s="45"/>
      <c r="G645" s="46"/>
      <c r="H645" s="17"/>
      <c r="I645" s="21"/>
      <c r="J645" s="22"/>
      <c r="K645" s="17"/>
      <c r="L645" s="21"/>
      <c r="M645" s="22"/>
      <c r="N645" s="47"/>
      <c r="O645" s="48"/>
      <c r="P645" s="48"/>
      <c r="Q645"/>
      <c r="R645"/>
      <c r="S645" s="38"/>
      <c r="AF645"/>
      <c r="AG645"/>
    </row>
    <row r="646" spans="1:35" ht="15" x14ac:dyDescent="0.25">
      <c r="A646"/>
      <c r="B646"/>
      <c r="C646"/>
      <c r="D646" s="43"/>
      <c r="E646" s="44"/>
      <c r="F646" s="45"/>
      <c r="G646" s="46"/>
      <c r="H646" s="17"/>
      <c r="I646" s="21"/>
      <c r="J646" s="22"/>
      <c r="K646" s="17"/>
      <c r="L646" s="21"/>
      <c r="M646" s="22"/>
      <c r="N646" s="47"/>
      <c r="O646" s="48"/>
      <c r="P646" s="48"/>
      <c r="Q646"/>
      <c r="R646"/>
      <c r="S646" s="38"/>
      <c r="AF646"/>
      <c r="AG646"/>
    </row>
    <row r="647" spans="1:35" ht="15" x14ac:dyDescent="0.25">
      <c r="A647"/>
      <c r="B647"/>
      <c r="C647"/>
      <c r="D647" s="43"/>
      <c r="E647" s="44"/>
      <c r="F647" s="45"/>
      <c r="G647" s="46"/>
      <c r="H647" s="17"/>
      <c r="I647" s="21"/>
      <c r="J647" s="22"/>
      <c r="K647" s="17"/>
      <c r="L647" s="21"/>
      <c r="M647" s="22"/>
      <c r="N647" s="47"/>
      <c r="O647" s="48"/>
      <c r="P647" s="48"/>
      <c r="Q647"/>
      <c r="R647"/>
      <c r="S647" s="38"/>
      <c r="AF647"/>
      <c r="AG647"/>
    </row>
    <row r="648" spans="1:35" ht="15" x14ac:dyDescent="0.25">
      <c r="A648"/>
      <c r="B648"/>
      <c r="C648"/>
      <c r="D648" s="43"/>
      <c r="E648" s="44"/>
      <c r="F648" s="45"/>
      <c r="G648" s="46"/>
      <c r="H648" s="17"/>
      <c r="I648" s="21"/>
      <c r="J648" s="22"/>
      <c r="K648" s="17"/>
      <c r="L648" s="21"/>
      <c r="M648" s="22"/>
      <c r="N648" s="47"/>
      <c r="O648" s="48"/>
      <c r="P648" s="48"/>
      <c r="Q648"/>
      <c r="R648"/>
      <c r="S648" s="38"/>
      <c r="AF648"/>
      <c r="AG648"/>
    </row>
    <row r="649" spans="1:35" ht="15" x14ac:dyDescent="0.25">
      <c r="A649"/>
      <c r="B649"/>
      <c r="C649"/>
      <c r="D649" s="43"/>
      <c r="E649" s="44"/>
      <c r="F649" s="45"/>
      <c r="G649" s="46"/>
      <c r="H649" s="17"/>
      <c r="I649" s="21"/>
      <c r="J649" s="22"/>
      <c r="K649" s="17"/>
      <c r="L649" s="21"/>
      <c r="M649" s="22"/>
      <c r="N649" s="47"/>
      <c r="O649" s="48"/>
      <c r="P649" s="48"/>
      <c r="Q649"/>
      <c r="R649"/>
      <c r="S649" s="38"/>
      <c r="AF649"/>
      <c r="AG649"/>
    </row>
    <row r="650" spans="1:35" ht="15" x14ac:dyDescent="0.25">
      <c r="A650"/>
      <c r="B650"/>
      <c r="C650"/>
      <c r="D650" s="43"/>
      <c r="E650" s="44"/>
      <c r="F650" s="45"/>
      <c r="G650" s="46"/>
      <c r="H650" s="17"/>
      <c r="I650" s="21"/>
      <c r="J650" s="22"/>
      <c r="K650" s="17"/>
      <c r="L650" s="21"/>
      <c r="M650" s="22"/>
      <c r="N650" s="47"/>
      <c r="O650" s="48"/>
      <c r="P650" s="48"/>
      <c r="Q650"/>
      <c r="R650"/>
      <c r="S650" s="38"/>
      <c r="AF650"/>
      <c r="AG650"/>
    </row>
    <row r="651" spans="1:35" s="50" customFormat="1" ht="15" x14ac:dyDescent="0.25">
      <c r="A651" s="42"/>
      <c r="B651" s="42"/>
      <c r="C651" s="42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 s="42"/>
      <c r="R651" s="42"/>
      <c r="S651" s="52"/>
      <c r="AD651" s="51"/>
      <c r="AE651" s="51"/>
      <c r="AF651" s="42"/>
      <c r="AG651" s="42"/>
      <c r="AH651" s="51"/>
      <c r="AI651" s="51"/>
    </row>
    <row r="652" spans="1:35" ht="15" x14ac:dyDescent="0.25">
      <c r="A652"/>
      <c r="B652"/>
      <c r="C652"/>
      <c r="D652" s="43"/>
      <c r="E652" s="44"/>
      <c r="F652" s="45"/>
      <c r="G652" s="46"/>
      <c r="H652" s="17"/>
      <c r="I652" s="21"/>
      <c r="J652" s="22"/>
      <c r="K652" s="17"/>
      <c r="L652" s="21"/>
      <c r="M652" s="22"/>
      <c r="N652" s="47"/>
      <c r="O652" s="48"/>
      <c r="P652" s="48"/>
      <c r="Q652"/>
      <c r="R652"/>
      <c r="S652" s="38"/>
      <c r="AF652"/>
      <c r="AG652"/>
    </row>
    <row r="653" spans="1:35" ht="15" x14ac:dyDescent="0.25">
      <c r="A653"/>
      <c r="B653"/>
      <c r="C653"/>
      <c r="D653" s="43"/>
      <c r="E653" s="44"/>
      <c r="F653" s="45"/>
      <c r="G653" s="46"/>
      <c r="H653" s="17"/>
      <c r="I653" s="21"/>
      <c r="J653" s="22"/>
      <c r="K653" s="17"/>
      <c r="L653" s="21"/>
      <c r="M653" s="22"/>
      <c r="N653" s="47"/>
      <c r="O653" s="48"/>
      <c r="P653" s="48"/>
      <c r="Q653"/>
      <c r="R653"/>
      <c r="S653" s="38"/>
      <c r="AF653"/>
      <c r="AG653"/>
    </row>
    <row r="654" spans="1:35" ht="15" x14ac:dyDescent="0.25">
      <c r="A654"/>
      <c r="B654"/>
      <c r="C654"/>
      <c r="D654" s="43"/>
      <c r="E654" s="44"/>
      <c r="F654" s="45"/>
      <c r="G654" s="46"/>
      <c r="H654" s="17"/>
      <c r="I654" s="21"/>
      <c r="J654" s="22"/>
      <c r="K654" s="17"/>
      <c r="L654" s="21"/>
      <c r="M654" s="22"/>
      <c r="N654" s="47"/>
      <c r="O654" s="48"/>
      <c r="P654" s="48"/>
      <c r="Q654"/>
      <c r="R654"/>
      <c r="S654" s="38"/>
      <c r="AF654"/>
      <c r="AG654"/>
    </row>
    <row r="655" spans="1:35" ht="15" x14ac:dyDescent="0.25">
      <c r="A655"/>
      <c r="B655"/>
      <c r="C655"/>
      <c r="D655" s="43"/>
      <c r="E655" s="44"/>
      <c r="F655" s="45"/>
      <c r="G655" s="46"/>
      <c r="H655" s="17"/>
      <c r="I655" s="21"/>
      <c r="J655" s="22"/>
      <c r="K655" s="17"/>
      <c r="L655" s="21"/>
      <c r="M655" s="22"/>
      <c r="N655" s="47"/>
      <c r="O655" s="48"/>
      <c r="P655" s="48"/>
      <c r="Q655"/>
      <c r="R655"/>
      <c r="S655" s="38"/>
      <c r="AF655"/>
      <c r="AG655"/>
    </row>
    <row r="656" spans="1:35" ht="15" x14ac:dyDescent="0.25">
      <c r="A656"/>
      <c r="B656"/>
      <c r="C656"/>
      <c r="D656" s="43"/>
      <c r="E656" s="44"/>
      <c r="F656" s="45"/>
      <c r="G656" s="46"/>
      <c r="H656" s="17"/>
      <c r="I656" s="21"/>
      <c r="J656" s="22"/>
      <c r="K656" s="17"/>
      <c r="L656" s="21"/>
      <c r="M656" s="22"/>
      <c r="N656" s="47"/>
      <c r="O656" s="48"/>
      <c r="P656" s="48"/>
      <c r="Q656"/>
      <c r="R656"/>
      <c r="S656" s="38"/>
      <c r="AF656"/>
      <c r="AG656"/>
    </row>
    <row r="657" spans="1:35" ht="15" x14ac:dyDescent="0.25">
      <c r="A657"/>
      <c r="B657"/>
      <c r="C657"/>
      <c r="D657" s="43"/>
      <c r="E657" s="44"/>
      <c r="F657" s="45"/>
      <c r="G657" s="46"/>
      <c r="H657" s="17"/>
      <c r="I657" s="21"/>
      <c r="J657" s="22"/>
      <c r="K657" s="17"/>
      <c r="L657" s="21"/>
      <c r="M657" s="22"/>
      <c r="N657" s="47"/>
      <c r="O657" s="48"/>
      <c r="P657" s="48"/>
      <c r="Q657"/>
      <c r="R657"/>
      <c r="S657" s="38"/>
      <c r="AF657"/>
      <c r="AG657"/>
    </row>
    <row r="658" spans="1:35" ht="15" x14ac:dyDescent="0.25">
      <c r="A658"/>
      <c r="B658"/>
      <c r="C658"/>
      <c r="D658" s="43"/>
      <c r="E658" s="44"/>
      <c r="F658" s="45"/>
      <c r="G658" s="46"/>
      <c r="H658" s="17"/>
      <c r="I658" s="21"/>
      <c r="J658" s="22"/>
      <c r="K658" s="17"/>
      <c r="L658" s="21"/>
      <c r="M658" s="22"/>
      <c r="N658" s="47"/>
      <c r="O658" s="48"/>
      <c r="P658" s="48"/>
      <c r="Q658"/>
      <c r="R658"/>
      <c r="S658" s="38"/>
      <c r="AF658"/>
      <c r="AG658"/>
    </row>
    <row r="659" spans="1:35" ht="15" x14ac:dyDescent="0.25">
      <c r="A659"/>
      <c r="B659"/>
      <c r="C659"/>
      <c r="D659" s="43"/>
      <c r="E659" s="44"/>
      <c r="F659" s="45"/>
      <c r="G659" s="46"/>
      <c r="H659" s="17"/>
      <c r="I659" s="21"/>
      <c r="J659" s="22"/>
      <c r="K659" s="17"/>
      <c r="L659" s="21"/>
      <c r="M659" s="22"/>
      <c r="N659" s="47"/>
      <c r="O659" s="48"/>
      <c r="P659" s="48"/>
      <c r="Q659"/>
      <c r="R659"/>
      <c r="S659" s="38"/>
      <c r="AF659"/>
      <c r="AG659"/>
    </row>
    <row r="660" spans="1:35" ht="15" x14ac:dyDescent="0.25">
      <c r="A660"/>
      <c r="B660"/>
      <c r="C660"/>
      <c r="D660" s="43"/>
      <c r="E660" s="44"/>
      <c r="F660" s="45"/>
      <c r="G660" s="46"/>
      <c r="H660" s="17"/>
      <c r="I660" s="21"/>
      <c r="J660" s="22"/>
      <c r="K660" s="17"/>
      <c r="L660" s="21"/>
      <c r="M660" s="22"/>
      <c r="N660" s="47"/>
      <c r="O660" s="48"/>
      <c r="P660" s="48"/>
      <c r="Q660"/>
      <c r="R660"/>
      <c r="S660" s="38"/>
      <c r="AF660"/>
      <c r="AG660"/>
    </row>
    <row r="661" spans="1:35" ht="15" x14ac:dyDescent="0.25">
      <c r="A661"/>
      <c r="B661"/>
      <c r="C661"/>
      <c r="D661" s="43"/>
      <c r="E661" s="44"/>
      <c r="F661" s="45"/>
      <c r="G661" s="46"/>
      <c r="H661" s="17"/>
      <c r="I661" s="21"/>
      <c r="J661" s="22"/>
      <c r="K661" s="17"/>
      <c r="L661" s="21"/>
      <c r="M661" s="22"/>
      <c r="N661" s="47"/>
      <c r="O661" s="48"/>
      <c r="P661" s="48"/>
      <c r="Q661"/>
      <c r="R661"/>
      <c r="S661" s="38"/>
      <c r="AF661"/>
      <c r="AG661"/>
    </row>
    <row r="662" spans="1:35" ht="15" x14ac:dyDescent="0.25">
      <c r="A662"/>
      <c r="B662"/>
      <c r="C662"/>
      <c r="D662" s="43"/>
      <c r="E662" s="44"/>
      <c r="F662" s="45"/>
      <c r="G662" s="46"/>
      <c r="H662" s="17"/>
      <c r="I662" s="21"/>
      <c r="J662" s="22"/>
      <c r="K662" s="17"/>
      <c r="L662" s="21"/>
      <c r="M662" s="22"/>
      <c r="N662" s="47"/>
      <c r="O662" s="48"/>
      <c r="P662" s="48"/>
      <c r="Q662"/>
      <c r="R662"/>
      <c r="S662" s="38"/>
      <c r="AF662"/>
      <c r="AG662"/>
    </row>
    <row r="663" spans="1:35" ht="15" x14ac:dyDescent="0.25">
      <c r="A663"/>
      <c r="B663"/>
      <c r="C663"/>
      <c r="D663" s="43"/>
      <c r="E663" s="44"/>
      <c r="F663" s="45"/>
      <c r="G663" s="46"/>
      <c r="H663" s="17"/>
      <c r="I663" s="21"/>
      <c r="J663" s="22"/>
      <c r="K663" s="17"/>
      <c r="L663" s="21"/>
      <c r="M663" s="22"/>
      <c r="N663" s="47"/>
      <c r="O663" s="48"/>
      <c r="P663" s="48"/>
      <c r="Q663"/>
      <c r="R663"/>
      <c r="S663" s="38"/>
      <c r="AF663"/>
      <c r="AG663"/>
    </row>
    <row r="664" spans="1:35" ht="15" x14ac:dyDescent="0.25">
      <c r="A664"/>
      <c r="B664"/>
      <c r="C664"/>
      <c r="D664" s="43"/>
      <c r="E664" s="44"/>
      <c r="F664" s="45"/>
      <c r="G664" s="46"/>
      <c r="H664" s="17"/>
      <c r="I664" s="21"/>
      <c r="J664" s="22"/>
      <c r="K664" s="17"/>
      <c r="L664" s="21"/>
      <c r="M664" s="22"/>
      <c r="N664" s="47"/>
      <c r="O664" s="48"/>
      <c r="P664" s="48"/>
      <c r="Q664"/>
      <c r="R664"/>
      <c r="S664" s="38"/>
      <c r="AF664"/>
      <c r="AG664"/>
    </row>
    <row r="665" spans="1:35" ht="15" x14ac:dyDescent="0.25">
      <c r="A665"/>
      <c r="B665"/>
      <c r="C665"/>
      <c r="D665" s="43"/>
      <c r="E665" s="44"/>
      <c r="F665" s="45"/>
      <c r="G665" s="46"/>
      <c r="H665" s="17"/>
      <c r="I665" s="21"/>
      <c r="J665" s="22"/>
      <c r="K665" s="17"/>
      <c r="L665" s="21"/>
      <c r="M665" s="22"/>
      <c r="N665" s="47"/>
      <c r="O665" s="48"/>
      <c r="P665" s="48"/>
      <c r="Q665"/>
      <c r="R665"/>
      <c r="S665" s="38"/>
      <c r="AF665"/>
      <c r="AG665"/>
    </row>
    <row r="666" spans="1:35" ht="15" x14ac:dyDescent="0.25">
      <c r="A666"/>
      <c r="B666"/>
      <c r="C666"/>
      <c r="D666" s="43"/>
      <c r="E666" s="44"/>
      <c r="F666" s="45"/>
      <c r="G666" s="46"/>
      <c r="H666" s="17"/>
      <c r="I666" s="21"/>
      <c r="J666" s="22"/>
      <c r="K666" s="17"/>
      <c r="L666" s="21"/>
      <c r="M666" s="22"/>
      <c r="N666" s="47"/>
      <c r="O666" s="48"/>
      <c r="P666" s="48"/>
      <c r="Q666"/>
      <c r="R666"/>
      <c r="S666" s="38"/>
      <c r="AF666"/>
      <c r="AG666"/>
    </row>
    <row r="667" spans="1:35" ht="15" x14ac:dyDescent="0.25">
      <c r="A667"/>
      <c r="B667"/>
      <c r="C667"/>
      <c r="D667" s="43"/>
      <c r="E667" s="44"/>
      <c r="F667" s="45"/>
      <c r="G667" s="46"/>
      <c r="H667" s="17"/>
      <c r="I667" s="21"/>
      <c r="J667" s="22"/>
      <c r="K667" s="17"/>
      <c r="L667" s="21"/>
      <c r="M667" s="22"/>
      <c r="N667" s="47"/>
      <c r="O667" s="48"/>
      <c r="P667" s="48"/>
      <c r="Q667"/>
      <c r="R667"/>
      <c r="S667" s="38"/>
      <c r="AF667"/>
      <c r="AG667"/>
    </row>
    <row r="668" spans="1:35" ht="15" x14ac:dyDescent="0.25">
      <c r="A668"/>
      <c r="B668"/>
      <c r="C668"/>
      <c r="D668" s="43"/>
      <c r="E668" s="44"/>
      <c r="F668" s="45"/>
      <c r="G668" s="46"/>
      <c r="H668" s="17"/>
      <c r="I668" s="21"/>
      <c r="J668" s="22"/>
      <c r="K668" s="17"/>
      <c r="L668" s="21"/>
      <c r="M668" s="22"/>
      <c r="N668" s="47"/>
      <c r="O668" s="48"/>
      <c r="P668" s="48"/>
      <c r="Q668"/>
      <c r="R668"/>
      <c r="S668" s="38"/>
      <c r="AF668"/>
      <c r="AG668"/>
    </row>
    <row r="669" spans="1:35" ht="15" x14ac:dyDescent="0.25">
      <c r="A669"/>
      <c r="B669"/>
      <c r="C669"/>
      <c r="D669" s="43"/>
      <c r="E669" s="44"/>
      <c r="F669" s="45"/>
      <c r="G669" s="46"/>
      <c r="H669" s="17"/>
      <c r="I669" s="21"/>
      <c r="J669" s="22"/>
      <c r="K669" s="17"/>
      <c r="L669" s="21"/>
      <c r="M669" s="22"/>
      <c r="N669" s="47"/>
      <c r="O669" s="48"/>
      <c r="P669" s="48"/>
      <c r="Q669"/>
      <c r="R669"/>
      <c r="S669" s="38"/>
      <c r="AF669"/>
      <c r="AG669"/>
    </row>
    <row r="670" spans="1:35" ht="15" x14ac:dyDescent="0.25">
      <c r="A670"/>
      <c r="B670"/>
      <c r="C670"/>
      <c r="D670" s="43"/>
      <c r="E670" s="44"/>
      <c r="F670" s="45"/>
      <c r="G670" s="46"/>
      <c r="H670" s="17"/>
      <c r="I670" s="21"/>
      <c r="J670" s="22"/>
      <c r="K670" s="17"/>
      <c r="L670" s="21"/>
      <c r="M670" s="22"/>
      <c r="N670" s="47"/>
      <c r="O670" s="48"/>
      <c r="P670" s="48"/>
      <c r="Q670"/>
      <c r="R670"/>
      <c r="S670" s="38"/>
      <c r="AF670"/>
      <c r="AG670"/>
    </row>
    <row r="671" spans="1:35" s="50" customFormat="1" ht="15" x14ac:dyDescent="0.25">
      <c r="A671" s="42"/>
      <c r="B671" s="42"/>
      <c r="C671" s="42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 s="42"/>
      <c r="R671" s="42"/>
      <c r="S671" s="52"/>
      <c r="AD671" s="51"/>
      <c r="AE671" s="51"/>
      <c r="AF671" s="42"/>
      <c r="AG671" s="42"/>
      <c r="AH671" s="51"/>
      <c r="AI671" s="51"/>
    </row>
    <row r="672" spans="1:35" ht="15" x14ac:dyDescent="0.25">
      <c r="A672"/>
      <c r="B672"/>
      <c r="C672"/>
      <c r="D672" s="43"/>
      <c r="E672" s="44"/>
      <c r="F672" s="45"/>
      <c r="G672" s="46"/>
      <c r="H672" s="17"/>
      <c r="I672" s="21"/>
      <c r="J672" s="22"/>
      <c r="K672" s="17"/>
      <c r="L672" s="21"/>
      <c r="M672" s="22"/>
      <c r="N672" s="47"/>
      <c r="O672" s="48"/>
      <c r="P672" s="48"/>
      <c r="Q672"/>
      <c r="R672"/>
      <c r="S672" s="38"/>
      <c r="AF672"/>
      <c r="AG672"/>
    </row>
    <row r="673" spans="1:33" ht="15" x14ac:dyDescent="0.25">
      <c r="A673"/>
      <c r="B673"/>
      <c r="C673"/>
      <c r="D673" s="43"/>
      <c r="E673" s="44"/>
      <c r="F673" s="45"/>
      <c r="G673" s="46"/>
      <c r="H673" s="17"/>
      <c r="I673" s="21"/>
      <c r="J673" s="22"/>
      <c r="K673" s="17"/>
      <c r="L673" s="21"/>
      <c r="M673" s="22"/>
      <c r="N673" s="47"/>
      <c r="O673" s="48"/>
      <c r="P673" s="48"/>
      <c r="Q673"/>
      <c r="R673"/>
      <c r="S673" s="38"/>
      <c r="AF673"/>
      <c r="AG673"/>
    </row>
    <row r="674" spans="1:33" ht="15" x14ac:dyDescent="0.25">
      <c r="A674"/>
      <c r="B674"/>
      <c r="C674"/>
      <c r="D674" s="43"/>
      <c r="E674" s="44"/>
      <c r="F674" s="45"/>
      <c r="G674" s="46"/>
      <c r="H674" s="17"/>
      <c r="I674" s="21"/>
      <c r="J674" s="22"/>
      <c r="K674" s="17"/>
      <c r="L674" s="21"/>
      <c r="M674" s="22"/>
      <c r="N674" s="47"/>
      <c r="O674" s="48"/>
      <c r="P674" s="48"/>
      <c r="Q674"/>
      <c r="R674"/>
      <c r="S674" s="38"/>
      <c r="AF674"/>
      <c r="AG674"/>
    </row>
    <row r="675" spans="1:33" ht="15" x14ac:dyDescent="0.25">
      <c r="A675"/>
      <c r="B675"/>
      <c r="C675"/>
      <c r="D675" s="43"/>
      <c r="E675" s="44"/>
      <c r="F675" s="45"/>
      <c r="G675" s="46"/>
      <c r="H675" s="17"/>
      <c r="I675" s="21"/>
      <c r="J675" s="22"/>
      <c r="K675" s="17"/>
      <c r="L675" s="21"/>
      <c r="M675" s="22"/>
      <c r="N675" s="47"/>
      <c r="O675" s="48"/>
      <c r="P675" s="48"/>
      <c r="Q675"/>
      <c r="R675"/>
      <c r="S675" s="38"/>
      <c r="AF675"/>
      <c r="AG675"/>
    </row>
    <row r="676" spans="1:33" ht="15" x14ac:dyDescent="0.25">
      <c r="A676"/>
      <c r="B676"/>
      <c r="C676"/>
      <c r="D676" s="43"/>
      <c r="E676" s="44"/>
      <c r="F676" s="45"/>
      <c r="G676" s="46"/>
      <c r="H676" s="17"/>
      <c r="I676" s="21"/>
      <c r="J676" s="22"/>
      <c r="K676" s="17"/>
      <c r="L676" s="21"/>
      <c r="M676" s="22"/>
      <c r="N676" s="47"/>
      <c r="O676" s="48"/>
      <c r="P676" s="48"/>
      <c r="Q676"/>
      <c r="R676"/>
      <c r="S676" s="38"/>
      <c r="AF676"/>
      <c r="AG676"/>
    </row>
    <row r="677" spans="1:33" ht="15" x14ac:dyDescent="0.25">
      <c r="A677"/>
      <c r="B677"/>
      <c r="C677"/>
      <c r="D677" s="43"/>
      <c r="E677" s="44"/>
      <c r="F677" s="45"/>
      <c r="G677" s="46"/>
      <c r="H677" s="17"/>
      <c r="I677" s="21"/>
      <c r="J677" s="22"/>
      <c r="K677" s="17"/>
      <c r="L677" s="21"/>
      <c r="M677" s="22"/>
      <c r="N677" s="47"/>
      <c r="O677" s="48"/>
      <c r="P677" s="48"/>
      <c r="Q677"/>
      <c r="R677"/>
      <c r="S677" s="38"/>
      <c r="AF677"/>
      <c r="AG677"/>
    </row>
    <row r="678" spans="1:33" ht="15" x14ac:dyDescent="0.25">
      <c r="A678"/>
      <c r="B678"/>
      <c r="C678"/>
      <c r="D678" s="43"/>
      <c r="E678" s="44"/>
      <c r="F678" s="45"/>
      <c r="G678" s="46"/>
      <c r="H678" s="17"/>
      <c r="I678" s="21"/>
      <c r="J678" s="22"/>
      <c r="K678" s="17"/>
      <c r="L678" s="21"/>
      <c r="M678" s="22"/>
      <c r="N678" s="47"/>
      <c r="O678" s="48"/>
      <c r="P678" s="48"/>
      <c r="Q678"/>
      <c r="R678"/>
      <c r="S678" s="38"/>
      <c r="AF678"/>
      <c r="AG678"/>
    </row>
    <row r="679" spans="1:33" ht="15" x14ac:dyDescent="0.25">
      <c r="A679"/>
      <c r="B679"/>
      <c r="C679"/>
      <c r="D679" s="43"/>
      <c r="E679" s="44"/>
      <c r="F679" s="45"/>
      <c r="G679" s="46"/>
      <c r="H679" s="17"/>
      <c r="I679" s="21"/>
      <c r="J679" s="22"/>
      <c r="K679" s="17"/>
      <c r="L679" s="21"/>
      <c r="M679" s="22"/>
      <c r="N679" s="47"/>
      <c r="O679" s="48"/>
      <c r="P679" s="48"/>
      <c r="Q679"/>
      <c r="R679"/>
      <c r="S679" s="38"/>
      <c r="AF679"/>
      <c r="AG679"/>
    </row>
    <row r="680" spans="1:33" ht="15" x14ac:dyDescent="0.25">
      <c r="A680"/>
      <c r="B680"/>
      <c r="C680"/>
      <c r="D680" s="43"/>
      <c r="E680" s="44"/>
      <c r="F680" s="45"/>
      <c r="G680" s="46"/>
      <c r="H680" s="17"/>
      <c r="I680" s="21"/>
      <c r="J680" s="22"/>
      <c r="K680" s="17"/>
      <c r="L680" s="21"/>
      <c r="M680" s="22"/>
      <c r="N680" s="47"/>
      <c r="O680" s="48"/>
      <c r="P680" s="48"/>
      <c r="Q680"/>
      <c r="R680"/>
      <c r="S680" s="38"/>
      <c r="AF680"/>
      <c r="AG680"/>
    </row>
    <row r="681" spans="1:33" ht="15" x14ac:dyDescent="0.25">
      <c r="A681"/>
      <c r="B681"/>
      <c r="C681"/>
      <c r="D681" s="43"/>
      <c r="E681" s="44"/>
      <c r="F681" s="45"/>
      <c r="G681" s="46"/>
      <c r="H681" s="17"/>
      <c r="I681" s="21"/>
      <c r="J681" s="22"/>
      <c r="K681" s="17"/>
      <c r="L681" s="21"/>
      <c r="M681" s="22"/>
      <c r="N681" s="47"/>
      <c r="O681" s="48"/>
      <c r="P681" s="48"/>
      <c r="Q681"/>
      <c r="R681"/>
      <c r="S681" s="38"/>
      <c r="AF681"/>
      <c r="AG681"/>
    </row>
    <row r="682" spans="1:33" ht="15" x14ac:dyDescent="0.25">
      <c r="A682"/>
      <c r="B682"/>
      <c r="C682"/>
      <c r="D682" s="43"/>
      <c r="E682" s="44"/>
      <c r="F682" s="45"/>
      <c r="G682" s="46"/>
      <c r="H682" s="17"/>
      <c r="I682" s="21"/>
      <c r="J682" s="22"/>
      <c r="K682" s="17"/>
      <c r="L682" s="21"/>
      <c r="M682" s="22"/>
      <c r="N682" s="47"/>
      <c r="O682" s="48"/>
      <c r="P682" s="48"/>
      <c r="Q682"/>
      <c r="R682"/>
      <c r="S682" s="38"/>
      <c r="AF682"/>
      <c r="AG682"/>
    </row>
    <row r="683" spans="1:33" ht="15" x14ac:dyDescent="0.25">
      <c r="A683"/>
      <c r="B683"/>
      <c r="C683"/>
      <c r="D683" s="43"/>
      <c r="E683" s="44"/>
      <c r="F683" s="45"/>
      <c r="G683" s="46"/>
      <c r="H683" s="17"/>
      <c r="I683" s="21"/>
      <c r="J683" s="22"/>
      <c r="K683" s="17"/>
      <c r="L683" s="21"/>
      <c r="M683" s="22"/>
      <c r="N683" s="47"/>
      <c r="O683" s="48"/>
      <c r="P683" s="48"/>
      <c r="Q683"/>
      <c r="R683"/>
      <c r="S683" s="38"/>
      <c r="AF683"/>
      <c r="AG683"/>
    </row>
    <row r="684" spans="1:33" ht="15" x14ac:dyDescent="0.25">
      <c r="A684"/>
      <c r="B684"/>
      <c r="C684"/>
      <c r="D684" s="43"/>
      <c r="E684" s="44"/>
      <c r="F684" s="45"/>
      <c r="G684" s="46"/>
      <c r="H684" s="17"/>
      <c r="I684" s="21"/>
      <c r="J684" s="22"/>
      <c r="K684" s="17"/>
      <c r="L684" s="21"/>
      <c r="M684" s="22"/>
      <c r="N684" s="47"/>
      <c r="O684" s="48"/>
      <c r="P684" s="48"/>
      <c r="Q684"/>
      <c r="R684"/>
      <c r="S684" s="38"/>
      <c r="AF684"/>
      <c r="AG684"/>
    </row>
    <row r="685" spans="1:33" ht="15" x14ac:dyDescent="0.25">
      <c r="A685"/>
      <c r="B685"/>
      <c r="C685"/>
      <c r="D685" s="43"/>
      <c r="E685" s="44"/>
      <c r="F685" s="45"/>
      <c r="G685" s="46"/>
      <c r="H685" s="17"/>
      <c r="I685" s="21"/>
      <c r="J685" s="22"/>
      <c r="K685" s="17"/>
      <c r="L685" s="21"/>
      <c r="M685" s="22"/>
      <c r="N685" s="47"/>
      <c r="O685" s="48"/>
      <c r="P685" s="48"/>
      <c r="Q685"/>
      <c r="R685"/>
      <c r="S685" s="38"/>
      <c r="AF685"/>
      <c r="AG685"/>
    </row>
    <row r="686" spans="1:33" ht="15" x14ac:dyDescent="0.25">
      <c r="A686"/>
      <c r="B686"/>
      <c r="C686"/>
      <c r="D686" s="43"/>
      <c r="E686" s="44"/>
      <c r="F686" s="45"/>
      <c r="G686" s="46"/>
      <c r="H686" s="17"/>
      <c r="I686" s="21"/>
      <c r="J686" s="22"/>
      <c r="K686" s="17"/>
      <c r="L686" s="21"/>
      <c r="M686" s="22"/>
      <c r="N686" s="47"/>
      <c r="O686" s="48"/>
      <c r="P686" s="48"/>
      <c r="Q686"/>
      <c r="R686"/>
      <c r="S686" s="38"/>
      <c r="AF686"/>
      <c r="AG686"/>
    </row>
    <row r="687" spans="1:33" ht="15" x14ac:dyDescent="0.25">
      <c r="A687"/>
      <c r="B687"/>
      <c r="C687"/>
      <c r="D687" s="43"/>
      <c r="E687" s="44"/>
      <c r="F687" s="45"/>
      <c r="G687" s="46"/>
      <c r="H687" s="17"/>
      <c r="I687" s="21"/>
      <c r="J687" s="22"/>
      <c r="K687" s="17"/>
      <c r="L687" s="21"/>
      <c r="M687" s="22"/>
      <c r="N687" s="47"/>
      <c r="O687" s="48"/>
      <c r="P687" s="48"/>
      <c r="Q687"/>
      <c r="R687"/>
      <c r="S687" s="38"/>
      <c r="AF687"/>
      <c r="AG687"/>
    </row>
    <row r="688" spans="1:33" ht="15" x14ac:dyDescent="0.25">
      <c r="A688"/>
      <c r="B688"/>
      <c r="C688"/>
      <c r="D688" s="43"/>
      <c r="E688" s="44"/>
      <c r="F688" s="45"/>
      <c r="G688" s="46"/>
      <c r="H688" s="17"/>
      <c r="I688" s="21"/>
      <c r="J688" s="22"/>
      <c r="K688" s="17"/>
      <c r="L688" s="21"/>
      <c r="M688" s="22"/>
      <c r="N688" s="47"/>
      <c r="O688" s="48"/>
      <c r="P688" s="48"/>
      <c r="Q688"/>
      <c r="R688"/>
      <c r="S688" s="38"/>
      <c r="AF688"/>
      <c r="AG688"/>
    </row>
    <row r="689" spans="1:33" ht="15" x14ac:dyDescent="0.25">
      <c r="A689"/>
      <c r="B689"/>
      <c r="C689"/>
      <c r="D689" s="43"/>
      <c r="E689" s="44"/>
      <c r="F689" s="45"/>
      <c r="G689" s="46"/>
      <c r="H689" s="17"/>
      <c r="I689" s="21"/>
      <c r="J689" s="22"/>
      <c r="K689" s="17"/>
      <c r="L689" s="21"/>
      <c r="M689" s="22"/>
      <c r="N689" s="47"/>
      <c r="O689" s="48"/>
      <c r="P689" s="48"/>
      <c r="Q689"/>
      <c r="R689"/>
      <c r="S689" s="38"/>
      <c r="AF689"/>
      <c r="AG689"/>
    </row>
    <row r="690" spans="1:33" ht="15" x14ac:dyDescent="0.25">
      <c r="A690"/>
      <c r="B690"/>
      <c r="C690"/>
      <c r="D690" s="43"/>
      <c r="E690" s="44"/>
      <c r="F690" s="45"/>
      <c r="G690" s="46"/>
      <c r="H690" s="17"/>
      <c r="I690" s="21"/>
      <c r="J690" s="22"/>
      <c r="K690" s="17"/>
      <c r="L690" s="21"/>
      <c r="M690" s="22"/>
      <c r="N690" s="47"/>
      <c r="O690" s="48"/>
      <c r="P690" s="48"/>
      <c r="Q690"/>
      <c r="R690"/>
      <c r="S690" s="38"/>
      <c r="AF690"/>
      <c r="AG690"/>
    </row>
    <row r="691" spans="1:33" ht="15" x14ac:dyDescent="0.25">
      <c r="A691"/>
      <c r="B691"/>
      <c r="C691"/>
      <c r="D691" s="43"/>
      <c r="E691" s="44"/>
      <c r="F691" s="45"/>
      <c r="G691" s="46"/>
      <c r="H691" s="17"/>
      <c r="I691" s="21"/>
      <c r="J691" s="22"/>
      <c r="K691" s="17"/>
      <c r="L691" s="21"/>
      <c r="M691" s="22"/>
      <c r="N691" s="47"/>
      <c r="O691" s="48"/>
      <c r="P691" s="48"/>
      <c r="Q691"/>
      <c r="R691"/>
      <c r="S691" s="38"/>
      <c r="AF691"/>
      <c r="AG691"/>
    </row>
    <row r="692" spans="1:33" ht="15" x14ac:dyDescent="0.25">
      <c r="A692"/>
      <c r="B692"/>
      <c r="C692"/>
      <c r="D692" s="43"/>
      <c r="E692" s="44"/>
      <c r="F692" s="45"/>
      <c r="G692" s="46"/>
      <c r="H692" s="17"/>
      <c r="I692" s="21"/>
      <c r="J692" s="22"/>
      <c r="K692" s="17"/>
      <c r="L692" s="21"/>
      <c r="M692" s="22"/>
      <c r="N692" s="47"/>
      <c r="O692" s="48"/>
      <c r="P692" s="48"/>
      <c r="Q692"/>
      <c r="R692"/>
      <c r="S692" s="38"/>
      <c r="AF692"/>
      <c r="AG692"/>
    </row>
    <row r="693" spans="1:33" ht="15" x14ac:dyDescent="0.25">
      <c r="A693"/>
      <c r="B693"/>
      <c r="C693"/>
      <c r="D693" s="43"/>
      <c r="E693" s="44"/>
      <c r="F693" s="45"/>
      <c r="G693" s="46"/>
      <c r="H693" s="17"/>
      <c r="I693" s="21"/>
      <c r="J693" s="22"/>
      <c r="K693" s="17"/>
      <c r="L693" s="21"/>
      <c r="M693" s="22"/>
      <c r="N693" s="47"/>
      <c r="O693" s="48"/>
      <c r="P693" s="48"/>
      <c r="Q693"/>
      <c r="R693"/>
      <c r="S693" s="38"/>
      <c r="AF693"/>
      <c r="AG693"/>
    </row>
    <row r="694" spans="1:33" ht="15" x14ac:dyDescent="0.25">
      <c r="A694"/>
      <c r="B694"/>
      <c r="C694"/>
      <c r="D694" s="43"/>
      <c r="E694" s="44"/>
      <c r="F694" s="45"/>
      <c r="G694" s="46"/>
      <c r="H694" s="17"/>
      <c r="I694" s="21"/>
      <c r="J694" s="22"/>
      <c r="K694" s="17"/>
      <c r="L694" s="21"/>
      <c r="M694" s="22"/>
      <c r="N694" s="47"/>
      <c r="O694" s="48"/>
      <c r="P694" s="48"/>
      <c r="Q694"/>
      <c r="R694"/>
      <c r="S694" s="38"/>
      <c r="AF694"/>
      <c r="AG694"/>
    </row>
    <row r="695" spans="1:33" ht="15" x14ac:dyDescent="0.25">
      <c r="A695"/>
      <c r="B695"/>
      <c r="C695"/>
      <c r="D695" s="43"/>
      <c r="E695" s="44"/>
      <c r="F695" s="45"/>
      <c r="G695" s="46"/>
      <c r="H695" s="17"/>
      <c r="I695" s="21"/>
      <c r="J695" s="22"/>
      <c r="K695" s="17"/>
      <c r="L695" s="21"/>
      <c r="M695" s="22"/>
      <c r="N695" s="47"/>
      <c r="O695" s="48"/>
      <c r="P695" s="48"/>
      <c r="Q695"/>
      <c r="R695"/>
      <c r="S695" s="38"/>
      <c r="AF695"/>
      <c r="AG695"/>
    </row>
    <row r="696" spans="1:33" ht="15" x14ac:dyDescent="0.25">
      <c r="A696"/>
      <c r="B696"/>
      <c r="C696"/>
      <c r="D696" s="43"/>
      <c r="E696" s="44"/>
      <c r="F696" s="45"/>
      <c r="G696" s="46"/>
      <c r="H696" s="17"/>
      <c r="I696" s="21"/>
      <c r="J696" s="22"/>
      <c r="K696" s="17"/>
      <c r="L696" s="21"/>
      <c r="M696" s="22"/>
      <c r="N696" s="47"/>
      <c r="O696" s="48"/>
      <c r="P696" s="48"/>
      <c r="Q696"/>
      <c r="R696"/>
      <c r="S696" s="38"/>
      <c r="AF696"/>
      <c r="AG696"/>
    </row>
    <row r="697" spans="1:33" ht="15" x14ac:dyDescent="0.25">
      <c r="A697"/>
      <c r="B697"/>
      <c r="C697"/>
      <c r="D697" s="43"/>
      <c r="E697" s="44"/>
      <c r="F697" s="45"/>
      <c r="G697" s="46"/>
      <c r="H697" s="17"/>
      <c r="I697" s="21"/>
      <c r="J697" s="22"/>
      <c r="K697" s="17"/>
      <c r="L697" s="21"/>
      <c r="M697" s="22"/>
      <c r="N697" s="47"/>
      <c r="O697" s="48"/>
      <c r="P697" s="48"/>
      <c r="Q697"/>
      <c r="R697"/>
      <c r="S697" s="38"/>
      <c r="AF697"/>
      <c r="AG697"/>
    </row>
    <row r="698" spans="1:33" ht="15" x14ac:dyDescent="0.25">
      <c r="A698"/>
      <c r="B698"/>
      <c r="C698"/>
      <c r="D698" s="43"/>
      <c r="E698" s="44"/>
      <c r="F698" s="45"/>
      <c r="G698" s="46"/>
      <c r="H698" s="17"/>
      <c r="I698" s="21"/>
      <c r="J698" s="22"/>
      <c r="K698" s="17"/>
      <c r="L698" s="21"/>
      <c r="M698" s="22"/>
      <c r="N698" s="47"/>
      <c r="O698" s="48"/>
      <c r="P698" s="48"/>
      <c r="Q698"/>
      <c r="R698"/>
      <c r="S698" s="38"/>
      <c r="AF698"/>
      <c r="AG698"/>
    </row>
    <row r="699" spans="1:33" ht="15" x14ac:dyDescent="0.25">
      <c r="A699"/>
      <c r="B699"/>
      <c r="C699"/>
      <c r="D699" s="43"/>
      <c r="E699" s="44"/>
      <c r="F699" s="45"/>
      <c r="G699" s="46"/>
      <c r="H699" s="17"/>
      <c r="I699" s="21"/>
      <c r="J699" s="22"/>
      <c r="K699" s="17"/>
      <c r="L699" s="21"/>
      <c r="M699" s="22"/>
      <c r="N699" s="47"/>
      <c r="O699" s="48"/>
      <c r="P699" s="48"/>
      <c r="Q699"/>
      <c r="R699"/>
      <c r="S699" s="38"/>
      <c r="AF699"/>
      <c r="AG699"/>
    </row>
    <row r="700" spans="1:33" ht="15" x14ac:dyDescent="0.25">
      <c r="A700"/>
      <c r="B700"/>
      <c r="C700"/>
      <c r="D700" s="43"/>
      <c r="E700" s="44"/>
      <c r="F700" s="45"/>
      <c r="G700" s="46"/>
      <c r="H700" s="17"/>
      <c r="I700" s="21"/>
      <c r="J700" s="22"/>
      <c r="K700" s="17"/>
      <c r="L700" s="21"/>
      <c r="M700" s="22"/>
      <c r="N700" s="47"/>
      <c r="O700" s="48"/>
      <c r="P700" s="48"/>
      <c r="Q700"/>
      <c r="R700"/>
      <c r="S700" s="38"/>
      <c r="AF700"/>
      <c r="AG700"/>
    </row>
    <row r="701" spans="1:33" ht="15" x14ac:dyDescent="0.25">
      <c r="A701"/>
      <c r="B701"/>
      <c r="C701"/>
      <c r="D701" s="43"/>
      <c r="E701" s="44"/>
      <c r="F701" s="45"/>
      <c r="G701" s="46"/>
      <c r="H701" s="17"/>
      <c r="I701" s="21"/>
      <c r="J701" s="22"/>
      <c r="K701" s="17"/>
      <c r="L701" s="21"/>
      <c r="M701" s="22"/>
      <c r="N701" s="47"/>
      <c r="O701" s="48"/>
      <c r="P701" s="48"/>
      <c r="Q701"/>
      <c r="R701"/>
      <c r="S701" s="38"/>
      <c r="AF701"/>
      <c r="AG701"/>
    </row>
    <row r="702" spans="1:33" ht="15" x14ac:dyDescent="0.25">
      <c r="A702"/>
      <c r="B702"/>
      <c r="C702"/>
      <c r="D702" s="43"/>
      <c r="E702" s="44"/>
      <c r="F702" s="45"/>
      <c r="G702" s="46"/>
      <c r="H702" s="17"/>
      <c r="I702" s="21"/>
      <c r="J702" s="22"/>
      <c r="K702" s="17"/>
      <c r="L702" s="21"/>
      <c r="M702" s="22"/>
      <c r="N702" s="47"/>
      <c r="O702" s="48"/>
      <c r="P702" s="48"/>
      <c r="Q702"/>
      <c r="R702"/>
      <c r="S702" s="38"/>
      <c r="AF702"/>
      <c r="AG702"/>
    </row>
    <row r="703" spans="1:33" ht="15" x14ac:dyDescent="0.25">
      <c r="A703"/>
      <c r="B703"/>
      <c r="C703"/>
      <c r="D703" s="43"/>
      <c r="E703" s="44"/>
      <c r="F703" s="45"/>
      <c r="G703" s="46"/>
      <c r="H703" s="17"/>
      <c r="I703" s="21"/>
      <c r="J703" s="22"/>
      <c r="K703" s="17"/>
      <c r="L703" s="21"/>
      <c r="M703" s="22"/>
      <c r="N703" s="47"/>
      <c r="O703" s="48"/>
      <c r="P703" s="48"/>
      <c r="Q703"/>
      <c r="R703"/>
      <c r="S703" s="38"/>
      <c r="AF703"/>
      <c r="AG703"/>
    </row>
    <row r="704" spans="1:33" ht="15" x14ac:dyDescent="0.25">
      <c r="A704"/>
      <c r="B704"/>
      <c r="C704"/>
      <c r="D704" s="43"/>
      <c r="E704" s="44"/>
      <c r="F704" s="45"/>
      <c r="G704" s="46"/>
      <c r="H704" s="17"/>
      <c r="I704" s="21"/>
      <c r="J704" s="22"/>
      <c r="K704" s="17"/>
      <c r="L704" s="21"/>
      <c r="M704" s="22"/>
      <c r="N704" s="47"/>
      <c r="O704" s="48"/>
      <c r="P704" s="48"/>
      <c r="Q704"/>
      <c r="R704"/>
      <c r="S704" s="38"/>
      <c r="AF704"/>
      <c r="AG704"/>
    </row>
    <row r="705" spans="1:33" ht="15" x14ac:dyDescent="0.25">
      <c r="A705"/>
      <c r="B705"/>
      <c r="C705"/>
      <c r="D705" s="43"/>
      <c r="E705" s="44"/>
      <c r="F705" s="45"/>
      <c r="G705" s="46"/>
      <c r="H705" s="17"/>
      <c r="I705" s="21"/>
      <c r="J705" s="22"/>
      <c r="K705" s="17"/>
      <c r="L705" s="21"/>
      <c r="M705" s="22"/>
      <c r="N705" s="47"/>
      <c r="O705" s="48"/>
      <c r="P705" s="48"/>
      <c r="Q705"/>
      <c r="R705"/>
      <c r="S705" s="38"/>
      <c r="AF705"/>
      <c r="AG705"/>
    </row>
    <row r="706" spans="1:33" ht="15" x14ac:dyDescent="0.25">
      <c r="A706"/>
      <c r="B706"/>
      <c r="C706"/>
      <c r="D706" s="43"/>
      <c r="E706" s="44"/>
      <c r="F706" s="45"/>
      <c r="G706" s="46"/>
      <c r="H706" s="17"/>
      <c r="I706" s="21"/>
      <c r="J706" s="22"/>
      <c r="K706" s="17"/>
      <c r="L706" s="21"/>
      <c r="M706" s="22"/>
      <c r="N706" s="47"/>
      <c r="O706" s="48"/>
      <c r="P706" s="48"/>
      <c r="Q706"/>
      <c r="R706"/>
      <c r="S706" s="38"/>
      <c r="AF706"/>
      <c r="AG706"/>
    </row>
    <row r="707" spans="1:33" ht="15" x14ac:dyDescent="0.25">
      <c r="A707"/>
      <c r="B707"/>
      <c r="C707"/>
      <c r="D707" s="43"/>
      <c r="E707" s="44"/>
      <c r="F707" s="45"/>
      <c r="G707" s="46"/>
      <c r="H707" s="17"/>
      <c r="I707" s="21"/>
      <c r="J707" s="22"/>
      <c r="K707" s="17"/>
      <c r="L707" s="21"/>
      <c r="M707" s="22"/>
      <c r="N707" s="47"/>
      <c r="O707" s="48"/>
      <c r="P707" s="48"/>
      <c r="Q707"/>
      <c r="R707"/>
      <c r="S707" s="38"/>
      <c r="AF707"/>
      <c r="AG707"/>
    </row>
    <row r="708" spans="1:33" ht="15" x14ac:dyDescent="0.25">
      <c r="A708"/>
      <c r="B708"/>
      <c r="C708"/>
      <c r="D708" s="43"/>
      <c r="E708" s="44"/>
      <c r="F708" s="45"/>
      <c r="G708" s="46"/>
      <c r="H708" s="17"/>
      <c r="I708" s="21"/>
      <c r="J708" s="22"/>
      <c r="K708" s="17"/>
      <c r="L708" s="21"/>
      <c r="M708" s="22"/>
      <c r="N708" s="47"/>
      <c r="O708" s="48"/>
      <c r="P708" s="48"/>
      <c r="Q708"/>
      <c r="R708"/>
      <c r="S708" s="38"/>
      <c r="AF708"/>
      <c r="AG708"/>
    </row>
    <row r="709" spans="1:33" ht="15" x14ac:dyDescent="0.25">
      <c r="A709"/>
      <c r="B709"/>
      <c r="C709"/>
      <c r="D709" s="43"/>
      <c r="E709" s="44"/>
      <c r="F709" s="45"/>
      <c r="G709" s="46"/>
      <c r="H709" s="17"/>
      <c r="I709" s="21"/>
      <c r="J709" s="22"/>
      <c r="K709" s="17"/>
      <c r="L709" s="21"/>
      <c r="M709" s="22"/>
      <c r="N709" s="47"/>
      <c r="O709" s="48"/>
      <c r="P709" s="48"/>
      <c r="Q709"/>
      <c r="R709"/>
      <c r="S709" s="38"/>
      <c r="AF709"/>
      <c r="AG709"/>
    </row>
    <row r="710" spans="1:33" ht="15" x14ac:dyDescent="0.25">
      <c r="A710"/>
      <c r="B710"/>
      <c r="C710"/>
      <c r="D710" s="43"/>
      <c r="E710" s="44"/>
      <c r="F710" s="45"/>
      <c r="G710" s="46"/>
      <c r="H710" s="17"/>
      <c r="I710" s="21"/>
      <c r="J710" s="22"/>
      <c r="K710" s="17"/>
      <c r="L710" s="21"/>
      <c r="M710" s="22"/>
      <c r="N710" s="47"/>
      <c r="O710" s="48"/>
      <c r="P710" s="48"/>
      <c r="Q710"/>
      <c r="R710"/>
      <c r="S710" s="38"/>
      <c r="AF710"/>
      <c r="AG710"/>
    </row>
    <row r="711" spans="1:33" ht="15" x14ac:dyDescent="0.25">
      <c r="A711"/>
      <c r="B711"/>
      <c r="C711"/>
      <c r="D711" s="43"/>
      <c r="E711" s="44"/>
      <c r="F711" s="45"/>
      <c r="G711" s="46"/>
      <c r="H711" s="17"/>
      <c r="I711" s="21"/>
      <c r="J711" s="22"/>
      <c r="K711" s="17"/>
      <c r="L711" s="21"/>
      <c r="M711" s="22"/>
      <c r="N711" s="47"/>
      <c r="O711" s="48"/>
      <c r="P711" s="48"/>
      <c r="Q711"/>
      <c r="R711"/>
      <c r="S711" s="38"/>
      <c r="AF711"/>
      <c r="AG711"/>
    </row>
    <row r="712" spans="1:33" ht="15" x14ac:dyDescent="0.25">
      <c r="A712"/>
      <c r="B712"/>
      <c r="C712"/>
      <c r="D712" s="43"/>
      <c r="E712" s="44"/>
      <c r="F712" s="45"/>
      <c r="G712" s="46"/>
      <c r="H712" s="17"/>
      <c r="I712" s="21"/>
      <c r="J712" s="22"/>
      <c r="K712" s="17"/>
      <c r="L712" s="21"/>
      <c r="M712" s="22"/>
      <c r="N712" s="47"/>
      <c r="O712" s="48"/>
      <c r="P712" s="48"/>
      <c r="Q712"/>
      <c r="R712"/>
      <c r="S712" s="38"/>
      <c r="AF712"/>
      <c r="AG712"/>
    </row>
    <row r="713" spans="1:33" ht="15" x14ac:dyDescent="0.25">
      <c r="A713"/>
      <c r="B713"/>
      <c r="C713"/>
      <c r="D713" s="43"/>
      <c r="E713" s="44"/>
      <c r="F713" s="45"/>
      <c r="G713" s="46"/>
      <c r="H713" s="17"/>
      <c r="I713" s="21"/>
      <c r="J713" s="22"/>
      <c r="K713" s="17"/>
      <c r="L713" s="21"/>
      <c r="M713" s="22"/>
      <c r="N713" s="47"/>
      <c r="O713" s="48"/>
      <c r="P713" s="48"/>
      <c r="Q713"/>
      <c r="R713"/>
      <c r="S713" s="38"/>
      <c r="AF713"/>
      <c r="AG713"/>
    </row>
    <row r="714" spans="1:33" ht="15" x14ac:dyDescent="0.25">
      <c r="A714"/>
      <c r="B714"/>
      <c r="C714"/>
      <c r="D714" s="43"/>
      <c r="E714" s="44"/>
      <c r="F714" s="45"/>
      <c r="G714" s="46"/>
      <c r="H714" s="17"/>
      <c r="I714" s="21"/>
      <c r="J714" s="22"/>
      <c r="K714" s="17"/>
      <c r="L714" s="21"/>
      <c r="M714" s="22"/>
      <c r="N714" s="47"/>
      <c r="O714" s="48"/>
      <c r="P714" s="48"/>
      <c r="Q714"/>
      <c r="R714"/>
      <c r="S714" s="38"/>
      <c r="AF714"/>
      <c r="AG714"/>
    </row>
    <row r="715" spans="1:33" ht="15" x14ac:dyDescent="0.25">
      <c r="A715"/>
      <c r="B715"/>
      <c r="C715"/>
      <c r="D715" s="43"/>
      <c r="E715" s="44"/>
      <c r="F715" s="45"/>
      <c r="G715" s="46"/>
      <c r="H715" s="17"/>
      <c r="I715" s="21"/>
      <c r="J715" s="22"/>
      <c r="K715" s="17"/>
      <c r="L715" s="21"/>
      <c r="M715" s="22"/>
      <c r="N715" s="47"/>
      <c r="O715" s="48"/>
      <c r="P715" s="48"/>
      <c r="Q715"/>
      <c r="R715"/>
      <c r="S715" s="38"/>
      <c r="AF715"/>
      <c r="AG715"/>
    </row>
    <row r="716" spans="1:33" ht="15" x14ac:dyDescent="0.25">
      <c r="A716"/>
      <c r="B716"/>
      <c r="C716"/>
      <c r="D716" s="43"/>
      <c r="E716" s="44"/>
      <c r="F716" s="45"/>
      <c r="G716" s="46"/>
      <c r="H716" s="17"/>
      <c r="I716" s="21"/>
      <c r="J716" s="22"/>
      <c r="K716" s="17"/>
      <c r="L716" s="21"/>
      <c r="M716" s="22"/>
      <c r="N716" s="47"/>
      <c r="O716" s="48"/>
      <c r="P716" s="48"/>
      <c r="Q716"/>
      <c r="R716"/>
      <c r="S716" s="38"/>
      <c r="AF716"/>
      <c r="AG716"/>
    </row>
    <row r="717" spans="1:33" ht="15" x14ac:dyDescent="0.25">
      <c r="A717"/>
      <c r="B717"/>
      <c r="C717"/>
      <c r="D717" s="43"/>
      <c r="E717" s="44"/>
      <c r="F717" s="45"/>
      <c r="G717" s="46"/>
      <c r="H717" s="17"/>
      <c r="I717" s="21"/>
      <c r="J717" s="22"/>
      <c r="K717" s="17"/>
      <c r="L717" s="21"/>
      <c r="M717" s="22"/>
      <c r="N717" s="47"/>
      <c r="O717" s="48"/>
      <c r="P717" s="48"/>
      <c r="Q717"/>
      <c r="R717"/>
      <c r="S717" s="38"/>
      <c r="AF717"/>
      <c r="AG717"/>
    </row>
    <row r="718" spans="1:33" ht="15" x14ac:dyDescent="0.25">
      <c r="A718"/>
      <c r="B718"/>
      <c r="C718"/>
      <c r="D718" s="43"/>
      <c r="E718" s="44"/>
      <c r="F718" s="45"/>
      <c r="G718" s="46"/>
      <c r="H718" s="17"/>
      <c r="I718" s="21"/>
      <c r="J718" s="22"/>
      <c r="K718" s="17"/>
      <c r="L718" s="21"/>
      <c r="M718" s="22"/>
      <c r="N718" s="47"/>
      <c r="O718" s="48"/>
      <c r="P718" s="48"/>
      <c r="Q718"/>
      <c r="R718"/>
      <c r="S718" s="38"/>
      <c r="AF718"/>
      <c r="AG718"/>
    </row>
    <row r="719" spans="1:33" ht="15" x14ac:dyDescent="0.25">
      <c r="A719"/>
      <c r="B719"/>
      <c r="C719"/>
      <c r="D719" s="43"/>
      <c r="E719" s="44"/>
      <c r="F719" s="45"/>
      <c r="G719" s="46"/>
      <c r="H719" s="17"/>
      <c r="I719" s="21"/>
      <c r="J719" s="22"/>
      <c r="K719" s="17"/>
      <c r="L719" s="21"/>
      <c r="M719" s="22"/>
      <c r="N719" s="47"/>
      <c r="O719" s="48"/>
      <c r="P719" s="48"/>
      <c r="Q719"/>
      <c r="R719"/>
      <c r="S719" s="38"/>
      <c r="AF719"/>
      <c r="AG719"/>
    </row>
    <row r="720" spans="1:33" ht="15" x14ac:dyDescent="0.25">
      <c r="A720"/>
      <c r="B720"/>
      <c r="C720"/>
      <c r="D720" s="43"/>
      <c r="E720" s="44"/>
      <c r="F720" s="45"/>
      <c r="G720" s="46"/>
      <c r="H720" s="17"/>
      <c r="I720" s="21"/>
      <c r="J720" s="22"/>
      <c r="K720" s="17"/>
      <c r="L720" s="21"/>
      <c r="M720" s="22"/>
      <c r="N720" s="47"/>
      <c r="O720" s="48"/>
      <c r="P720" s="48"/>
      <c r="Q720"/>
      <c r="R720"/>
      <c r="S720" s="38"/>
      <c r="AF720"/>
      <c r="AG720"/>
    </row>
    <row r="721" spans="1:33" ht="15" x14ac:dyDescent="0.25">
      <c r="A721"/>
      <c r="B721"/>
      <c r="C721"/>
      <c r="D721" s="43"/>
      <c r="E721" s="44"/>
      <c r="F721" s="45"/>
      <c r="G721" s="46"/>
      <c r="H721" s="17"/>
      <c r="I721" s="21"/>
      <c r="J721" s="22"/>
      <c r="K721" s="17"/>
      <c r="L721" s="21"/>
      <c r="M721" s="22"/>
      <c r="N721" s="47"/>
      <c r="O721" s="48"/>
      <c r="P721" s="48"/>
      <c r="Q721"/>
      <c r="R721"/>
      <c r="S721" s="38"/>
      <c r="AF721"/>
      <c r="AG721"/>
    </row>
    <row r="722" spans="1:33" ht="15" x14ac:dyDescent="0.25">
      <c r="A722"/>
      <c r="B722"/>
      <c r="C722"/>
      <c r="D722" s="43"/>
      <c r="E722" s="44"/>
      <c r="F722" s="45"/>
      <c r="G722" s="46"/>
      <c r="H722" s="17"/>
      <c r="I722" s="21"/>
      <c r="J722" s="22"/>
      <c r="K722" s="17"/>
      <c r="L722" s="21"/>
      <c r="M722" s="22"/>
      <c r="N722" s="47"/>
      <c r="O722" s="48"/>
      <c r="P722" s="48"/>
      <c r="Q722"/>
      <c r="R722"/>
      <c r="S722" s="38"/>
      <c r="AF722"/>
      <c r="AG722"/>
    </row>
    <row r="723" spans="1:33" ht="15" x14ac:dyDescent="0.25">
      <c r="A723"/>
      <c r="B723"/>
      <c r="C723"/>
      <c r="D723" s="43"/>
      <c r="E723" s="44"/>
      <c r="F723" s="45"/>
      <c r="G723" s="46"/>
      <c r="H723" s="17"/>
      <c r="I723" s="21"/>
      <c r="J723" s="22"/>
      <c r="K723" s="17"/>
      <c r="L723" s="21"/>
      <c r="M723" s="22"/>
      <c r="N723" s="47"/>
      <c r="O723" s="48"/>
      <c r="P723" s="48"/>
      <c r="Q723"/>
      <c r="R723"/>
      <c r="S723" s="38"/>
      <c r="AF723"/>
      <c r="AG723"/>
    </row>
    <row r="724" spans="1:33" ht="15" x14ac:dyDescent="0.25">
      <c r="A724"/>
      <c r="B724"/>
      <c r="C724"/>
      <c r="D724" s="43"/>
      <c r="E724" s="44"/>
      <c r="F724" s="45"/>
      <c r="G724" s="46"/>
      <c r="H724" s="17"/>
      <c r="I724" s="21"/>
      <c r="J724" s="22"/>
      <c r="K724" s="17"/>
      <c r="L724" s="21"/>
      <c r="M724" s="22"/>
      <c r="N724" s="47"/>
      <c r="O724" s="48"/>
      <c r="P724" s="48"/>
      <c r="Q724"/>
      <c r="R724"/>
      <c r="S724" s="38"/>
      <c r="AF724"/>
      <c r="AG724"/>
    </row>
    <row r="725" spans="1:33" ht="15" x14ac:dyDescent="0.25">
      <c r="A725"/>
      <c r="B725"/>
      <c r="C725"/>
      <c r="D725" s="43"/>
      <c r="E725" s="44"/>
      <c r="F725" s="45"/>
      <c r="G725" s="46"/>
      <c r="H725" s="17"/>
      <c r="I725" s="21"/>
      <c r="J725" s="22"/>
      <c r="K725" s="17"/>
      <c r="L725" s="21"/>
      <c r="M725" s="22"/>
      <c r="N725" s="47"/>
      <c r="O725" s="48"/>
      <c r="P725" s="48"/>
      <c r="Q725"/>
      <c r="R725"/>
      <c r="S725" s="38"/>
      <c r="AF725"/>
      <c r="AG725"/>
    </row>
    <row r="726" spans="1:33" ht="15" x14ac:dyDescent="0.25">
      <c r="A726"/>
      <c r="B726"/>
      <c r="C726"/>
      <c r="D726" s="43"/>
      <c r="E726" s="44"/>
      <c r="F726" s="45"/>
      <c r="G726" s="46"/>
      <c r="H726" s="17"/>
      <c r="I726" s="21"/>
      <c r="J726" s="22"/>
      <c r="K726" s="17"/>
      <c r="L726" s="21"/>
      <c r="M726" s="22"/>
      <c r="N726" s="47"/>
      <c r="O726" s="48"/>
      <c r="P726" s="48"/>
      <c r="Q726"/>
      <c r="R726"/>
      <c r="S726" s="38"/>
      <c r="AF726"/>
      <c r="AG726"/>
    </row>
    <row r="727" spans="1:33" ht="15" x14ac:dyDescent="0.25">
      <c r="A727"/>
      <c r="B727"/>
      <c r="C727"/>
      <c r="D727" s="43"/>
      <c r="E727" s="44"/>
      <c r="F727" s="45"/>
      <c r="G727" s="46"/>
      <c r="H727" s="17"/>
      <c r="I727" s="21"/>
      <c r="J727" s="22"/>
      <c r="K727" s="17"/>
      <c r="L727" s="21"/>
      <c r="M727" s="22"/>
      <c r="N727" s="47"/>
      <c r="O727" s="48"/>
      <c r="P727" s="48"/>
      <c r="Q727"/>
      <c r="R727"/>
      <c r="S727" s="38"/>
      <c r="AF727"/>
      <c r="AG727"/>
    </row>
    <row r="728" spans="1:33" ht="15" x14ac:dyDescent="0.25">
      <c r="A728"/>
      <c r="B728"/>
      <c r="C728"/>
      <c r="D728" s="43"/>
      <c r="E728" s="44"/>
      <c r="F728" s="45"/>
      <c r="G728" s="46"/>
      <c r="H728" s="17"/>
      <c r="I728" s="21"/>
      <c r="J728" s="22"/>
      <c r="K728" s="17"/>
      <c r="L728" s="21"/>
      <c r="M728" s="22"/>
      <c r="N728" s="47"/>
      <c r="O728" s="48"/>
      <c r="P728" s="48"/>
      <c r="Q728"/>
      <c r="R728"/>
      <c r="S728" s="38"/>
      <c r="AF728"/>
      <c r="AG728"/>
    </row>
    <row r="729" spans="1:33" ht="15" x14ac:dyDescent="0.25">
      <c r="A729"/>
      <c r="B729"/>
      <c r="C729"/>
      <c r="D729" s="43"/>
      <c r="E729" s="44"/>
      <c r="F729" s="45"/>
      <c r="G729" s="46"/>
      <c r="H729" s="17"/>
      <c r="I729" s="21"/>
      <c r="J729" s="22"/>
      <c r="K729" s="17"/>
      <c r="L729" s="21"/>
      <c r="M729" s="22"/>
      <c r="N729" s="47"/>
      <c r="O729" s="48"/>
      <c r="P729" s="48"/>
      <c r="Q729"/>
      <c r="R729"/>
      <c r="S729" s="38"/>
      <c r="AF729"/>
      <c r="AG729"/>
    </row>
    <row r="730" spans="1:33" ht="15" x14ac:dyDescent="0.25">
      <c r="A730"/>
      <c r="B730"/>
      <c r="C730"/>
      <c r="D730" s="43"/>
      <c r="E730" s="44"/>
      <c r="F730" s="45"/>
      <c r="G730" s="46"/>
      <c r="H730" s="17"/>
      <c r="I730" s="21"/>
      <c r="J730" s="22"/>
      <c r="K730" s="17"/>
      <c r="L730" s="21"/>
      <c r="M730" s="22"/>
      <c r="N730" s="47"/>
      <c r="O730" s="48"/>
      <c r="P730" s="48"/>
      <c r="Q730"/>
      <c r="R730"/>
      <c r="S730" s="38"/>
      <c r="AF730"/>
      <c r="AG730"/>
    </row>
    <row r="731" spans="1:33" ht="15" x14ac:dyDescent="0.25">
      <c r="A731"/>
      <c r="B731"/>
      <c r="C731"/>
      <c r="D731" s="43"/>
      <c r="E731" s="44"/>
      <c r="F731" s="45"/>
      <c r="G731" s="46"/>
      <c r="H731" s="17"/>
      <c r="I731" s="21"/>
      <c r="J731" s="22"/>
      <c r="K731" s="17"/>
      <c r="L731" s="21"/>
      <c r="M731" s="22"/>
      <c r="N731" s="47"/>
      <c r="O731" s="48"/>
      <c r="P731" s="48"/>
      <c r="Q731"/>
      <c r="R731"/>
      <c r="S731" s="38"/>
      <c r="AF731"/>
      <c r="AG731"/>
    </row>
    <row r="732" spans="1:33" ht="15" x14ac:dyDescent="0.25">
      <c r="A732"/>
      <c r="B732"/>
      <c r="C732"/>
      <c r="D732" s="43"/>
      <c r="E732" s="44"/>
      <c r="F732" s="45"/>
      <c r="G732" s="46"/>
      <c r="H732" s="17"/>
      <c r="I732" s="21"/>
      <c r="J732" s="22"/>
      <c r="K732" s="17"/>
      <c r="L732" s="21"/>
      <c r="M732" s="22"/>
      <c r="N732" s="47"/>
      <c r="O732" s="48"/>
      <c r="P732" s="48"/>
      <c r="Q732"/>
      <c r="R732"/>
      <c r="S732" s="38"/>
      <c r="AF732"/>
      <c r="AG732"/>
    </row>
    <row r="733" spans="1:33" ht="15" x14ac:dyDescent="0.25">
      <c r="A733"/>
      <c r="B733"/>
      <c r="C733"/>
      <c r="D733" s="43"/>
      <c r="E733" s="44"/>
      <c r="F733" s="45"/>
      <c r="G733" s="46"/>
      <c r="H733" s="17"/>
      <c r="I733" s="21"/>
      <c r="J733" s="22"/>
      <c r="K733" s="17"/>
      <c r="L733" s="21"/>
      <c r="M733" s="22"/>
      <c r="N733" s="47"/>
      <c r="O733" s="48"/>
      <c r="P733" s="48"/>
      <c r="Q733"/>
      <c r="R733"/>
      <c r="S733" s="38"/>
      <c r="AF733"/>
      <c r="AG733"/>
    </row>
    <row r="734" spans="1:33" ht="15" x14ac:dyDescent="0.25">
      <c r="A734"/>
      <c r="B734"/>
      <c r="C734"/>
      <c r="D734" s="43"/>
      <c r="E734" s="44"/>
      <c r="F734" s="45"/>
      <c r="G734" s="46"/>
      <c r="H734" s="17"/>
      <c r="I734" s="21"/>
      <c r="J734" s="22"/>
      <c r="K734" s="17"/>
      <c r="L734" s="21"/>
      <c r="M734" s="22"/>
      <c r="N734" s="47"/>
      <c r="O734" s="48"/>
      <c r="P734" s="48"/>
      <c r="Q734"/>
      <c r="R734"/>
      <c r="S734" s="38"/>
      <c r="AF734"/>
      <c r="AG734"/>
    </row>
    <row r="735" spans="1:33" ht="15" x14ac:dyDescent="0.25">
      <c r="A735"/>
      <c r="B735"/>
      <c r="C735"/>
      <c r="D735" s="43"/>
      <c r="E735" s="44"/>
      <c r="F735" s="45"/>
      <c r="G735" s="46"/>
      <c r="H735" s="17"/>
      <c r="I735" s="21"/>
      <c r="J735" s="22"/>
      <c r="K735" s="17"/>
      <c r="L735" s="21"/>
      <c r="M735" s="22"/>
      <c r="N735" s="47"/>
      <c r="O735" s="48"/>
      <c r="P735" s="48"/>
      <c r="Q735"/>
      <c r="R735"/>
      <c r="S735" s="38"/>
      <c r="AF735"/>
      <c r="AG735"/>
    </row>
    <row r="736" spans="1:33" ht="15" x14ac:dyDescent="0.25">
      <c r="A736"/>
      <c r="B736"/>
      <c r="C736"/>
      <c r="D736" s="43"/>
      <c r="E736" s="44"/>
      <c r="F736" s="45"/>
      <c r="G736" s="46"/>
      <c r="H736" s="17"/>
      <c r="I736" s="21"/>
      <c r="J736" s="22"/>
      <c r="K736" s="17"/>
      <c r="L736" s="21"/>
      <c r="M736" s="22"/>
      <c r="N736" s="47"/>
      <c r="O736" s="48"/>
      <c r="P736" s="48"/>
      <c r="Q736"/>
      <c r="R736"/>
      <c r="S736" s="38"/>
      <c r="AF736"/>
      <c r="AG736"/>
    </row>
    <row r="737" spans="1:33" ht="15" x14ac:dyDescent="0.25">
      <c r="A737"/>
      <c r="B737"/>
      <c r="C737"/>
      <c r="D737" s="43"/>
      <c r="E737" s="44"/>
      <c r="F737" s="45"/>
      <c r="G737" s="46"/>
      <c r="H737" s="17"/>
      <c r="I737" s="21"/>
      <c r="J737" s="22"/>
      <c r="K737" s="17"/>
      <c r="L737" s="21"/>
      <c r="M737" s="22"/>
      <c r="N737" s="47"/>
      <c r="O737" s="48"/>
      <c r="P737" s="48"/>
      <c r="Q737"/>
      <c r="R737"/>
      <c r="S737" s="38"/>
      <c r="AF737"/>
      <c r="AG737"/>
    </row>
    <row r="738" spans="1:33" ht="15" x14ac:dyDescent="0.25">
      <c r="A738"/>
      <c r="B738"/>
      <c r="C738"/>
      <c r="D738" s="43"/>
      <c r="E738" s="44"/>
      <c r="F738" s="45"/>
      <c r="G738" s="46"/>
      <c r="H738" s="17"/>
      <c r="I738" s="21"/>
      <c r="J738" s="22"/>
      <c r="K738" s="17"/>
      <c r="L738" s="21"/>
      <c r="M738" s="22"/>
      <c r="N738" s="47"/>
      <c r="O738" s="48"/>
      <c r="P738" s="48"/>
      <c r="Q738"/>
      <c r="R738"/>
      <c r="S738" s="38"/>
      <c r="AF738"/>
      <c r="AG738"/>
    </row>
    <row r="739" spans="1:33" ht="15" x14ac:dyDescent="0.25">
      <c r="A739"/>
      <c r="B739"/>
      <c r="C739"/>
      <c r="D739" s="43"/>
      <c r="E739" s="44"/>
      <c r="F739" s="45"/>
      <c r="G739" s="46"/>
      <c r="H739" s="17"/>
      <c r="I739" s="21"/>
      <c r="J739" s="22"/>
      <c r="K739" s="17"/>
      <c r="L739" s="21"/>
      <c r="M739" s="22"/>
      <c r="N739" s="47"/>
      <c r="O739" s="48"/>
      <c r="P739" s="48"/>
      <c r="Q739"/>
      <c r="R739"/>
      <c r="S739" s="38"/>
      <c r="AF739"/>
      <c r="AG739"/>
    </row>
    <row r="740" spans="1:33" ht="15" x14ac:dyDescent="0.25">
      <c r="A740"/>
      <c r="B740"/>
      <c r="C740"/>
      <c r="D740" s="43"/>
      <c r="E740" s="44"/>
      <c r="F740" s="45"/>
      <c r="G740" s="46"/>
      <c r="H740" s="17"/>
      <c r="I740" s="21"/>
      <c r="J740" s="22"/>
      <c r="K740" s="17"/>
      <c r="L740" s="21"/>
      <c r="M740" s="22"/>
      <c r="N740" s="47"/>
      <c r="O740" s="48"/>
      <c r="P740" s="48"/>
      <c r="Q740"/>
      <c r="R740"/>
      <c r="S740" s="38"/>
      <c r="AF740"/>
      <c r="AG740"/>
    </row>
    <row r="741" spans="1:33" ht="15" x14ac:dyDescent="0.25">
      <c r="A741"/>
      <c r="B741"/>
      <c r="C741"/>
      <c r="D741" s="43"/>
      <c r="E741" s="44"/>
      <c r="F741" s="45"/>
      <c r="G741" s="46"/>
      <c r="H741" s="17"/>
      <c r="I741" s="21"/>
      <c r="J741" s="22"/>
      <c r="K741" s="17"/>
      <c r="L741" s="21"/>
      <c r="M741" s="22"/>
      <c r="N741" s="47"/>
      <c r="O741" s="48"/>
      <c r="P741" s="48"/>
      <c r="Q741"/>
      <c r="R741"/>
      <c r="S741" s="38"/>
      <c r="AF741"/>
      <c r="AG741"/>
    </row>
    <row r="742" spans="1:33" ht="15" x14ac:dyDescent="0.25">
      <c r="A742"/>
      <c r="B742"/>
      <c r="C742"/>
      <c r="D742" s="43"/>
      <c r="E742" s="44"/>
      <c r="F742" s="45"/>
      <c r="G742" s="46"/>
      <c r="H742" s="17"/>
      <c r="I742" s="21"/>
      <c r="J742" s="22"/>
      <c r="K742" s="17"/>
      <c r="L742" s="21"/>
      <c r="M742" s="22"/>
      <c r="N742" s="47"/>
      <c r="O742" s="48"/>
      <c r="P742" s="48"/>
      <c r="Q742"/>
      <c r="R742"/>
      <c r="S742" s="38"/>
      <c r="AF742"/>
      <c r="AG742"/>
    </row>
    <row r="743" spans="1:33" ht="15" x14ac:dyDescent="0.25">
      <c r="A743"/>
      <c r="B743"/>
      <c r="C743"/>
      <c r="D743" s="43"/>
      <c r="E743" s="44"/>
      <c r="F743" s="45"/>
      <c r="G743" s="46"/>
      <c r="H743" s="17"/>
      <c r="I743" s="21"/>
      <c r="J743" s="22"/>
      <c r="K743" s="17"/>
      <c r="L743" s="21"/>
      <c r="M743" s="22"/>
      <c r="N743" s="47"/>
      <c r="O743" s="48"/>
      <c r="P743" s="48"/>
      <c r="Q743"/>
      <c r="R743"/>
      <c r="S743" s="38"/>
      <c r="AF743"/>
      <c r="AG743"/>
    </row>
    <row r="744" spans="1:33" ht="15" x14ac:dyDescent="0.25">
      <c r="A744"/>
      <c r="B744"/>
      <c r="C744"/>
      <c r="D744" s="43"/>
      <c r="E744" s="44"/>
      <c r="F744" s="45"/>
      <c r="G744" s="46"/>
      <c r="H744" s="17"/>
      <c r="I744" s="21"/>
      <c r="J744" s="22"/>
      <c r="K744" s="17"/>
      <c r="L744" s="21"/>
      <c r="M744" s="22"/>
      <c r="N744" s="47"/>
      <c r="O744" s="48"/>
      <c r="P744" s="48"/>
      <c r="Q744"/>
      <c r="R744"/>
      <c r="S744" s="38"/>
      <c r="AF744"/>
      <c r="AG744"/>
    </row>
    <row r="745" spans="1:33" ht="15" x14ac:dyDescent="0.25">
      <c r="A745"/>
      <c r="B745"/>
      <c r="C745"/>
      <c r="D745" s="43"/>
      <c r="E745" s="44"/>
      <c r="F745" s="45"/>
      <c r="G745" s="46"/>
      <c r="H745" s="17"/>
      <c r="I745" s="21"/>
      <c r="J745" s="22"/>
      <c r="K745" s="17"/>
      <c r="L745" s="21"/>
      <c r="M745" s="22"/>
      <c r="N745" s="47"/>
      <c r="O745" s="48"/>
      <c r="P745" s="48"/>
      <c r="Q745"/>
      <c r="R745"/>
      <c r="S745" s="38"/>
      <c r="AF745"/>
      <c r="AG745"/>
    </row>
    <row r="746" spans="1:33" ht="15" x14ac:dyDescent="0.25">
      <c r="A746"/>
      <c r="B746"/>
      <c r="C746"/>
      <c r="D746" s="43"/>
      <c r="E746" s="44"/>
      <c r="F746" s="45"/>
      <c r="G746" s="46"/>
      <c r="H746" s="17"/>
      <c r="I746" s="21"/>
      <c r="J746" s="22"/>
      <c r="K746" s="17"/>
      <c r="L746" s="21"/>
      <c r="M746" s="22"/>
      <c r="N746" s="47"/>
      <c r="O746" s="48"/>
      <c r="P746" s="48"/>
      <c r="Q746"/>
      <c r="R746"/>
      <c r="S746" s="38"/>
      <c r="AF746"/>
      <c r="AG746"/>
    </row>
    <row r="747" spans="1:33" ht="15" x14ac:dyDescent="0.25">
      <c r="A747"/>
      <c r="B747"/>
      <c r="C747"/>
      <c r="D747" s="43"/>
      <c r="E747" s="44"/>
      <c r="F747" s="45"/>
      <c r="G747" s="46"/>
      <c r="H747" s="17"/>
      <c r="I747" s="21"/>
      <c r="J747" s="22"/>
      <c r="K747" s="17"/>
      <c r="L747" s="21"/>
      <c r="M747" s="22"/>
      <c r="N747" s="47"/>
      <c r="O747" s="48"/>
      <c r="P747" s="48"/>
      <c r="Q747"/>
      <c r="R747"/>
      <c r="S747" s="38"/>
      <c r="AF747"/>
      <c r="AG747"/>
    </row>
    <row r="748" spans="1:33" ht="15" x14ac:dyDescent="0.25">
      <c r="A748"/>
      <c r="B748"/>
      <c r="C748"/>
      <c r="D748" s="43"/>
      <c r="E748" s="44"/>
      <c r="F748" s="45"/>
      <c r="G748" s="46"/>
      <c r="H748" s="17"/>
      <c r="I748" s="21"/>
      <c r="J748" s="22"/>
      <c r="K748" s="17"/>
      <c r="L748" s="21"/>
      <c r="M748" s="22"/>
      <c r="N748" s="47"/>
      <c r="O748" s="48"/>
      <c r="P748" s="48"/>
      <c r="Q748"/>
      <c r="R748"/>
      <c r="S748" s="38"/>
      <c r="AF748"/>
      <c r="AG748"/>
    </row>
    <row r="749" spans="1:33" ht="15" x14ac:dyDescent="0.25">
      <c r="A749"/>
      <c r="B749"/>
      <c r="C749"/>
      <c r="D749" s="43"/>
      <c r="E749" s="44"/>
      <c r="F749" s="45"/>
      <c r="G749" s="46"/>
      <c r="H749" s="17"/>
      <c r="I749" s="21"/>
      <c r="J749" s="22"/>
      <c r="K749" s="17"/>
      <c r="L749" s="21"/>
      <c r="M749" s="22"/>
      <c r="N749" s="47"/>
      <c r="O749" s="48"/>
      <c r="P749" s="48"/>
      <c r="Q749"/>
      <c r="R749"/>
      <c r="S749" s="38"/>
      <c r="AF749"/>
      <c r="AG749"/>
    </row>
    <row r="750" spans="1:33" ht="15" x14ac:dyDescent="0.25">
      <c r="A750"/>
      <c r="B750"/>
      <c r="C750"/>
      <c r="D750" s="43"/>
      <c r="E750" s="44"/>
      <c r="F750" s="45"/>
      <c r="G750" s="46"/>
      <c r="H750" s="17"/>
      <c r="I750" s="21"/>
      <c r="J750" s="22"/>
      <c r="K750" s="17"/>
      <c r="L750" s="21"/>
      <c r="M750" s="22"/>
      <c r="N750" s="47"/>
      <c r="O750" s="48"/>
      <c r="P750" s="48"/>
      <c r="Q750"/>
      <c r="R750"/>
      <c r="S750" s="38"/>
      <c r="AF750"/>
      <c r="AG750"/>
    </row>
    <row r="751" spans="1:33" ht="15" x14ac:dyDescent="0.25">
      <c r="A751"/>
      <c r="B751"/>
      <c r="C751"/>
      <c r="D751" s="43"/>
      <c r="E751" s="44"/>
      <c r="F751" s="45"/>
      <c r="G751" s="46"/>
      <c r="H751" s="17"/>
      <c r="I751" s="21"/>
      <c r="J751" s="22"/>
      <c r="K751" s="17"/>
      <c r="L751" s="21"/>
      <c r="M751" s="22"/>
      <c r="N751" s="47"/>
      <c r="O751" s="48"/>
      <c r="P751" s="48"/>
      <c r="Q751"/>
      <c r="R751"/>
      <c r="S751" s="38"/>
      <c r="AF751"/>
      <c r="AG751"/>
    </row>
    <row r="752" spans="1:33" ht="15" x14ac:dyDescent="0.25">
      <c r="A752"/>
      <c r="B752"/>
      <c r="C752"/>
      <c r="D752" s="43"/>
      <c r="E752" s="44"/>
      <c r="F752" s="45"/>
      <c r="G752" s="46"/>
      <c r="H752" s="17"/>
      <c r="I752" s="21"/>
      <c r="J752" s="22"/>
      <c r="K752" s="17"/>
      <c r="L752" s="21"/>
      <c r="M752" s="22"/>
      <c r="N752" s="47"/>
      <c r="O752" s="48"/>
      <c r="P752" s="48"/>
      <c r="Q752"/>
      <c r="R752"/>
      <c r="S752" s="38"/>
      <c r="AF752"/>
      <c r="AG752"/>
    </row>
    <row r="753" spans="1:35" ht="15" x14ac:dyDescent="0.25">
      <c r="A753"/>
      <c r="B753"/>
      <c r="C753"/>
      <c r="D753" s="43"/>
      <c r="E753" s="44"/>
      <c r="F753" s="45"/>
      <c r="G753" s="46"/>
      <c r="H753" s="17"/>
      <c r="I753" s="21"/>
      <c r="J753" s="22"/>
      <c r="K753" s="17"/>
      <c r="L753" s="21"/>
      <c r="M753" s="22"/>
      <c r="N753" s="47"/>
      <c r="O753" s="48"/>
      <c r="P753" s="48"/>
      <c r="Q753"/>
      <c r="R753"/>
      <c r="S753" s="38"/>
      <c r="AF753"/>
      <c r="AG753"/>
    </row>
    <row r="754" spans="1:35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 s="42"/>
      <c r="R754" s="42"/>
      <c r="S754" s="52"/>
      <c r="AD754" s="51"/>
      <c r="AE754" s="51"/>
      <c r="AF754" s="42"/>
      <c r="AG754" s="42"/>
      <c r="AH754" s="51"/>
      <c r="AI754" s="51"/>
    </row>
    <row r="755" spans="1:35" ht="15" x14ac:dyDescent="0.25">
      <c r="A755"/>
      <c r="B755"/>
      <c r="C755"/>
      <c r="D755" s="43"/>
      <c r="E755" s="44"/>
      <c r="F755" s="45"/>
      <c r="G755" s="46"/>
      <c r="H755" s="17"/>
      <c r="I755" s="21"/>
      <c r="J755" s="22"/>
      <c r="K755" s="17"/>
      <c r="L755" s="21"/>
      <c r="M755" s="22"/>
      <c r="N755" s="47"/>
      <c r="O755" s="48"/>
      <c r="P755" s="48"/>
      <c r="Q755"/>
      <c r="R755"/>
      <c r="S755" s="38"/>
      <c r="AF755"/>
      <c r="AG755"/>
    </row>
    <row r="756" spans="1:35" ht="15" x14ac:dyDescent="0.25">
      <c r="A756"/>
      <c r="B756"/>
      <c r="C756"/>
      <c r="D756" s="43"/>
      <c r="E756" s="44"/>
      <c r="F756" s="45"/>
      <c r="G756" s="46"/>
      <c r="H756" s="17"/>
      <c r="I756" s="21"/>
      <c r="J756" s="22"/>
      <c r="K756" s="17"/>
      <c r="L756" s="21"/>
      <c r="M756" s="22"/>
      <c r="N756" s="47"/>
      <c r="O756" s="48"/>
      <c r="P756" s="48"/>
      <c r="Q756"/>
      <c r="R756"/>
      <c r="S756" s="38"/>
      <c r="AF756"/>
      <c r="AG756"/>
    </row>
    <row r="757" spans="1:35" ht="15" x14ac:dyDescent="0.25">
      <c r="A757"/>
      <c r="B757"/>
      <c r="C757"/>
      <c r="D757" s="43"/>
      <c r="E757" s="44"/>
      <c r="F757" s="45"/>
      <c r="G757" s="46"/>
      <c r="H757" s="17"/>
      <c r="I757" s="21"/>
      <c r="J757" s="22"/>
      <c r="K757" s="17"/>
      <c r="L757" s="21"/>
      <c r="M757" s="22"/>
      <c r="N757" s="47"/>
      <c r="O757" s="48"/>
      <c r="P757" s="48"/>
      <c r="Q757"/>
      <c r="R757"/>
      <c r="S757" s="38"/>
      <c r="AF757"/>
      <c r="AG757"/>
    </row>
    <row r="758" spans="1:35" ht="15" x14ac:dyDescent="0.25">
      <c r="A758"/>
      <c r="B758"/>
      <c r="C758"/>
      <c r="D758" s="43"/>
      <c r="E758" s="44"/>
      <c r="F758" s="45"/>
      <c r="G758" s="46"/>
      <c r="H758" s="17"/>
      <c r="I758" s="21"/>
      <c r="J758" s="22"/>
      <c r="K758" s="17"/>
      <c r="L758" s="21"/>
      <c r="M758" s="22"/>
      <c r="N758" s="47"/>
      <c r="O758" s="48"/>
      <c r="P758" s="48"/>
      <c r="Q758"/>
      <c r="R758"/>
      <c r="S758" s="38"/>
      <c r="AF758"/>
      <c r="AG758"/>
    </row>
    <row r="759" spans="1:35" ht="15" x14ac:dyDescent="0.25">
      <c r="A759"/>
      <c r="B759"/>
      <c r="C759"/>
      <c r="D759" s="43"/>
      <c r="E759" s="44"/>
      <c r="F759" s="45"/>
      <c r="G759" s="46"/>
      <c r="H759" s="17"/>
      <c r="I759" s="21"/>
      <c r="J759" s="22"/>
      <c r="K759" s="17"/>
      <c r="L759" s="21"/>
      <c r="M759" s="22"/>
      <c r="N759" s="47"/>
      <c r="O759" s="48"/>
      <c r="P759" s="48"/>
      <c r="Q759"/>
      <c r="R759"/>
      <c r="S759" s="38"/>
      <c r="AF759"/>
      <c r="AG759"/>
    </row>
    <row r="760" spans="1:35" ht="15" x14ac:dyDescent="0.25">
      <c r="A760"/>
      <c r="B760"/>
      <c r="C760"/>
      <c r="D760" s="43"/>
      <c r="E760" s="44"/>
      <c r="F760" s="45"/>
      <c r="G760" s="46"/>
      <c r="H760" s="17"/>
      <c r="I760" s="21"/>
      <c r="J760" s="22"/>
      <c r="K760" s="17"/>
      <c r="L760" s="21"/>
      <c r="M760" s="22"/>
      <c r="N760" s="47"/>
      <c r="O760" s="48"/>
      <c r="P760" s="48"/>
      <c r="Q760"/>
      <c r="R760"/>
      <c r="S760" s="38"/>
      <c r="AF760"/>
      <c r="AG760"/>
    </row>
    <row r="761" spans="1:35" ht="15" x14ac:dyDescent="0.25">
      <c r="A761"/>
      <c r="B761"/>
      <c r="C761"/>
      <c r="D761" s="43"/>
      <c r="E761" s="44"/>
      <c r="F761" s="45"/>
      <c r="G761" s="46"/>
      <c r="H761" s="17"/>
      <c r="I761" s="21"/>
      <c r="J761" s="22"/>
      <c r="K761" s="17"/>
      <c r="L761" s="21"/>
      <c r="M761" s="22"/>
      <c r="N761" s="47"/>
      <c r="O761" s="48"/>
      <c r="P761" s="48"/>
      <c r="Q761"/>
      <c r="R761"/>
      <c r="S761" s="38"/>
      <c r="AF761"/>
      <c r="AG761"/>
    </row>
    <row r="762" spans="1:35" ht="15" x14ac:dyDescent="0.25">
      <c r="A762"/>
      <c r="B762"/>
      <c r="C762"/>
      <c r="D762" s="43"/>
      <c r="E762" s="44"/>
      <c r="F762" s="45"/>
      <c r="G762" s="46"/>
      <c r="H762" s="17"/>
      <c r="I762" s="21"/>
      <c r="J762" s="22"/>
      <c r="K762" s="17"/>
      <c r="L762" s="21"/>
      <c r="M762" s="22"/>
      <c r="N762" s="47"/>
      <c r="O762" s="48"/>
      <c r="P762" s="48"/>
      <c r="Q762"/>
      <c r="R762"/>
      <c r="S762" s="38"/>
      <c r="AF762"/>
      <c r="AG762"/>
    </row>
    <row r="763" spans="1:35" ht="15" x14ac:dyDescent="0.25">
      <c r="A763"/>
      <c r="B763"/>
      <c r="C763"/>
      <c r="D763" s="43"/>
      <c r="E763" s="44"/>
      <c r="F763" s="45"/>
      <c r="G763" s="46"/>
      <c r="H763" s="17"/>
      <c r="I763" s="21"/>
      <c r="J763" s="22"/>
      <c r="K763" s="17"/>
      <c r="L763" s="21"/>
      <c r="M763" s="22"/>
      <c r="N763" s="47"/>
      <c r="O763" s="48"/>
      <c r="P763" s="48"/>
      <c r="Q763"/>
      <c r="R763"/>
      <c r="S763" s="38"/>
      <c r="AF763"/>
      <c r="AG763"/>
    </row>
    <row r="764" spans="1:35" ht="15" x14ac:dyDescent="0.25">
      <c r="A764"/>
      <c r="B764"/>
      <c r="C764"/>
      <c r="D764" s="43"/>
      <c r="E764" s="44"/>
      <c r="F764" s="45"/>
      <c r="G764" s="46"/>
      <c r="H764" s="17"/>
      <c r="I764" s="21"/>
      <c r="J764" s="22"/>
      <c r="K764" s="17"/>
      <c r="L764" s="21"/>
      <c r="M764" s="22"/>
      <c r="N764" s="47"/>
      <c r="O764" s="48"/>
      <c r="P764" s="48"/>
      <c r="Q764"/>
      <c r="R764"/>
      <c r="S764" s="38"/>
      <c r="AF764"/>
      <c r="AG764"/>
    </row>
    <row r="765" spans="1:35" ht="15" x14ac:dyDescent="0.25">
      <c r="A765"/>
      <c r="B765"/>
      <c r="C765"/>
      <c r="D765" s="43"/>
      <c r="E765" s="44"/>
      <c r="F765" s="45"/>
      <c r="G765" s="46"/>
      <c r="H765" s="17"/>
      <c r="I765" s="21"/>
      <c r="J765" s="22"/>
      <c r="K765" s="17"/>
      <c r="L765" s="21"/>
      <c r="M765" s="22"/>
      <c r="N765" s="47"/>
      <c r="O765" s="48"/>
      <c r="P765" s="48"/>
      <c r="Q765"/>
      <c r="R765"/>
      <c r="S765" s="38"/>
      <c r="AF765"/>
      <c r="AG765"/>
    </row>
    <row r="766" spans="1:35" ht="15" x14ac:dyDescent="0.25">
      <c r="A766"/>
      <c r="B766"/>
      <c r="C766"/>
      <c r="D766" s="43"/>
      <c r="E766" s="44"/>
      <c r="F766" s="45"/>
      <c r="G766" s="46"/>
      <c r="H766" s="17"/>
      <c r="I766" s="21"/>
      <c r="J766" s="22"/>
      <c r="K766" s="17"/>
      <c r="L766" s="21"/>
      <c r="M766" s="22"/>
      <c r="N766" s="47"/>
      <c r="O766" s="48"/>
      <c r="P766" s="48"/>
      <c r="Q766"/>
      <c r="R766"/>
      <c r="S766" s="38"/>
      <c r="AF766"/>
      <c r="AG766"/>
    </row>
    <row r="767" spans="1:35" ht="15" x14ac:dyDescent="0.25">
      <c r="A767"/>
      <c r="B767"/>
      <c r="C767"/>
      <c r="D767" s="43"/>
      <c r="E767" s="44"/>
      <c r="F767" s="45"/>
      <c r="G767" s="46"/>
      <c r="H767" s="17"/>
      <c r="I767" s="21"/>
      <c r="J767" s="22"/>
      <c r="K767" s="17"/>
      <c r="L767" s="21"/>
      <c r="M767" s="22"/>
      <c r="N767" s="47"/>
      <c r="O767" s="48"/>
      <c r="P767" s="48"/>
      <c r="Q767"/>
      <c r="R767"/>
      <c r="S767" s="38"/>
      <c r="AF767"/>
      <c r="AG767"/>
    </row>
    <row r="768" spans="1:35" ht="15" x14ac:dyDescent="0.25">
      <c r="A768"/>
      <c r="B768"/>
      <c r="C768"/>
      <c r="D768" s="43"/>
      <c r="E768" s="44"/>
      <c r="F768" s="45"/>
      <c r="G768" s="46"/>
      <c r="H768" s="17"/>
      <c r="I768" s="21"/>
      <c r="J768" s="22"/>
      <c r="K768" s="17"/>
      <c r="L768" s="21"/>
      <c r="M768" s="22"/>
      <c r="N768" s="47"/>
      <c r="O768" s="48"/>
      <c r="P768" s="48"/>
      <c r="Q768"/>
      <c r="R768"/>
      <c r="S768" s="38"/>
      <c r="AF768"/>
      <c r="AG768"/>
    </row>
    <row r="769" spans="1:33" ht="15" x14ac:dyDescent="0.25">
      <c r="A769"/>
      <c r="B769"/>
      <c r="C769"/>
      <c r="D769" s="43"/>
      <c r="E769" s="44"/>
      <c r="F769" s="45"/>
      <c r="G769" s="46"/>
      <c r="H769" s="17"/>
      <c r="I769" s="21"/>
      <c r="J769" s="22"/>
      <c r="K769" s="17"/>
      <c r="L769" s="21"/>
      <c r="M769" s="22"/>
      <c r="N769" s="47"/>
      <c r="O769" s="48"/>
      <c r="P769" s="48"/>
      <c r="Q769"/>
      <c r="R769"/>
      <c r="S769" s="38"/>
      <c r="AF769"/>
      <c r="AG769"/>
    </row>
    <row r="770" spans="1:33" ht="15" x14ac:dyDescent="0.25">
      <c r="A770"/>
      <c r="B770"/>
      <c r="C770"/>
      <c r="D770" s="43"/>
      <c r="E770" s="44"/>
      <c r="F770" s="45"/>
      <c r="G770" s="46"/>
      <c r="H770" s="17"/>
      <c r="I770" s="21"/>
      <c r="J770" s="22"/>
      <c r="K770" s="17"/>
      <c r="L770" s="21"/>
      <c r="M770" s="22"/>
      <c r="N770" s="47"/>
      <c r="O770" s="48"/>
      <c r="P770" s="48"/>
      <c r="Q770"/>
      <c r="R770"/>
      <c r="S770" s="38"/>
      <c r="AF770"/>
      <c r="AG770"/>
    </row>
    <row r="771" spans="1:33" ht="15" x14ac:dyDescent="0.25">
      <c r="A771"/>
      <c r="B771"/>
      <c r="C771"/>
      <c r="D771" s="43"/>
      <c r="E771" s="44"/>
      <c r="F771" s="45"/>
      <c r="G771" s="46"/>
      <c r="H771" s="17"/>
      <c r="I771" s="21"/>
      <c r="J771" s="22"/>
      <c r="K771" s="17"/>
      <c r="L771" s="21"/>
      <c r="M771" s="22"/>
      <c r="N771" s="47"/>
      <c r="O771" s="48"/>
      <c r="P771" s="48"/>
      <c r="Q771"/>
      <c r="R771"/>
      <c r="S771" s="38"/>
      <c r="AF771"/>
      <c r="AG771"/>
    </row>
    <row r="772" spans="1:33" ht="15" x14ac:dyDescent="0.25">
      <c r="A772"/>
      <c r="B772"/>
      <c r="C772"/>
      <c r="D772" s="43"/>
      <c r="E772" s="44"/>
      <c r="F772" s="45"/>
      <c r="G772" s="46"/>
      <c r="H772" s="17"/>
      <c r="I772" s="21"/>
      <c r="J772" s="22"/>
      <c r="K772" s="17"/>
      <c r="L772" s="21"/>
      <c r="M772" s="22"/>
      <c r="N772" s="47"/>
      <c r="O772" s="48"/>
      <c r="P772" s="48"/>
      <c r="Q772"/>
      <c r="R772"/>
      <c r="S772" s="38"/>
      <c r="AF772"/>
      <c r="AG772"/>
    </row>
    <row r="773" spans="1:33" ht="15" x14ac:dyDescent="0.25">
      <c r="A773"/>
      <c r="B773"/>
      <c r="C773"/>
      <c r="D773" s="43"/>
      <c r="E773" s="44"/>
      <c r="F773" s="45"/>
      <c r="G773" s="46"/>
      <c r="H773" s="17"/>
      <c r="I773" s="21"/>
      <c r="J773" s="22"/>
      <c r="K773" s="17"/>
      <c r="L773" s="21"/>
      <c r="M773" s="22"/>
      <c r="N773" s="47"/>
      <c r="O773" s="48"/>
      <c r="P773" s="48"/>
      <c r="Q773"/>
      <c r="R773"/>
      <c r="S773" s="38"/>
      <c r="AF773"/>
      <c r="AG773"/>
    </row>
    <row r="774" spans="1:33" ht="15" x14ac:dyDescent="0.25">
      <c r="A774"/>
      <c r="B774"/>
      <c r="C774"/>
      <c r="D774" s="43"/>
      <c r="E774" s="44"/>
      <c r="F774" s="45"/>
      <c r="G774" s="46"/>
      <c r="H774" s="17"/>
      <c r="I774" s="21"/>
      <c r="J774" s="22"/>
      <c r="K774" s="17"/>
      <c r="L774" s="21"/>
      <c r="M774" s="22"/>
      <c r="N774" s="47"/>
      <c r="O774" s="48"/>
      <c r="P774" s="48"/>
      <c r="Q774"/>
      <c r="R774"/>
      <c r="S774" s="38"/>
      <c r="AF774"/>
      <c r="AG774"/>
    </row>
    <row r="775" spans="1:33" ht="15" x14ac:dyDescent="0.25">
      <c r="A775"/>
      <c r="B775"/>
      <c r="C775"/>
      <c r="D775" s="43"/>
      <c r="E775" s="44"/>
      <c r="F775" s="45"/>
      <c r="G775" s="46"/>
      <c r="H775" s="17"/>
      <c r="I775" s="21"/>
      <c r="J775" s="22"/>
      <c r="K775" s="17"/>
      <c r="L775" s="21"/>
      <c r="M775" s="22"/>
      <c r="N775" s="47"/>
      <c r="O775" s="48"/>
      <c r="P775" s="48"/>
      <c r="Q775"/>
      <c r="R775"/>
      <c r="S775" s="38"/>
      <c r="AF775"/>
      <c r="AG775"/>
    </row>
    <row r="776" spans="1:33" ht="15" x14ac:dyDescent="0.25">
      <c r="A776"/>
      <c r="B776"/>
      <c r="C776"/>
      <c r="D776" s="43"/>
      <c r="E776" s="44"/>
      <c r="F776" s="45"/>
      <c r="G776" s="46"/>
      <c r="H776" s="17"/>
      <c r="I776" s="21"/>
      <c r="J776" s="22"/>
      <c r="K776" s="17"/>
      <c r="L776" s="21"/>
      <c r="M776" s="22"/>
      <c r="N776" s="47"/>
      <c r="O776" s="48"/>
      <c r="P776" s="48"/>
      <c r="Q776"/>
      <c r="R776"/>
      <c r="S776" s="38"/>
      <c r="AF776"/>
      <c r="AG776"/>
    </row>
    <row r="777" spans="1:33" ht="15" x14ac:dyDescent="0.25">
      <c r="A777"/>
      <c r="B777"/>
      <c r="C777"/>
      <c r="D777" s="43"/>
      <c r="E777" s="44"/>
      <c r="F777" s="45"/>
      <c r="G777" s="46"/>
      <c r="H777" s="17"/>
      <c r="I777" s="21"/>
      <c r="J777" s="22"/>
      <c r="K777" s="17"/>
      <c r="L777" s="21"/>
      <c r="M777" s="22"/>
      <c r="N777" s="47"/>
      <c r="O777" s="48"/>
      <c r="P777" s="48"/>
      <c r="Q777"/>
      <c r="R777"/>
      <c r="S777" s="38"/>
      <c r="AF777"/>
      <c r="AG777"/>
    </row>
    <row r="778" spans="1:33" ht="15" x14ac:dyDescent="0.25">
      <c r="A778"/>
      <c r="B778"/>
      <c r="C778"/>
      <c r="D778" s="43"/>
      <c r="E778" s="44"/>
      <c r="F778" s="45"/>
      <c r="G778" s="46"/>
      <c r="H778" s="17"/>
      <c r="I778" s="21"/>
      <c r="J778" s="22"/>
      <c r="K778" s="17"/>
      <c r="L778" s="21"/>
      <c r="M778" s="22"/>
      <c r="N778" s="47"/>
      <c r="O778" s="48"/>
      <c r="P778" s="48"/>
      <c r="Q778"/>
      <c r="R778"/>
      <c r="S778" s="38"/>
      <c r="AF778"/>
      <c r="AG778"/>
    </row>
    <row r="779" spans="1:33" ht="15" x14ac:dyDescent="0.25">
      <c r="A779"/>
      <c r="B779"/>
      <c r="C779"/>
      <c r="D779" s="43"/>
      <c r="E779" s="44"/>
      <c r="F779" s="45"/>
      <c r="G779" s="46"/>
      <c r="H779" s="17"/>
      <c r="I779" s="21"/>
      <c r="J779" s="22"/>
      <c r="K779" s="17"/>
      <c r="L779" s="21"/>
      <c r="M779" s="22"/>
      <c r="N779" s="47"/>
      <c r="O779" s="48"/>
      <c r="P779" s="48"/>
      <c r="Q779"/>
      <c r="R779"/>
      <c r="S779" s="38"/>
      <c r="AF779"/>
      <c r="AG779"/>
    </row>
    <row r="780" spans="1:33" ht="15" x14ac:dyDescent="0.25">
      <c r="A780"/>
      <c r="B780"/>
      <c r="C780"/>
      <c r="D780" s="43"/>
      <c r="E780" s="44"/>
      <c r="F780" s="45"/>
      <c r="G780" s="46"/>
      <c r="H780" s="17"/>
      <c r="I780" s="21"/>
      <c r="J780" s="22"/>
      <c r="K780" s="17"/>
      <c r="L780" s="21"/>
      <c r="M780" s="22"/>
      <c r="N780" s="47"/>
      <c r="O780" s="48"/>
      <c r="P780" s="48"/>
      <c r="Q780"/>
      <c r="R780"/>
      <c r="S780" s="38"/>
      <c r="AF780"/>
      <c r="AG780"/>
    </row>
    <row r="781" spans="1:33" ht="15" x14ac:dyDescent="0.25">
      <c r="A781"/>
      <c r="B781"/>
      <c r="C781"/>
      <c r="D781" s="43"/>
      <c r="E781" s="44"/>
      <c r="F781" s="45"/>
      <c r="G781" s="46"/>
      <c r="H781" s="17"/>
      <c r="I781" s="21"/>
      <c r="J781" s="22"/>
      <c r="K781" s="17"/>
      <c r="L781" s="21"/>
      <c r="M781" s="22"/>
      <c r="N781" s="47"/>
      <c r="O781" s="48"/>
      <c r="P781" s="48"/>
      <c r="Q781"/>
      <c r="R781"/>
      <c r="S781" s="38"/>
      <c r="AF781"/>
      <c r="AG781"/>
    </row>
    <row r="782" spans="1:33" ht="15" x14ac:dyDescent="0.25">
      <c r="A782"/>
      <c r="B782"/>
      <c r="C782"/>
      <c r="D782" s="43"/>
      <c r="E782" s="44"/>
      <c r="F782" s="45"/>
      <c r="G782" s="46"/>
      <c r="H782" s="17"/>
      <c r="I782" s="21"/>
      <c r="J782" s="22"/>
      <c r="K782" s="17"/>
      <c r="L782" s="21"/>
      <c r="M782" s="22"/>
      <c r="N782" s="47"/>
      <c r="O782" s="48"/>
      <c r="P782" s="48"/>
      <c r="Q782"/>
      <c r="R782"/>
      <c r="S782" s="38"/>
      <c r="AF782"/>
      <c r="AG782"/>
    </row>
    <row r="783" spans="1:33" ht="15" x14ac:dyDescent="0.25">
      <c r="A783"/>
      <c r="B783"/>
      <c r="C783"/>
      <c r="D783" s="43"/>
      <c r="E783" s="44"/>
      <c r="F783" s="45"/>
      <c r="G783" s="46"/>
      <c r="H783" s="17"/>
      <c r="I783" s="21"/>
      <c r="J783" s="22"/>
      <c r="K783" s="17"/>
      <c r="L783" s="21"/>
      <c r="M783" s="22"/>
      <c r="N783" s="47"/>
      <c r="O783" s="48"/>
      <c r="P783" s="48"/>
      <c r="Q783"/>
      <c r="R783"/>
      <c r="S783" s="38"/>
      <c r="AF783"/>
      <c r="AG783"/>
    </row>
    <row r="784" spans="1:33" ht="15" x14ac:dyDescent="0.25">
      <c r="A784"/>
      <c r="B784"/>
      <c r="C784"/>
      <c r="D784" s="43"/>
      <c r="E784" s="44"/>
      <c r="F784" s="45"/>
      <c r="G784" s="46"/>
      <c r="H784" s="17"/>
      <c r="I784" s="21"/>
      <c r="J784" s="22"/>
      <c r="K784" s="17"/>
      <c r="L784" s="21"/>
      <c r="M784" s="22"/>
      <c r="N784" s="47"/>
      <c r="O784" s="48"/>
      <c r="P784" s="48"/>
      <c r="Q784"/>
      <c r="R784"/>
      <c r="S784" s="38"/>
      <c r="AF784"/>
      <c r="AG784"/>
    </row>
    <row r="785" spans="1:33" ht="15" x14ac:dyDescent="0.25">
      <c r="A785"/>
      <c r="B785"/>
      <c r="C785"/>
      <c r="D785" s="43"/>
      <c r="E785" s="44"/>
      <c r="F785" s="45"/>
      <c r="G785" s="46"/>
      <c r="H785" s="17"/>
      <c r="I785" s="21"/>
      <c r="J785" s="22"/>
      <c r="K785" s="17"/>
      <c r="L785" s="21"/>
      <c r="M785" s="22"/>
      <c r="N785" s="47"/>
      <c r="O785" s="48"/>
      <c r="P785" s="48"/>
      <c r="Q785"/>
      <c r="R785"/>
      <c r="S785" s="38"/>
      <c r="AF785"/>
      <c r="AG785"/>
    </row>
    <row r="786" spans="1:33" ht="15" x14ac:dyDescent="0.25">
      <c r="A786"/>
      <c r="B786"/>
      <c r="C786"/>
      <c r="D786" s="43"/>
      <c r="E786" s="44"/>
      <c r="F786" s="45"/>
      <c r="G786" s="46"/>
      <c r="H786" s="17"/>
      <c r="I786" s="21"/>
      <c r="J786" s="22"/>
      <c r="K786" s="17"/>
      <c r="L786" s="21"/>
      <c r="M786" s="22"/>
      <c r="N786" s="47"/>
      <c r="O786" s="48"/>
      <c r="P786" s="48"/>
      <c r="Q786"/>
      <c r="R786"/>
      <c r="S786" s="38"/>
      <c r="AF786"/>
      <c r="AG786"/>
    </row>
    <row r="787" spans="1:33" ht="15" x14ac:dyDescent="0.25">
      <c r="A787"/>
      <c r="B787"/>
      <c r="C787"/>
      <c r="D787" s="43"/>
      <c r="E787" s="44"/>
      <c r="F787" s="45"/>
      <c r="G787" s="46"/>
      <c r="H787" s="17"/>
      <c r="I787" s="21"/>
      <c r="J787" s="22"/>
      <c r="K787" s="17"/>
      <c r="L787" s="21"/>
      <c r="M787" s="22"/>
      <c r="N787" s="47"/>
      <c r="O787" s="48"/>
      <c r="P787" s="48"/>
      <c r="Q787"/>
      <c r="R787"/>
      <c r="S787" s="38"/>
      <c r="AF787"/>
      <c r="AG787"/>
    </row>
    <row r="788" spans="1:33" ht="15" x14ac:dyDescent="0.25">
      <c r="A788"/>
      <c r="B788"/>
      <c r="C788"/>
      <c r="D788" s="43"/>
      <c r="E788" s="44"/>
      <c r="F788" s="45"/>
      <c r="G788" s="46"/>
      <c r="H788" s="17"/>
      <c r="I788" s="21"/>
      <c r="J788" s="22"/>
      <c r="K788" s="17"/>
      <c r="L788" s="21"/>
      <c r="M788" s="22"/>
      <c r="N788" s="47"/>
      <c r="O788" s="48"/>
      <c r="P788" s="48"/>
      <c r="Q788"/>
      <c r="R788"/>
      <c r="S788" s="38"/>
      <c r="AF788"/>
      <c r="AG788"/>
    </row>
    <row r="789" spans="1:33" ht="15" x14ac:dyDescent="0.25">
      <c r="A789"/>
      <c r="B789"/>
      <c r="C789"/>
      <c r="D789" s="43"/>
      <c r="E789" s="44"/>
      <c r="F789" s="45"/>
      <c r="G789" s="46"/>
      <c r="H789" s="17"/>
      <c r="I789" s="21"/>
      <c r="J789" s="22"/>
      <c r="K789" s="17"/>
      <c r="L789" s="21"/>
      <c r="M789" s="22"/>
      <c r="N789" s="47"/>
      <c r="O789" s="48"/>
      <c r="P789" s="48"/>
      <c r="Q789"/>
      <c r="R789"/>
      <c r="S789" s="38"/>
      <c r="AF789"/>
      <c r="AG789"/>
    </row>
    <row r="790" spans="1:33" ht="15" x14ac:dyDescent="0.25">
      <c r="A790"/>
      <c r="B790"/>
      <c r="C790"/>
      <c r="D790" s="43"/>
      <c r="E790" s="44"/>
      <c r="F790" s="45"/>
      <c r="G790" s="46"/>
      <c r="H790" s="17"/>
      <c r="I790" s="21"/>
      <c r="J790" s="22"/>
      <c r="K790" s="17"/>
      <c r="L790" s="21"/>
      <c r="M790" s="22"/>
      <c r="N790" s="47"/>
      <c r="O790" s="48"/>
      <c r="P790" s="48"/>
      <c r="Q790"/>
      <c r="R790"/>
      <c r="S790" s="38"/>
      <c r="AF790"/>
      <c r="AG790"/>
    </row>
    <row r="791" spans="1:33" ht="15" x14ac:dyDescent="0.25">
      <c r="A791"/>
      <c r="B791"/>
      <c r="C791"/>
      <c r="D791" s="43"/>
      <c r="E791" s="44"/>
      <c r="F791" s="45"/>
      <c r="G791" s="46"/>
      <c r="H791" s="17"/>
      <c r="I791" s="21"/>
      <c r="J791" s="22"/>
      <c r="K791" s="17"/>
      <c r="L791" s="21"/>
      <c r="M791" s="22"/>
      <c r="N791" s="47"/>
      <c r="O791" s="48"/>
      <c r="P791" s="48"/>
      <c r="Q791"/>
      <c r="R791"/>
      <c r="S791" s="38"/>
      <c r="AF791"/>
      <c r="AG791"/>
    </row>
    <row r="792" spans="1:33" ht="15" x14ac:dyDescent="0.25">
      <c r="A792"/>
      <c r="B792"/>
      <c r="C792"/>
      <c r="D792" s="43"/>
      <c r="E792" s="44"/>
      <c r="F792" s="45"/>
      <c r="G792" s="46"/>
      <c r="H792" s="17"/>
      <c r="I792" s="21"/>
      <c r="J792" s="22"/>
      <c r="K792" s="17"/>
      <c r="L792" s="21"/>
      <c r="M792" s="22"/>
      <c r="N792" s="47"/>
      <c r="O792" s="48"/>
      <c r="P792" s="48"/>
      <c r="Q792"/>
      <c r="R792"/>
      <c r="S792" s="38"/>
      <c r="AF792"/>
      <c r="AG792"/>
    </row>
    <row r="793" spans="1:33" ht="15" x14ac:dyDescent="0.25">
      <c r="A793"/>
      <c r="B793"/>
      <c r="C793"/>
      <c r="D793" s="43"/>
      <c r="E793" s="44"/>
      <c r="F793" s="45"/>
      <c r="G793" s="46"/>
      <c r="H793" s="17"/>
      <c r="I793" s="21"/>
      <c r="J793" s="22"/>
      <c r="K793" s="17"/>
      <c r="L793" s="21"/>
      <c r="M793" s="22"/>
      <c r="N793" s="47"/>
      <c r="O793" s="48"/>
      <c r="P793" s="48"/>
      <c r="Q793"/>
      <c r="R793"/>
      <c r="S793" s="38"/>
      <c r="AF793"/>
      <c r="AG793"/>
    </row>
    <row r="794" spans="1:33" ht="15" x14ac:dyDescent="0.25">
      <c r="A794"/>
      <c r="B794"/>
      <c r="C794"/>
      <c r="D794" s="43"/>
      <c r="E794" s="44"/>
      <c r="F794" s="45"/>
      <c r="G794" s="46"/>
      <c r="H794" s="17"/>
      <c r="I794" s="21"/>
      <c r="J794" s="22"/>
      <c r="K794" s="17"/>
      <c r="L794" s="21"/>
      <c r="M794" s="22"/>
      <c r="N794" s="47"/>
      <c r="O794" s="48"/>
      <c r="P794" s="48"/>
      <c r="Q794"/>
      <c r="R794"/>
      <c r="S794" s="38"/>
      <c r="AF794"/>
      <c r="AG794"/>
    </row>
    <row r="795" spans="1:33" ht="15" x14ac:dyDescent="0.25">
      <c r="A795"/>
      <c r="B795"/>
      <c r="C795"/>
      <c r="D795" s="43"/>
      <c r="E795" s="44"/>
      <c r="F795" s="45"/>
      <c r="G795" s="46"/>
      <c r="H795" s="17"/>
      <c r="I795" s="21"/>
      <c r="J795" s="22"/>
      <c r="K795" s="17"/>
      <c r="L795" s="21"/>
      <c r="M795" s="22"/>
      <c r="N795" s="47"/>
      <c r="O795" s="48"/>
      <c r="P795" s="48"/>
      <c r="Q795"/>
      <c r="R795"/>
      <c r="S795" s="38"/>
      <c r="AF795"/>
      <c r="AG795"/>
    </row>
    <row r="796" spans="1:33" ht="15" x14ac:dyDescent="0.25">
      <c r="A796"/>
      <c r="B796"/>
      <c r="C796"/>
      <c r="D796" s="43"/>
      <c r="E796" s="44"/>
      <c r="F796" s="45"/>
      <c r="G796" s="46"/>
      <c r="H796" s="17"/>
      <c r="I796" s="21"/>
      <c r="J796" s="22"/>
      <c r="K796" s="17"/>
      <c r="L796" s="21"/>
      <c r="M796" s="22"/>
      <c r="N796" s="47"/>
      <c r="O796" s="48"/>
      <c r="P796" s="48"/>
      <c r="Q796"/>
      <c r="R796"/>
      <c r="S796" s="38"/>
      <c r="AF796"/>
      <c r="AG796"/>
    </row>
    <row r="797" spans="1:33" ht="15" x14ac:dyDescent="0.25">
      <c r="A797"/>
      <c r="B797"/>
      <c r="C797"/>
      <c r="D797" s="43"/>
      <c r="E797" s="44"/>
      <c r="F797" s="45"/>
      <c r="G797" s="46"/>
      <c r="H797" s="17"/>
      <c r="I797" s="21"/>
      <c r="J797" s="22"/>
      <c r="K797" s="17"/>
      <c r="L797" s="21"/>
      <c r="M797" s="22"/>
      <c r="N797" s="47"/>
      <c r="O797" s="48"/>
      <c r="P797" s="48"/>
      <c r="Q797"/>
      <c r="R797"/>
      <c r="S797" s="38"/>
      <c r="AF797"/>
      <c r="AG797"/>
    </row>
    <row r="798" spans="1:33" ht="15" x14ac:dyDescent="0.25">
      <c r="A798"/>
      <c r="B798"/>
      <c r="C798"/>
      <c r="D798" s="43"/>
      <c r="E798" s="44"/>
      <c r="F798" s="45"/>
      <c r="G798" s="46"/>
      <c r="H798" s="17"/>
      <c r="I798" s="21"/>
      <c r="J798" s="22"/>
      <c r="K798" s="17"/>
      <c r="L798" s="21"/>
      <c r="M798" s="22"/>
      <c r="N798" s="47"/>
      <c r="O798" s="48"/>
      <c r="P798" s="48"/>
      <c r="Q798"/>
      <c r="R798"/>
      <c r="S798" s="38"/>
      <c r="AF798"/>
      <c r="AG798"/>
    </row>
    <row r="799" spans="1:33" ht="15" x14ac:dyDescent="0.25">
      <c r="A799"/>
      <c r="B799"/>
      <c r="C799"/>
      <c r="D799" s="43"/>
      <c r="E799" s="44"/>
      <c r="F799" s="45"/>
      <c r="G799" s="46"/>
      <c r="H799" s="17"/>
      <c r="I799" s="21"/>
      <c r="J799" s="22"/>
      <c r="K799" s="17"/>
      <c r="L799" s="21"/>
      <c r="M799" s="22"/>
      <c r="N799" s="47"/>
      <c r="O799" s="48"/>
      <c r="P799" s="48"/>
      <c r="Q799"/>
      <c r="R799"/>
      <c r="S799" s="38"/>
      <c r="AF799"/>
      <c r="AG799"/>
    </row>
    <row r="800" spans="1:33" ht="15" x14ac:dyDescent="0.25">
      <c r="A800"/>
      <c r="B800"/>
      <c r="C800"/>
      <c r="D800" s="43"/>
      <c r="E800" s="44"/>
      <c r="F800" s="45"/>
      <c r="G800" s="46"/>
      <c r="H800" s="17"/>
      <c r="I800" s="21"/>
      <c r="J800" s="22"/>
      <c r="K800" s="17"/>
      <c r="L800" s="21"/>
      <c r="M800" s="22"/>
      <c r="N800" s="47"/>
      <c r="O800" s="48"/>
      <c r="P800" s="48"/>
      <c r="Q800"/>
      <c r="R800"/>
      <c r="S800" s="38"/>
      <c r="AF800"/>
      <c r="AG800"/>
    </row>
    <row r="801" spans="1:35" ht="15" x14ac:dyDescent="0.25">
      <c r="A801"/>
      <c r="B801"/>
      <c r="C801"/>
      <c r="D801" s="43"/>
      <c r="E801" s="44"/>
      <c r="F801" s="45"/>
      <c r="G801" s="46"/>
      <c r="H801" s="17"/>
      <c r="I801" s="21"/>
      <c r="J801" s="22"/>
      <c r="K801" s="17"/>
      <c r="L801" s="21"/>
      <c r="M801" s="22"/>
      <c r="N801" s="47"/>
      <c r="O801" s="48"/>
      <c r="P801" s="48"/>
      <c r="Q801"/>
      <c r="R801"/>
      <c r="S801" s="38"/>
      <c r="AF801"/>
      <c r="AG801"/>
    </row>
    <row r="802" spans="1:35" ht="15" x14ac:dyDescent="0.25">
      <c r="A802"/>
      <c r="B802"/>
      <c r="C802"/>
      <c r="D802" s="43"/>
      <c r="E802" s="44"/>
      <c r="F802" s="45"/>
      <c r="G802" s="46"/>
      <c r="H802" s="17"/>
      <c r="I802" s="21"/>
      <c r="J802" s="22"/>
      <c r="K802" s="17"/>
      <c r="L802" s="21"/>
      <c r="M802" s="22"/>
      <c r="N802" s="47"/>
      <c r="O802" s="48"/>
      <c r="P802" s="48"/>
      <c r="Q802"/>
      <c r="R802"/>
      <c r="S802" s="38"/>
      <c r="AF802"/>
      <c r="AG802"/>
    </row>
    <row r="803" spans="1:35" ht="15" x14ac:dyDescent="0.25">
      <c r="A803"/>
      <c r="B803"/>
      <c r="C803"/>
      <c r="D803" s="43"/>
      <c r="E803" s="44"/>
      <c r="F803" s="45"/>
      <c r="G803" s="46"/>
      <c r="H803" s="17"/>
      <c r="I803" s="21"/>
      <c r="J803" s="22"/>
      <c r="K803" s="17"/>
      <c r="L803" s="21"/>
      <c r="M803" s="22"/>
      <c r="N803" s="47"/>
      <c r="O803" s="48"/>
      <c r="P803" s="48"/>
      <c r="Q803"/>
      <c r="R803"/>
      <c r="S803" s="38"/>
      <c r="AF803"/>
      <c r="AG803"/>
    </row>
    <row r="804" spans="1:35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1"/>
      <c r="AE804" s="51"/>
      <c r="AF804"/>
      <c r="AG804"/>
      <c r="AH804" s="51"/>
      <c r="AI804" s="51"/>
    </row>
    <row r="805" spans="1:35" ht="15" x14ac:dyDescent="0.25">
      <c r="A805"/>
      <c r="B805"/>
      <c r="C805"/>
      <c r="D805" s="43"/>
      <c r="E805" s="44"/>
      <c r="F805" s="45"/>
      <c r="G805" s="46"/>
      <c r="H805" s="17"/>
      <c r="I805" s="21"/>
      <c r="J805" s="22"/>
      <c r="K805" s="17"/>
      <c r="L805" s="21"/>
      <c r="M805" s="22"/>
      <c r="N805" s="47"/>
      <c r="O805" s="48"/>
      <c r="P805" s="48"/>
      <c r="Q805"/>
      <c r="R805"/>
      <c r="S805" s="38"/>
      <c r="AF805"/>
      <c r="AG805"/>
    </row>
    <row r="806" spans="1:35" ht="15" x14ac:dyDescent="0.25">
      <c r="A806"/>
      <c r="B806"/>
      <c r="C806"/>
      <c r="D806" s="43"/>
      <c r="E806" s="44"/>
      <c r="F806" s="45"/>
      <c r="G806" s="46"/>
      <c r="H806" s="17"/>
      <c r="I806" s="21"/>
      <c r="J806" s="22"/>
      <c r="K806" s="17"/>
      <c r="L806" s="21"/>
      <c r="M806" s="22"/>
      <c r="N806" s="47"/>
      <c r="O806" s="48"/>
      <c r="P806" s="48"/>
      <c r="Q806"/>
      <c r="R806"/>
      <c r="S806" s="38"/>
      <c r="AF806"/>
      <c r="AG806"/>
    </row>
    <row r="807" spans="1:35" ht="15" x14ac:dyDescent="0.25">
      <c r="A807"/>
      <c r="B807"/>
      <c r="C807"/>
      <c r="D807" s="43"/>
      <c r="E807" s="44"/>
      <c r="F807" s="45"/>
      <c r="G807" s="46"/>
      <c r="H807" s="17"/>
      <c r="I807" s="21"/>
      <c r="J807" s="22"/>
      <c r="K807" s="17"/>
      <c r="L807" s="21"/>
      <c r="M807" s="22"/>
      <c r="N807" s="47"/>
      <c r="O807" s="48"/>
      <c r="P807" s="48"/>
      <c r="Q807"/>
      <c r="R807"/>
      <c r="S807" s="38"/>
      <c r="AF807"/>
      <c r="AG807"/>
    </row>
    <row r="808" spans="1:35" ht="15" x14ac:dyDescent="0.25">
      <c r="A808"/>
      <c r="B808"/>
      <c r="C808"/>
      <c r="D808" s="43"/>
      <c r="E808" s="44"/>
      <c r="F808" s="45"/>
      <c r="G808" s="46"/>
      <c r="H808" s="17"/>
      <c r="I808" s="21"/>
      <c r="J808" s="22"/>
      <c r="K808" s="17"/>
      <c r="L808" s="21"/>
      <c r="M808" s="22"/>
      <c r="N808" s="47"/>
      <c r="O808" s="48"/>
      <c r="P808" s="48"/>
      <c r="Q808"/>
      <c r="R808"/>
      <c r="S808" s="38"/>
      <c r="AF808"/>
      <c r="AG808"/>
    </row>
    <row r="809" spans="1:35" ht="15" x14ac:dyDescent="0.25">
      <c r="A809"/>
      <c r="B809"/>
      <c r="C809"/>
      <c r="D809" s="43"/>
      <c r="E809" s="44"/>
      <c r="F809" s="45"/>
      <c r="G809" s="46"/>
      <c r="H809" s="17"/>
      <c r="I809" s="21"/>
      <c r="J809" s="22"/>
      <c r="K809" s="17"/>
      <c r="L809" s="21"/>
      <c r="M809" s="22"/>
      <c r="N809" s="47"/>
      <c r="O809" s="48"/>
      <c r="P809" s="48"/>
      <c r="Q809"/>
      <c r="R809"/>
      <c r="S809" s="38"/>
      <c r="AF809"/>
      <c r="AG809"/>
    </row>
    <row r="810" spans="1:35" ht="15" x14ac:dyDescent="0.25">
      <c r="A810"/>
      <c r="B810"/>
      <c r="C810"/>
      <c r="D810" s="43"/>
      <c r="E810" s="44"/>
      <c r="F810" s="45"/>
      <c r="G810" s="46"/>
      <c r="H810" s="17"/>
      <c r="I810" s="21"/>
      <c r="J810" s="22"/>
      <c r="K810" s="17"/>
      <c r="L810" s="21"/>
      <c r="M810" s="22"/>
      <c r="N810" s="47"/>
      <c r="O810" s="48"/>
      <c r="P810" s="48"/>
      <c r="Q810"/>
      <c r="R810"/>
      <c r="S810" s="38"/>
      <c r="AF810"/>
      <c r="AG810"/>
    </row>
    <row r="811" spans="1:35" ht="15" x14ac:dyDescent="0.25">
      <c r="A811"/>
      <c r="B811"/>
      <c r="C811"/>
      <c r="D811" s="43"/>
      <c r="E811" s="44"/>
      <c r="F811" s="45"/>
      <c r="G811" s="46"/>
      <c r="H811" s="17"/>
      <c r="I811" s="21"/>
      <c r="J811" s="22"/>
      <c r="K811" s="17"/>
      <c r="L811" s="21"/>
      <c r="M811" s="22"/>
      <c r="N811" s="47"/>
      <c r="O811" s="48"/>
      <c r="P811" s="48"/>
      <c r="Q811"/>
      <c r="R811"/>
      <c r="S811" s="38"/>
      <c r="AF811"/>
      <c r="AG811"/>
    </row>
    <row r="812" spans="1:35" ht="15" x14ac:dyDescent="0.25">
      <c r="A812"/>
      <c r="B812"/>
      <c r="C812"/>
      <c r="D812" s="43"/>
      <c r="E812" s="44"/>
      <c r="F812" s="45"/>
      <c r="G812" s="46"/>
      <c r="H812" s="17"/>
      <c r="I812" s="21"/>
      <c r="J812" s="22"/>
      <c r="K812" s="17"/>
      <c r="L812" s="21"/>
      <c r="M812" s="22"/>
      <c r="N812" s="47"/>
      <c r="O812" s="48"/>
      <c r="P812" s="48"/>
      <c r="Q812"/>
      <c r="R812"/>
      <c r="S812" s="38"/>
      <c r="AF812"/>
      <c r="AG812"/>
    </row>
    <row r="813" spans="1:35" ht="15" x14ac:dyDescent="0.25">
      <c r="A813"/>
      <c r="B813"/>
      <c r="C813"/>
      <c r="D813" s="43"/>
      <c r="E813" s="44"/>
      <c r="F813" s="45"/>
      <c r="G813" s="46"/>
      <c r="H813" s="17"/>
      <c r="I813" s="21"/>
      <c r="J813" s="22"/>
      <c r="K813" s="17"/>
      <c r="L813" s="21"/>
      <c r="M813" s="22"/>
      <c r="N813" s="47"/>
      <c r="O813" s="48"/>
      <c r="P813" s="48"/>
      <c r="Q813"/>
      <c r="R813"/>
      <c r="S813" s="38"/>
      <c r="AF813"/>
      <c r="AG813"/>
    </row>
    <row r="814" spans="1:35" ht="15" x14ac:dyDescent="0.25">
      <c r="A814"/>
      <c r="B814"/>
      <c r="C814"/>
      <c r="D814" s="43"/>
      <c r="E814" s="44"/>
      <c r="F814" s="45"/>
      <c r="G814" s="46"/>
      <c r="H814" s="17"/>
      <c r="I814" s="21"/>
      <c r="J814" s="22"/>
      <c r="K814" s="17"/>
      <c r="L814" s="21"/>
      <c r="M814" s="22"/>
      <c r="N814" s="47"/>
      <c r="O814" s="48"/>
      <c r="P814" s="48"/>
      <c r="Q814"/>
      <c r="R814"/>
      <c r="S814" s="38"/>
      <c r="AF814"/>
      <c r="AG814"/>
    </row>
    <row r="815" spans="1:35" ht="15" x14ac:dyDescent="0.25">
      <c r="A815"/>
      <c r="B815"/>
      <c r="C815"/>
      <c r="D815" s="43"/>
      <c r="E815" s="44"/>
      <c r="F815" s="45"/>
      <c r="G815" s="46"/>
      <c r="H815" s="17"/>
      <c r="I815" s="21"/>
      <c r="J815" s="22"/>
      <c r="K815" s="17"/>
      <c r="L815" s="21"/>
      <c r="M815" s="22"/>
      <c r="N815" s="47"/>
      <c r="O815" s="48"/>
      <c r="P815" s="48"/>
      <c r="Q815"/>
      <c r="R815"/>
      <c r="S815"/>
      <c r="AF815"/>
      <c r="AG815"/>
    </row>
    <row r="816" spans="1:35" s="50" customFormat="1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1"/>
      <c r="AE816" s="51"/>
      <c r="AF816"/>
      <c r="AG816"/>
      <c r="AH816" s="51"/>
      <c r="AI816" s="51"/>
    </row>
    <row r="817" spans="1:35" s="50" customFormat="1" ht="15" x14ac:dyDescent="0.25">
      <c r="A817" s="42"/>
      <c r="B817" s="42"/>
      <c r="C817" s="42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 s="42"/>
      <c r="R817" s="42"/>
      <c r="S817" s="42"/>
      <c r="AD817" s="51"/>
      <c r="AE817" s="51"/>
      <c r="AF817" s="42"/>
      <c r="AG817" s="42"/>
      <c r="AH817" s="51"/>
      <c r="AI817" s="51"/>
    </row>
    <row r="818" spans="1:35" ht="15" x14ac:dyDescent="0.25">
      <c r="A818"/>
      <c r="B818"/>
      <c r="C818"/>
      <c r="D818" s="43"/>
      <c r="E818" s="44"/>
      <c r="F818" s="45"/>
      <c r="G818" s="46"/>
      <c r="H818" s="17"/>
      <c r="I818" s="21"/>
      <c r="J818" s="22"/>
      <c r="K818" s="17"/>
      <c r="L818" s="21"/>
      <c r="M818" s="22"/>
      <c r="N818" s="47"/>
      <c r="O818" s="48"/>
      <c r="P818" s="48"/>
      <c r="Q818"/>
      <c r="R818"/>
      <c r="S818"/>
      <c r="AF818"/>
      <c r="AG818"/>
    </row>
    <row r="819" spans="1:35" ht="15" x14ac:dyDescent="0.25">
      <c r="A819"/>
      <c r="B819"/>
      <c r="C819"/>
      <c r="D819" s="43"/>
      <c r="E819" s="44"/>
      <c r="F819" s="45"/>
      <c r="G819" s="46"/>
      <c r="H819" s="17"/>
      <c r="I819" s="21"/>
      <c r="J819" s="22"/>
      <c r="K819" s="17"/>
      <c r="L819" s="21"/>
      <c r="M819" s="22"/>
      <c r="N819" s="47"/>
      <c r="O819" s="48"/>
      <c r="P819" s="48"/>
      <c r="Q819"/>
      <c r="R819"/>
      <c r="S819"/>
      <c r="AF819"/>
      <c r="AG819"/>
    </row>
    <row r="820" spans="1:35" ht="15" x14ac:dyDescent="0.25">
      <c r="A820"/>
      <c r="B820"/>
      <c r="C820"/>
      <c r="D820" s="43"/>
      <c r="E820" s="44"/>
      <c r="F820" s="45"/>
      <c r="G820" s="46"/>
      <c r="H820" s="17"/>
      <c r="I820" s="21"/>
      <c r="J820" s="22"/>
      <c r="K820" s="17"/>
      <c r="L820" s="21"/>
      <c r="M820" s="22"/>
      <c r="N820" s="47"/>
      <c r="O820" s="48"/>
      <c r="P820" s="48"/>
      <c r="Q820"/>
      <c r="R820"/>
      <c r="S820"/>
      <c r="AF820"/>
      <c r="AG820"/>
    </row>
    <row r="821" spans="1:35" ht="15" x14ac:dyDescent="0.25">
      <c r="A821"/>
      <c r="B821"/>
      <c r="C821"/>
      <c r="D821" s="43"/>
      <c r="E821" s="44"/>
      <c r="F821" s="45"/>
      <c r="G821" s="46"/>
      <c r="H821" s="17"/>
      <c r="I821" s="21"/>
      <c r="J821" s="22"/>
      <c r="K821" s="17"/>
      <c r="L821" s="21"/>
      <c r="M821" s="22"/>
      <c r="N821" s="47"/>
      <c r="O821" s="48"/>
      <c r="P821" s="48"/>
      <c r="Q821"/>
      <c r="R821"/>
      <c r="S821"/>
      <c r="AF821"/>
      <c r="AG821"/>
    </row>
    <row r="822" spans="1:35" ht="15" x14ac:dyDescent="0.25">
      <c r="A822"/>
      <c r="B822"/>
      <c r="C822"/>
      <c r="D822" s="43"/>
      <c r="E822" s="44"/>
      <c r="F822" s="45"/>
      <c r="G822" s="46"/>
      <c r="H822" s="17"/>
      <c r="I822" s="21"/>
      <c r="J822" s="22"/>
      <c r="K822" s="17"/>
      <c r="L822" s="21"/>
      <c r="M822" s="22"/>
      <c r="N822" s="47"/>
      <c r="O822" s="48"/>
      <c r="P822" s="48"/>
      <c r="Q822"/>
      <c r="R822"/>
      <c r="S822"/>
      <c r="AF822"/>
      <c r="AG822"/>
    </row>
    <row r="823" spans="1:35" ht="15" x14ac:dyDescent="0.25">
      <c r="A823"/>
      <c r="B823"/>
      <c r="C823"/>
      <c r="D823" s="43"/>
      <c r="E823" s="44"/>
      <c r="F823" s="45"/>
      <c r="G823" s="46"/>
      <c r="H823" s="17"/>
      <c r="I823" s="21"/>
      <c r="J823" s="22"/>
      <c r="K823" s="17"/>
      <c r="L823" s="21"/>
      <c r="M823" s="22"/>
      <c r="N823" s="47"/>
      <c r="O823" s="48"/>
      <c r="P823" s="48"/>
      <c r="Q823"/>
      <c r="R823"/>
      <c r="S823"/>
      <c r="AF823"/>
      <c r="AG823"/>
    </row>
    <row r="824" spans="1:35" ht="15" x14ac:dyDescent="0.25">
      <c r="A824"/>
      <c r="B824"/>
      <c r="C824"/>
      <c r="D824" s="43"/>
      <c r="E824" s="44"/>
      <c r="F824" s="45"/>
      <c r="G824" s="46"/>
      <c r="H824" s="17"/>
      <c r="I824" s="21"/>
      <c r="J824" s="22"/>
      <c r="K824" s="17"/>
      <c r="L824" s="21"/>
      <c r="M824" s="22"/>
      <c r="N824" s="47"/>
      <c r="O824" s="48"/>
      <c r="P824" s="48"/>
      <c r="Q824"/>
      <c r="R824"/>
      <c r="S824"/>
      <c r="AF824"/>
      <c r="AG824"/>
    </row>
    <row r="825" spans="1:35" ht="15" x14ac:dyDescent="0.25">
      <c r="A825"/>
      <c r="B825"/>
      <c r="C825"/>
      <c r="D825" s="43"/>
      <c r="E825" s="44"/>
      <c r="F825" s="45"/>
      <c r="G825" s="46"/>
      <c r="H825" s="17"/>
      <c r="I825" s="21"/>
      <c r="J825" s="22"/>
      <c r="K825" s="17"/>
      <c r="L825" s="21"/>
      <c r="M825" s="22"/>
      <c r="N825" s="47"/>
      <c r="O825" s="48"/>
      <c r="P825" s="48"/>
      <c r="Q825"/>
      <c r="R825"/>
      <c r="S825"/>
      <c r="AF825"/>
      <c r="AG825"/>
    </row>
    <row r="826" spans="1:35" ht="15" x14ac:dyDescent="0.25">
      <c r="A826"/>
      <c r="B826"/>
      <c r="C826"/>
      <c r="D826" s="43"/>
      <c r="E826" s="44"/>
      <c r="F826" s="45"/>
      <c r="G826" s="46"/>
      <c r="H826" s="17"/>
      <c r="I826" s="21"/>
      <c r="J826" s="22"/>
      <c r="K826" s="17"/>
      <c r="L826" s="21"/>
      <c r="M826" s="22"/>
      <c r="N826" s="47"/>
      <c r="O826" s="48"/>
      <c r="P826" s="48"/>
      <c r="Q826"/>
      <c r="R826"/>
      <c r="S826"/>
      <c r="AF826"/>
      <c r="AG826"/>
    </row>
    <row r="827" spans="1:35" ht="15" x14ac:dyDescent="0.25">
      <c r="A827"/>
      <c r="B827"/>
      <c r="C827"/>
      <c r="D827" s="43"/>
      <c r="E827" s="44"/>
      <c r="F827" s="45"/>
      <c r="G827" s="46"/>
      <c r="H827" s="17"/>
      <c r="I827" s="21"/>
      <c r="J827" s="22"/>
      <c r="K827" s="17"/>
      <c r="L827" s="21"/>
      <c r="M827" s="22"/>
      <c r="N827" s="47"/>
      <c r="O827" s="48"/>
      <c r="P827" s="48"/>
      <c r="Q827"/>
      <c r="R827"/>
      <c r="S827"/>
      <c r="AF827"/>
      <c r="AG827"/>
    </row>
    <row r="828" spans="1:35" ht="15" x14ac:dyDescent="0.25">
      <c r="A828"/>
      <c r="B828"/>
      <c r="C828"/>
      <c r="D828" s="43"/>
      <c r="E828" s="44"/>
      <c r="F828" s="45"/>
      <c r="G828" s="46"/>
      <c r="H828" s="17"/>
      <c r="I828" s="21"/>
      <c r="J828" s="22"/>
      <c r="K828" s="17"/>
      <c r="L828" s="21"/>
      <c r="M828" s="22"/>
      <c r="N828" s="47"/>
      <c r="O828" s="48"/>
      <c r="P828" s="48"/>
      <c r="Q828"/>
      <c r="R828"/>
      <c r="S828"/>
      <c r="AF828"/>
      <c r="AG828"/>
    </row>
    <row r="829" spans="1:35" ht="15" x14ac:dyDescent="0.25">
      <c r="A829"/>
      <c r="B829"/>
      <c r="C829"/>
      <c r="D829" s="43"/>
      <c r="E829" s="44"/>
      <c r="F829" s="45"/>
      <c r="G829" s="46"/>
      <c r="H829" s="17"/>
      <c r="I829" s="21"/>
      <c r="J829" s="22"/>
      <c r="K829" s="17"/>
      <c r="L829" s="21"/>
      <c r="M829" s="22"/>
      <c r="N829" s="47"/>
      <c r="O829" s="48"/>
      <c r="P829" s="48"/>
      <c r="Q829"/>
      <c r="R829"/>
      <c r="S829"/>
      <c r="AF829"/>
      <c r="AG829"/>
    </row>
    <row r="830" spans="1:35" ht="15" x14ac:dyDescent="0.25">
      <c r="A830"/>
      <c r="B830"/>
      <c r="C830"/>
      <c r="D830" s="43"/>
      <c r="E830" s="44"/>
      <c r="F830" s="45"/>
      <c r="G830" s="46"/>
      <c r="H830" s="17"/>
      <c r="I830" s="21"/>
      <c r="J830" s="22"/>
      <c r="K830" s="17"/>
      <c r="L830" s="21"/>
      <c r="M830" s="22"/>
      <c r="N830" s="47"/>
      <c r="O830" s="48"/>
      <c r="P830" s="48"/>
      <c r="Q830"/>
      <c r="R830"/>
      <c r="S830"/>
      <c r="AF830"/>
      <c r="AG830"/>
    </row>
    <row r="831" spans="1:35" ht="15" x14ac:dyDescent="0.25">
      <c r="A831"/>
      <c r="B831"/>
      <c r="C831"/>
      <c r="D831" s="43"/>
      <c r="E831" s="44"/>
      <c r="F831" s="45"/>
      <c r="G831" s="46"/>
      <c r="H831" s="17"/>
      <c r="I831" s="21"/>
      <c r="J831" s="22"/>
      <c r="K831" s="17"/>
      <c r="L831" s="21"/>
      <c r="M831" s="22"/>
      <c r="N831" s="47"/>
      <c r="O831" s="48"/>
      <c r="P831" s="48"/>
      <c r="Q831"/>
      <c r="R831"/>
      <c r="S831"/>
      <c r="AF831"/>
      <c r="AG831"/>
    </row>
    <row r="832" spans="1:35" ht="15" x14ac:dyDescent="0.25">
      <c r="A832"/>
      <c r="B832"/>
      <c r="C832"/>
      <c r="D832" s="43"/>
      <c r="E832" s="44"/>
      <c r="F832" s="45"/>
      <c r="G832" s="46"/>
      <c r="H832" s="17"/>
      <c r="I832" s="21"/>
      <c r="J832" s="22"/>
      <c r="K832" s="17"/>
      <c r="L832" s="21"/>
      <c r="M832" s="22"/>
      <c r="N832" s="47"/>
      <c r="O832" s="48"/>
      <c r="P832" s="48"/>
      <c r="Q832"/>
      <c r="R832"/>
      <c r="S832"/>
      <c r="AF832"/>
      <c r="AG832"/>
    </row>
    <row r="833" spans="1:35" s="50" customFormat="1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1"/>
      <c r="AE833" s="51"/>
      <c r="AF833"/>
      <c r="AG833"/>
      <c r="AH833" s="51"/>
      <c r="AI833" s="51"/>
    </row>
    <row r="834" spans="1:35" ht="15" x14ac:dyDescent="0.25">
      <c r="A834"/>
      <c r="B834"/>
      <c r="C834"/>
      <c r="D834" s="43"/>
      <c r="E834" s="44"/>
      <c r="F834" s="45"/>
      <c r="G834" s="46"/>
      <c r="H834" s="17"/>
      <c r="I834" s="21"/>
      <c r="J834" s="22"/>
      <c r="K834" s="17"/>
      <c r="L834" s="21"/>
      <c r="M834" s="22"/>
      <c r="N834" s="47"/>
      <c r="O834" s="48"/>
      <c r="P834" s="48"/>
      <c r="Q834"/>
      <c r="R834"/>
      <c r="S834"/>
      <c r="AF834"/>
      <c r="AG834"/>
    </row>
    <row r="835" spans="1:35" ht="15" x14ac:dyDescent="0.25">
      <c r="A835"/>
      <c r="B835"/>
      <c r="C835"/>
      <c r="D835" s="43"/>
      <c r="E835" s="44"/>
      <c r="F835" s="45"/>
      <c r="G835" s="46"/>
      <c r="H835" s="17"/>
      <c r="I835" s="21"/>
      <c r="J835" s="22"/>
      <c r="K835" s="17"/>
      <c r="L835" s="21"/>
      <c r="M835" s="22"/>
      <c r="N835" s="47"/>
      <c r="O835" s="48"/>
      <c r="P835" s="48"/>
      <c r="Q835"/>
      <c r="R835"/>
      <c r="S835"/>
      <c r="AF835"/>
      <c r="AG835"/>
    </row>
    <row r="836" spans="1:35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5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5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5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5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5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5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5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5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5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5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5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5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43"/>
      <c r="E851" s="44"/>
      <c r="F851" s="45"/>
      <c r="G851" s="46"/>
      <c r="H851" s="17"/>
      <c r="I851" s="21"/>
      <c r="J851" s="22"/>
      <c r="K851" s="17"/>
      <c r="L851" s="21"/>
      <c r="M851" s="22"/>
      <c r="N851" s="47"/>
      <c r="O851" s="48"/>
      <c r="P851" s="48"/>
      <c r="Q851"/>
      <c r="R851"/>
      <c r="S851"/>
      <c r="AF851"/>
      <c r="AG851"/>
    </row>
    <row r="852" spans="1:33" ht="15" x14ac:dyDescent="0.25">
      <c r="A852"/>
      <c r="B852"/>
      <c r="C852"/>
      <c r="D852" s="43"/>
      <c r="E852" s="44"/>
      <c r="F852" s="45"/>
      <c r="G852" s="46"/>
      <c r="H852" s="17"/>
      <c r="I852" s="21"/>
      <c r="J852" s="22"/>
      <c r="K852" s="17"/>
      <c r="L852" s="21"/>
      <c r="M852" s="22"/>
      <c r="N852" s="47"/>
      <c r="O852" s="48"/>
      <c r="P852" s="48"/>
      <c r="Q852"/>
      <c r="R852"/>
      <c r="S852"/>
      <c r="AF852"/>
      <c r="AG852"/>
    </row>
    <row r="853" spans="1:33" ht="15" x14ac:dyDescent="0.25">
      <c r="A853"/>
      <c r="B853"/>
      <c r="C853"/>
      <c r="D853" s="43"/>
      <c r="E853" s="44"/>
      <c r="F853" s="45"/>
      <c r="G853" s="46"/>
      <c r="H853" s="17"/>
      <c r="I853" s="21"/>
      <c r="J853" s="22"/>
      <c r="K853" s="17"/>
      <c r="L853" s="21"/>
      <c r="M853" s="22"/>
      <c r="N853" s="47"/>
      <c r="O853" s="48"/>
      <c r="P853" s="48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s="50" customFormat="1" ht="15" x14ac:dyDescent="0.25">
      <c r="A938" s="42"/>
      <c r="B938" s="42"/>
      <c r="C938" s="42"/>
      <c r="D938" s="43"/>
      <c r="E938" s="44"/>
      <c r="F938" s="45"/>
      <c r="G938" s="46"/>
      <c r="H938" s="44"/>
      <c r="I938" s="45"/>
      <c r="J938" s="46"/>
      <c r="K938" s="44"/>
      <c r="L938" s="45"/>
      <c r="M938" s="46"/>
      <c r="N938" s="47"/>
      <c r="O938" s="48"/>
      <c r="P938" s="48"/>
      <c r="Q938" s="42"/>
      <c r="R938" s="42"/>
      <c r="S938" s="52"/>
      <c r="AD938" s="51"/>
      <c r="AE938" s="51"/>
      <c r="AH938" s="51"/>
      <c r="AI938" s="51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38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38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38"/>
    </row>
    <row r="1000" spans="1:19" ht="15" x14ac:dyDescent="0.25">
      <c r="D1000" s="20" t="str">
        <f t="shared" ref="D1000:D1002" si="15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5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5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2021-01-21T04:50:48Z</dcterms:modified>
</cp:coreProperties>
</file>